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7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tin\Desktop\Investing Class\"/>
    </mc:Choice>
  </mc:AlternateContent>
  <bookViews>
    <workbookView xWindow="0" yWindow="0" windowWidth="21645" windowHeight="12225" activeTab="1"/>
  </bookViews>
  <sheets>
    <sheet name="Main" sheetId="1" r:id="rId1"/>
    <sheet name="Model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9" i="2" l="1"/>
  <c r="J19" i="2"/>
  <c r="J18" i="2"/>
  <c r="F11" i="2"/>
  <c r="F9" i="2"/>
  <c r="F5" i="2"/>
  <c r="J15" i="2"/>
  <c r="J14" i="2"/>
  <c r="J12" i="2"/>
  <c r="J11" i="2"/>
  <c r="J10" i="2"/>
  <c r="J9" i="2"/>
  <c r="J5" i="2"/>
  <c r="Z40" i="2"/>
  <c r="Z41" i="2" s="1"/>
  <c r="Y40" i="2"/>
  <c r="Y41" i="2" s="1"/>
  <c r="X41" i="2"/>
  <c r="X40" i="2"/>
  <c r="Z37" i="2"/>
  <c r="Z36" i="2"/>
  <c r="Y37" i="2"/>
  <c r="Y36" i="2"/>
  <c r="X37" i="2"/>
  <c r="X36" i="2"/>
  <c r="Z26" i="2"/>
  <c r="Y26" i="2"/>
  <c r="X26" i="2"/>
  <c r="Y18" i="2"/>
  <c r="Z18" i="2"/>
  <c r="X11" i="2"/>
  <c r="Y11" i="2"/>
  <c r="X9" i="2"/>
  <c r="X5" i="2"/>
  <c r="X19" i="2" s="1"/>
  <c r="Y9" i="2"/>
  <c r="Y5" i="2"/>
  <c r="Y19" i="2" s="1"/>
  <c r="Z11" i="2"/>
  <c r="Z9" i="2"/>
  <c r="Z5" i="2"/>
  <c r="Z19" i="2" s="1"/>
  <c r="Q2" i="2"/>
  <c r="R2" i="2" s="1"/>
  <c r="S2" i="2" s="1"/>
  <c r="T2" i="2" s="1"/>
  <c r="U2" i="2" s="1"/>
  <c r="V2" i="2" s="1"/>
  <c r="W2" i="2" s="1"/>
  <c r="X2" i="2" s="1"/>
  <c r="Y2" i="2" s="1"/>
  <c r="Z2" i="2" s="1"/>
  <c r="AA2" i="2" s="1"/>
  <c r="AB2" i="2" s="1"/>
  <c r="AC2" i="2" s="1"/>
  <c r="AD2" i="2" s="1"/>
  <c r="AE2" i="2" s="1"/>
  <c r="AF2" i="2" s="1"/>
  <c r="AG2" i="2" s="1"/>
  <c r="M7" i="1"/>
  <c r="M5" i="1"/>
  <c r="M4" i="1"/>
  <c r="F10" i="2" l="1"/>
  <c r="F12" i="2" s="1"/>
  <c r="F14" i="2" s="1"/>
  <c r="F15" i="2" s="1"/>
  <c r="Z10" i="2"/>
  <c r="Z12" i="2" s="1"/>
  <c r="Z14" i="2" s="1"/>
  <c r="Z15" i="2" s="1"/>
  <c r="X10" i="2"/>
  <c r="X12" i="2" s="1"/>
  <c r="X14" i="2" s="1"/>
  <c r="X15" i="2" s="1"/>
  <c r="Y10" i="2"/>
  <c r="Y12" i="2" s="1"/>
  <c r="Y14" i="2" s="1"/>
  <c r="Y15" i="2" s="1"/>
</calcChain>
</file>

<file path=xl/sharedStrings.xml><?xml version="1.0" encoding="utf-8"?>
<sst xmlns="http://schemas.openxmlformats.org/spreadsheetml/2006/main" count="53" uniqueCount="49">
  <si>
    <t>Price</t>
  </si>
  <si>
    <t>Shares</t>
  </si>
  <si>
    <t>MC</t>
  </si>
  <si>
    <t>Cash</t>
  </si>
  <si>
    <t>Debt</t>
  </si>
  <si>
    <t>EV</t>
  </si>
  <si>
    <t>Q415</t>
  </si>
  <si>
    <t>Main</t>
  </si>
  <si>
    <t>Revenue</t>
  </si>
  <si>
    <t>Q114</t>
  </si>
  <si>
    <t>Q214</t>
  </si>
  <si>
    <t>Q314</t>
  </si>
  <si>
    <t>Q414</t>
  </si>
  <si>
    <t>Q115</t>
  </si>
  <si>
    <t>Q215</t>
  </si>
  <si>
    <t>Q315</t>
  </si>
  <si>
    <t>Q116</t>
  </si>
  <si>
    <t>Q216</t>
  </si>
  <si>
    <t>Q316</t>
  </si>
  <si>
    <t>Q416</t>
  </si>
  <si>
    <t>COGS</t>
  </si>
  <si>
    <t>Gross Profit</t>
  </si>
  <si>
    <t>R&amp;D</t>
  </si>
  <si>
    <t>S&amp;M</t>
  </si>
  <si>
    <t>G&amp;A</t>
  </si>
  <si>
    <t>Operating Expenses</t>
  </si>
  <si>
    <t>Operating Income</t>
  </si>
  <si>
    <t>Interest Income</t>
  </si>
  <si>
    <t>Pretax Income</t>
  </si>
  <si>
    <t>Taxes</t>
  </si>
  <si>
    <t>Net Income</t>
  </si>
  <si>
    <t>EPS</t>
  </si>
  <si>
    <t>Gross Margin</t>
  </si>
  <si>
    <t>Revenue Growth</t>
  </si>
  <si>
    <t>Model NI</t>
  </si>
  <si>
    <t>Reported NI</t>
  </si>
  <si>
    <t>D&amp;A</t>
  </si>
  <si>
    <t>CFFO</t>
  </si>
  <si>
    <t>Working Capital</t>
  </si>
  <si>
    <t>Other</t>
  </si>
  <si>
    <t>SBC</t>
  </si>
  <si>
    <t>SBC Tax</t>
  </si>
  <si>
    <t>DT</t>
  </si>
  <si>
    <t>Bad Debts</t>
  </si>
  <si>
    <t>Financing</t>
  </si>
  <si>
    <t>Investment Amort</t>
  </si>
  <si>
    <t>CapEx</t>
  </si>
  <si>
    <t>FCF</t>
  </si>
  <si>
    <t>FCF-SBC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</si>
</sst>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3" fontId="1" fillId="0" borderId="0" xfId="0" applyNumberFormat="1" applyFont="1"/>
    <xf numFmtId="0" fontId="2" fillId="0" borderId="0" xfId="1"/>
    <xf numFmtId="3" fontId="1" fillId="0" borderId="0" xfId="0" applyNumberFormat="1" applyFont="1" applyAlignment="1">
      <alignment horizontal="right"/>
    </xf>
    <xf numFmtId="3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  <xf numFmtId="9" fontId="0" fillId="0" borderId="0" xfId="0" applyNumberForma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38100</xdr:colOff>
      <xdr:row>0</xdr:row>
      <xdr:rowOff>38100</xdr:rowOff>
    </xdr:from>
    <xdr:to>
      <xdr:col>26</xdr:col>
      <xdr:colOff>38100</xdr:colOff>
      <xdr:row>58</xdr:row>
      <xdr:rowOff>38100</xdr:rowOff>
    </xdr:to>
    <xdr:cxnSp macro="">
      <xdr:nvCxnSpPr>
        <xdr:cNvPr id="3" name="Straight Connector 2"/>
        <xdr:cNvCxnSpPr/>
      </xdr:nvCxnSpPr>
      <xdr:spPr>
        <a:xfrm>
          <a:off x="16211550" y="38100"/>
          <a:ext cx="0" cy="80962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0</xdr:row>
      <xdr:rowOff>9525</xdr:rowOff>
    </xdr:from>
    <xdr:to>
      <xdr:col>10</xdr:col>
      <xdr:colOff>57150</xdr:colOff>
      <xdr:row>41</xdr:row>
      <xdr:rowOff>0</xdr:rowOff>
    </xdr:to>
    <xdr:cxnSp macro="">
      <xdr:nvCxnSpPr>
        <xdr:cNvPr id="5" name="Straight Connector 4"/>
        <xdr:cNvCxnSpPr/>
      </xdr:nvCxnSpPr>
      <xdr:spPr>
        <a:xfrm>
          <a:off x="6477000" y="9525"/>
          <a:ext cx="0" cy="66294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L2:N7"/>
  <sheetViews>
    <sheetView workbookViewId="0"/>
  </sheetViews>
  <sheetFormatPr defaultRowHeight="12.75" x14ac:dyDescent="0.2"/>
  <sheetData>
    <row r="2" spans="12:14" x14ac:dyDescent="0.2">
      <c r="L2" t="s">
        <v>0</v>
      </c>
      <c r="M2" s="1">
        <v>51.78</v>
      </c>
    </row>
    <row r="3" spans="12:14" x14ac:dyDescent="0.2">
      <c r="L3" t="s">
        <v>1</v>
      </c>
      <c r="M3" s="2">
        <v>25.099748999999999</v>
      </c>
      <c r="N3" s="3" t="s">
        <v>6</v>
      </c>
    </row>
    <row r="4" spans="12:14" x14ac:dyDescent="0.2">
      <c r="L4" t="s">
        <v>2</v>
      </c>
      <c r="M4" s="2">
        <f>+M3*M2</f>
        <v>1299.66500322</v>
      </c>
      <c r="N4" s="3"/>
    </row>
    <row r="5" spans="12:14" x14ac:dyDescent="0.2">
      <c r="L5" t="s">
        <v>3</v>
      </c>
      <c r="M5" s="2">
        <f>123.143+85.284+2.467</f>
        <v>210.89400000000003</v>
      </c>
      <c r="N5" s="3" t="s">
        <v>6</v>
      </c>
    </row>
    <row r="6" spans="12:14" x14ac:dyDescent="0.2">
      <c r="L6" t="s">
        <v>4</v>
      </c>
      <c r="M6" s="2">
        <v>60</v>
      </c>
      <c r="N6" s="3" t="s">
        <v>6</v>
      </c>
    </row>
    <row r="7" spans="12:14" x14ac:dyDescent="0.2">
      <c r="L7" t="s">
        <v>5</v>
      </c>
      <c r="M7" s="2">
        <f>+M4-M5+M6</f>
        <v>1148.77100322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1"/>
  <sheetViews>
    <sheetView tabSelected="1" workbookViewId="0">
      <pane xSplit="2" ySplit="2" topLeftCell="D3" activePane="bottomRight" state="frozen"/>
      <selection pane="topRight" activeCell="C1" sqref="C1"/>
      <selection pane="bottomLeft" activeCell="A3" sqref="A3"/>
      <selection pane="bottomRight" activeCell="J19" sqref="J19"/>
    </sheetView>
  </sheetViews>
  <sheetFormatPr defaultRowHeight="12.75" x14ac:dyDescent="0.2"/>
  <cols>
    <col min="1" max="1" width="5" bestFit="1" customWidth="1"/>
    <col min="2" max="2" width="18.140625" bestFit="1" customWidth="1"/>
    <col min="3" max="33" width="9.140625" style="3"/>
  </cols>
  <sheetData>
    <row r="1" spans="1:33" x14ac:dyDescent="0.2">
      <c r="A1" s="5" t="s">
        <v>7</v>
      </c>
    </row>
    <row r="2" spans="1:33" x14ac:dyDescent="0.2"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  <c r="H2" s="3" t="s">
        <v>14</v>
      </c>
      <c r="I2" s="3" t="s">
        <v>15</v>
      </c>
      <c r="J2" s="3" t="s">
        <v>6</v>
      </c>
      <c r="K2" s="3" t="s">
        <v>16</v>
      </c>
      <c r="L2" s="3" t="s">
        <v>17</v>
      </c>
      <c r="M2" s="3" t="s">
        <v>18</v>
      </c>
      <c r="N2" s="3" t="s">
        <v>19</v>
      </c>
      <c r="P2" s="3">
        <v>2005</v>
      </c>
      <c r="Q2" s="3">
        <f>+P2+1</f>
        <v>2006</v>
      </c>
      <c r="R2" s="3">
        <f t="shared" ref="R2:AG2" si="0">+Q2+1</f>
        <v>2007</v>
      </c>
      <c r="S2" s="3">
        <f t="shared" si="0"/>
        <v>2008</v>
      </c>
      <c r="T2" s="3">
        <f t="shared" si="0"/>
        <v>2009</v>
      </c>
      <c r="U2" s="3">
        <f t="shared" si="0"/>
        <v>2010</v>
      </c>
      <c r="V2" s="3">
        <f t="shared" si="0"/>
        <v>2011</v>
      </c>
      <c r="W2" s="3">
        <f t="shared" si="0"/>
        <v>2012</v>
      </c>
      <c r="X2" s="3">
        <f t="shared" si="0"/>
        <v>2013</v>
      </c>
      <c r="Y2" s="3">
        <f t="shared" si="0"/>
        <v>2014</v>
      </c>
      <c r="Z2" s="3">
        <f t="shared" si="0"/>
        <v>2015</v>
      </c>
      <c r="AA2" s="3">
        <f t="shared" si="0"/>
        <v>2016</v>
      </c>
      <c r="AB2" s="3">
        <f t="shared" si="0"/>
        <v>2017</v>
      </c>
      <c r="AC2" s="3">
        <f t="shared" si="0"/>
        <v>2018</v>
      </c>
      <c r="AD2" s="3">
        <f t="shared" si="0"/>
        <v>2019</v>
      </c>
      <c r="AE2" s="3">
        <f t="shared" si="0"/>
        <v>2020</v>
      </c>
      <c r="AF2" s="3">
        <f t="shared" si="0"/>
        <v>2021</v>
      </c>
      <c r="AG2" s="3">
        <f t="shared" si="0"/>
        <v>2022</v>
      </c>
    </row>
    <row r="3" spans="1:33" s="4" customFormat="1" x14ac:dyDescent="0.2">
      <c r="B3" s="4" t="s">
        <v>8</v>
      </c>
      <c r="C3" s="6"/>
      <c r="D3" s="6"/>
      <c r="E3" s="6"/>
      <c r="F3" s="6">
        <v>59.899000000000001</v>
      </c>
      <c r="G3" s="6"/>
      <c r="H3" s="6"/>
      <c r="I3" s="6"/>
      <c r="J3" s="6">
        <v>76.084000000000003</v>
      </c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>
        <v>166.25800000000001</v>
      </c>
      <c r="Y3" s="6">
        <v>221.95599999999999</v>
      </c>
      <c r="Z3" s="6">
        <v>271.60000000000002</v>
      </c>
      <c r="AA3" s="6"/>
      <c r="AB3" s="6"/>
      <c r="AC3" s="6"/>
      <c r="AD3" s="6"/>
      <c r="AE3" s="6"/>
      <c r="AF3" s="6"/>
      <c r="AG3" s="6"/>
    </row>
    <row r="4" spans="1:33" s="2" customFormat="1" x14ac:dyDescent="0.2">
      <c r="B4" s="2" t="s">
        <v>20</v>
      </c>
      <c r="C4" s="7"/>
      <c r="D4" s="7"/>
      <c r="E4" s="7"/>
      <c r="F4" s="7">
        <v>7.8810000000000002</v>
      </c>
      <c r="G4" s="7"/>
      <c r="H4" s="7"/>
      <c r="I4" s="7"/>
      <c r="J4" s="7">
        <v>10.263</v>
      </c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>
        <v>18.815999999999999</v>
      </c>
      <c r="Y4" s="7">
        <v>28.731999999999999</v>
      </c>
      <c r="Z4" s="7">
        <v>35.457999999999998</v>
      </c>
      <c r="AA4" s="7"/>
      <c r="AB4" s="7"/>
      <c r="AC4" s="7"/>
      <c r="AD4" s="7"/>
      <c r="AE4" s="7"/>
      <c r="AF4" s="7"/>
      <c r="AG4" s="7"/>
    </row>
    <row r="5" spans="1:33" s="2" customFormat="1" x14ac:dyDescent="0.2">
      <c r="B5" s="2" t="s">
        <v>21</v>
      </c>
      <c r="C5" s="7"/>
      <c r="D5" s="7"/>
      <c r="E5" s="7"/>
      <c r="F5" s="7">
        <f>+F3-F4</f>
        <v>52.018000000000001</v>
      </c>
      <c r="G5" s="7"/>
      <c r="H5" s="7"/>
      <c r="I5" s="7"/>
      <c r="J5" s="7">
        <f>+J3-J4</f>
        <v>65.820999999999998</v>
      </c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>
        <f>+X3-X4</f>
        <v>147.44200000000001</v>
      </c>
      <c r="Y5" s="7">
        <f>+Y3-Y4</f>
        <v>193.22399999999999</v>
      </c>
      <c r="Z5" s="7">
        <f>+Z3-Z4</f>
        <v>236.14200000000002</v>
      </c>
      <c r="AA5" s="7"/>
      <c r="AB5" s="7"/>
      <c r="AC5" s="7"/>
      <c r="AD5" s="7"/>
      <c r="AE5" s="7"/>
      <c r="AF5" s="7"/>
      <c r="AG5" s="7"/>
    </row>
    <row r="6" spans="1:33" s="2" customFormat="1" x14ac:dyDescent="0.2">
      <c r="B6" s="2" t="s">
        <v>22</v>
      </c>
      <c r="C6" s="7"/>
      <c r="D6" s="7"/>
      <c r="E6" s="7"/>
      <c r="F6" s="7">
        <v>9.08</v>
      </c>
      <c r="G6" s="7"/>
      <c r="H6" s="7"/>
      <c r="I6" s="7"/>
      <c r="J6" s="7">
        <v>12.839</v>
      </c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>
        <v>29.023</v>
      </c>
      <c r="Y6" s="7">
        <v>33.515999999999998</v>
      </c>
      <c r="Z6" s="7">
        <v>42.597000000000001</v>
      </c>
      <c r="AA6" s="7"/>
      <c r="AB6" s="7"/>
      <c r="AC6" s="7"/>
      <c r="AD6" s="7"/>
      <c r="AE6" s="7"/>
      <c r="AF6" s="7"/>
      <c r="AG6" s="7"/>
    </row>
    <row r="7" spans="1:33" s="2" customFormat="1" x14ac:dyDescent="0.2">
      <c r="B7" s="2" t="s">
        <v>23</v>
      </c>
      <c r="C7" s="7"/>
      <c r="D7" s="7"/>
      <c r="E7" s="7"/>
      <c r="F7" s="7">
        <v>30.654</v>
      </c>
      <c r="G7" s="7"/>
      <c r="H7" s="7"/>
      <c r="I7" s="7"/>
      <c r="J7" s="7">
        <v>36.027000000000001</v>
      </c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>
        <v>88.793999999999997</v>
      </c>
      <c r="Y7" s="7">
        <v>119.508</v>
      </c>
      <c r="Z7" s="7">
        <v>138.49600000000001</v>
      </c>
      <c r="AA7" s="7"/>
      <c r="AB7" s="7"/>
      <c r="AC7" s="7"/>
      <c r="AD7" s="7"/>
      <c r="AE7" s="7"/>
      <c r="AF7" s="7"/>
      <c r="AG7" s="7"/>
    </row>
    <row r="8" spans="1:33" s="2" customFormat="1" x14ac:dyDescent="0.2">
      <c r="B8" s="2" t="s">
        <v>24</v>
      </c>
      <c r="C8" s="7"/>
      <c r="D8" s="7"/>
      <c r="E8" s="7"/>
      <c r="F8" s="7">
        <v>8.5139999999999993</v>
      </c>
      <c r="G8" s="7"/>
      <c r="H8" s="7"/>
      <c r="I8" s="7"/>
      <c r="J8" s="7">
        <v>9.2629999999999999</v>
      </c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>
        <v>29.181000000000001</v>
      </c>
      <c r="Y8" s="7">
        <v>30.526</v>
      </c>
      <c r="Z8" s="7">
        <v>33.033999999999999</v>
      </c>
      <c r="AA8" s="7"/>
      <c r="AB8" s="7"/>
      <c r="AC8" s="7"/>
      <c r="AD8" s="7"/>
      <c r="AE8" s="7"/>
      <c r="AF8" s="7"/>
      <c r="AG8" s="7"/>
    </row>
    <row r="9" spans="1:33" s="2" customFormat="1" x14ac:dyDescent="0.2">
      <c r="B9" s="2" t="s">
        <v>25</v>
      </c>
      <c r="C9" s="7"/>
      <c r="D9" s="7"/>
      <c r="E9" s="7"/>
      <c r="F9" s="7">
        <f>SUM(F6:F8)</f>
        <v>48.248000000000005</v>
      </c>
      <c r="G9" s="7"/>
      <c r="H9" s="7"/>
      <c r="I9" s="7"/>
      <c r="J9" s="7">
        <f>SUM(J6:J8)</f>
        <v>58.128999999999998</v>
      </c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>
        <f>SUM(X6:X8)</f>
        <v>146.99799999999999</v>
      </c>
      <c r="Y9" s="7">
        <f>SUM(Y6:Y8)</f>
        <v>183.55</v>
      </c>
      <c r="Z9" s="7">
        <f>SUM(Z6:Z8)</f>
        <v>214.12700000000001</v>
      </c>
      <c r="AA9" s="7"/>
      <c r="AB9" s="7"/>
      <c r="AC9" s="7"/>
      <c r="AD9" s="7"/>
      <c r="AE9" s="7"/>
      <c r="AF9" s="7"/>
      <c r="AG9" s="7"/>
    </row>
    <row r="10" spans="1:33" s="2" customFormat="1" x14ac:dyDescent="0.2">
      <c r="B10" s="2" t="s">
        <v>26</v>
      </c>
      <c r="C10" s="7"/>
      <c r="D10" s="7"/>
      <c r="E10" s="7"/>
      <c r="F10" s="7">
        <f>F5-F9</f>
        <v>3.769999999999996</v>
      </c>
      <c r="G10" s="7"/>
      <c r="H10" s="7"/>
      <c r="I10" s="7"/>
      <c r="J10" s="7">
        <f>J5-J9</f>
        <v>7.6920000000000002</v>
      </c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>
        <f>X5-X9</f>
        <v>0.44400000000001683</v>
      </c>
      <c r="Y10" s="7">
        <f>Y5-Y9</f>
        <v>9.6739999999999782</v>
      </c>
      <c r="Z10" s="7">
        <f>Z5-Z9</f>
        <v>22.015000000000015</v>
      </c>
      <c r="AA10" s="7"/>
      <c r="AB10" s="7"/>
      <c r="AC10" s="7"/>
      <c r="AD10" s="7"/>
      <c r="AE10" s="7"/>
      <c r="AF10" s="7"/>
      <c r="AG10" s="7"/>
    </row>
    <row r="11" spans="1:33" s="2" customFormat="1" x14ac:dyDescent="0.2">
      <c r="B11" s="2" t="s">
        <v>27</v>
      </c>
      <c r="C11" s="7"/>
      <c r="D11" s="7"/>
      <c r="E11" s="7"/>
      <c r="F11" s="7">
        <f>0.175-0.097</f>
        <v>7.7999999999999986E-2</v>
      </c>
      <c r="G11" s="7"/>
      <c r="H11" s="7"/>
      <c r="I11" s="7"/>
      <c r="J11" s="7">
        <f>0.123-0.314+0.411</f>
        <v>0.21999999999999997</v>
      </c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>
        <f>0.549-0.002-0.089</f>
        <v>0.45800000000000007</v>
      </c>
      <c r="Y11" s="7">
        <f>0.604-0.002+0.105</f>
        <v>0.70699999999999996</v>
      </c>
      <c r="Z11" s="7">
        <f>0.654-0.574+1.389</f>
        <v>1.4690000000000001</v>
      </c>
      <c r="AA11" s="7"/>
      <c r="AB11" s="7"/>
      <c r="AC11" s="7"/>
      <c r="AD11" s="7"/>
      <c r="AE11" s="7"/>
      <c r="AF11" s="7"/>
      <c r="AG11" s="7"/>
    </row>
    <row r="12" spans="1:33" s="2" customFormat="1" x14ac:dyDescent="0.2">
      <c r="B12" s="2" t="s">
        <v>28</v>
      </c>
      <c r="C12" s="7"/>
      <c r="D12" s="7"/>
      <c r="E12" s="7"/>
      <c r="F12" s="7">
        <f>+F10+F11</f>
        <v>3.8479999999999959</v>
      </c>
      <c r="G12" s="7"/>
      <c r="H12" s="7"/>
      <c r="I12" s="7"/>
      <c r="J12" s="7">
        <f>+J10+J11</f>
        <v>7.9119999999999999</v>
      </c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>
        <f>+X10+X11</f>
        <v>0.9020000000000169</v>
      </c>
      <c r="Y12" s="7">
        <f>+Y10+Y11</f>
        <v>10.380999999999979</v>
      </c>
      <c r="Z12" s="7">
        <f>+Z10+Z11</f>
        <v>23.484000000000016</v>
      </c>
      <c r="AA12" s="7"/>
      <c r="AB12" s="7"/>
      <c r="AC12" s="7"/>
      <c r="AD12" s="7"/>
      <c r="AE12" s="7"/>
      <c r="AF12" s="7"/>
      <c r="AG12" s="7"/>
    </row>
    <row r="13" spans="1:33" s="2" customFormat="1" x14ac:dyDescent="0.2">
      <c r="B13" s="2" t="s">
        <v>29</v>
      </c>
      <c r="C13" s="7"/>
      <c r="D13" s="7"/>
      <c r="E13" s="7"/>
      <c r="F13" s="7">
        <v>0.30099999999999999</v>
      </c>
      <c r="G13" s="7"/>
      <c r="H13" s="7"/>
      <c r="I13" s="7"/>
      <c r="J13" s="7">
        <v>0.60499999999999998</v>
      </c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>
        <v>6.2140000000000004</v>
      </c>
      <c r="Y13" s="7">
        <v>1.4390000000000001</v>
      </c>
      <c r="Z13" s="7">
        <v>2.96</v>
      </c>
      <c r="AA13" s="7"/>
      <c r="AB13" s="7"/>
      <c r="AC13" s="7"/>
      <c r="AD13" s="7"/>
      <c r="AE13" s="7"/>
      <c r="AF13" s="7"/>
      <c r="AG13" s="7"/>
    </row>
    <row r="14" spans="1:33" s="2" customFormat="1" x14ac:dyDescent="0.2">
      <c r="B14" s="2" t="s">
        <v>30</v>
      </c>
      <c r="C14" s="7"/>
      <c r="D14" s="7"/>
      <c r="E14" s="7"/>
      <c r="F14" s="7">
        <f>+F12-F13</f>
        <v>3.5469999999999957</v>
      </c>
      <c r="G14" s="7"/>
      <c r="H14" s="7"/>
      <c r="I14" s="7"/>
      <c r="J14" s="7">
        <f>+J12-J13</f>
        <v>7.3070000000000004</v>
      </c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>
        <f>+X12-X13</f>
        <v>-5.3119999999999834</v>
      </c>
      <c r="Y14" s="7">
        <f>+Y12-Y13</f>
        <v>8.9419999999999789</v>
      </c>
      <c r="Z14" s="7">
        <f>+Z12-Z13</f>
        <v>20.524000000000015</v>
      </c>
      <c r="AA14" s="7"/>
      <c r="AB14" s="7"/>
      <c r="AC14" s="7"/>
      <c r="AD14" s="7"/>
      <c r="AE14" s="7"/>
      <c r="AF14" s="7"/>
      <c r="AG14" s="7"/>
    </row>
    <row r="15" spans="1:33" x14ac:dyDescent="0.2">
      <c r="B15" s="2" t="s">
        <v>31</v>
      </c>
      <c r="F15" s="8">
        <f>+F14/F16</f>
        <v>0.1397171780832708</v>
      </c>
      <c r="J15" s="8">
        <f>+J14/J16</f>
        <v>0.28153656469137706</v>
      </c>
      <c r="X15" s="8">
        <f>X14/X16</f>
        <v>-0.21814377144709046</v>
      </c>
      <c r="Y15" s="8">
        <f>Y14/Y16</f>
        <v>0.35223863170693565</v>
      </c>
      <c r="Z15" s="8">
        <f>Z14/Z16</f>
        <v>0.79615190659063639</v>
      </c>
    </row>
    <row r="16" spans="1:33" s="2" customFormat="1" x14ac:dyDescent="0.2">
      <c r="B16" s="2" t="s">
        <v>1</v>
      </c>
      <c r="C16" s="7"/>
      <c r="D16" s="7"/>
      <c r="E16" s="7"/>
      <c r="F16" s="7">
        <v>25.387</v>
      </c>
      <c r="G16" s="7"/>
      <c r="H16" s="7"/>
      <c r="I16" s="7"/>
      <c r="J16" s="7">
        <v>25.954000000000001</v>
      </c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>
        <v>24.350912999999998</v>
      </c>
      <c r="Y16" s="7">
        <v>25.386199000000001</v>
      </c>
      <c r="Z16" s="7">
        <v>25.779</v>
      </c>
      <c r="AA16" s="7"/>
      <c r="AB16" s="7"/>
      <c r="AC16" s="7"/>
      <c r="AD16" s="7"/>
      <c r="AE16" s="7"/>
      <c r="AF16" s="7"/>
      <c r="AG16" s="7"/>
    </row>
    <row r="18" spans="2:33" x14ac:dyDescent="0.2">
      <c r="B18" s="2" t="s">
        <v>33</v>
      </c>
      <c r="J18" s="9">
        <f>J3/F3-1</f>
        <v>0.27020484482211726</v>
      </c>
      <c r="Y18" s="9">
        <f>Y3/X3-1</f>
        <v>0.33500944315461489</v>
      </c>
      <c r="Z18" s="9">
        <f>Z3/Y3-1</f>
        <v>0.22366595181026883</v>
      </c>
    </row>
    <row r="19" spans="2:33" x14ac:dyDescent="0.2">
      <c r="B19" s="2" t="s">
        <v>32</v>
      </c>
      <c r="F19" s="9">
        <f>F5/F3</f>
        <v>0.86842852134426285</v>
      </c>
      <c r="J19" s="9">
        <f>J5/J3</f>
        <v>0.86510961568792377</v>
      </c>
      <c r="X19" s="9">
        <f>X5/X3</f>
        <v>0.88682649857450468</v>
      </c>
      <c r="Y19" s="9">
        <f>Y5/Y3</f>
        <v>0.87055092000216261</v>
      </c>
      <c r="Z19" s="9">
        <f>Z5/Z3</f>
        <v>0.86944771723122238</v>
      </c>
    </row>
    <row r="20" spans="2:33" x14ac:dyDescent="0.2">
      <c r="X20" s="9"/>
      <c r="Y20" s="9"/>
      <c r="Z20" s="9"/>
    </row>
    <row r="26" spans="2:33" x14ac:dyDescent="0.2">
      <c r="B26" t="s">
        <v>34</v>
      </c>
      <c r="X26" s="7">
        <f>X14</f>
        <v>-5.3119999999999834</v>
      </c>
      <c r="Y26" s="7">
        <f t="shared" ref="Y26:Z26" si="1">Y14</f>
        <v>8.9419999999999789</v>
      </c>
      <c r="Z26" s="7">
        <f t="shared" si="1"/>
        <v>20.524000000000015</v>
      </c>
    </row>
    <row r="27" spans="2:33" s="2" customFormat="1" x14ac:dyDescent="0.2">
      <c r="B27" s="2" t="s">
        <v>35</v>
      </c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>
        <v>-7.6820000000000004</v>
      </c>
      <c r="Y27" s="7">
        <v>7.9550000000000001</v>
      </c>
      <c r="Z27" s="7">
        <v>14.558</v>
      </c>
      <c r="AA27" s="7"/>
      <c r="AB27" s="7"/>
      <c r="AC27" s="7"/>
      <c r="AD27" s="7"/>
      <c r="AE27" s="7"/>
      <c r="AF27" s="7"/>
      <c r="AG27" s="7"/>
    </row>
    <row r="28" spans="2:33" s="2" customFormat="1" x14ac:dyDescent="0.2">
      <c r="B28" s="2" t="s">
        <v>36</v>
      </c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>
        <v>7.7039999999999997</v>
      </c>
      <c r="Y28" s="7">
        <v>11.137</v>
      </c>
      <c r="Z28" s="7">
        <v>13.698</v>
      </c>
      <c r="AA28" s="7"/>
      <c r="AB28" s="7"/>
      <c r="AC28" s="7"/>
      <c r="AD28" s="7"/>
      <c r="AE28" s="7"/>
      <c r="AF28" s="7"/>
      <c r="AG28" s="7"/>
    </row>
    <row r="29" spans="2:33" s="2" customFormat="1" x14ac:dyDescent="0.2">
      <c r="B29" s="2" t="s">
        <v>45</v>
      </c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>
        <v>0.19800000000000001</v>
      </c>
      <c r="Y29" s="7">
        <v>0.224</v>
      </c>
      <c r="Z29" s="7">
        <v>0.35799999999999998</v>
      </c>
      <c r="AA29" s="7"/>
      <c r="AB29" s="7"/>
      <c r="AC29" s="7"/>
      <c r="AD29" s="7"/>
      <c r="AE29" s="7"/>
      <c r="AF29" s="7"/>
      <c r="AG29" s="7"/>
    </row>
    <row r="30" spans="2:33" s="2" customFormat="1" x14ac:dyDescent="0.2">
      <c r="B30" s="2" t="s">
        <v>44</v>
      </c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>
        <v>0</v>
      </c>
      <c r="Y30" s="7">
        <v>0</v>
      </c>
      <c r="Z30" s="7">
        <v>0.187</v>
      </c>
      <c r="AA30" s="7"/>
      <c r="AB30" s="7"/>
      <c r="AC30" s="7"/>
      <c r="AD30" s="7"/>
      <c r="AE30" s="7"/>
      <c r="AF30" s="7"/>
      <c r="AG30" s="7"/>
    </row>
    <row r="31" spans="2:33" s="2" customFormat="1" x14ac:dyDescent="0.2">
      <c r="B31" s="2" t="s">
        <v>43</v>
      </c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>
        <v>0.11600000000000001</v>
      </c>
      <c r="Y31" s="7">
        <v>0.10199999999999999</v>
      </c>
      <c r="Z31" s="7">
        <v>6.0999999999999999E-2</v>
      </c>
      <c r="AA31" s="7"/>
      <c r="AB31" s="7"/>
      <c r="AC31" s="7"/>
      <c r="AD31" s="7"/>
      <c r="AE31" s="7"/>
      <c r="AF31" s="7"/>
      <c r="AG31" s="7"/>
    </row>
    <row r="32" spans="2:33" s="2" customFormat="1" x14ac:dyDescent="0.2">
      <c r="B32" s="2" t="s">
        <v>42</v>
      </c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>
        <v>0.92600000000000005</v>
      </c>
      <c r="Y32" s="7">
        <v>-2.7069999999999999</v>
      </c>
      <c r="Z32" s="7">
        <v>-1.0620000000000001</v>
      </c>
      <c r="AA32" s="7"/>
      <c r="AB32" s="7"/>
      <c r="AC32" s="7"/>
      <c r="AD32" s="7"/>
      <c r="AE32" s="7"/>
      <c r="AF32" s="7"/>
      <c r="AG32" s="7"/>
    </row>
    <row r="33" spans="2:33" s="2" customFormat="1" x14ac:dyDescent="0.2">
      <c r="B33" s="2" t="s">
        <v>41</v>
      </c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>
        <v>-1.7000000000000001E-2</v>
      </c>
      <c r="Y33" s="7">
        <v>-0.38300000000000001</v>
      </c>
      <c r="Z33" s="7">
        <v>-2.7429999999999999</v>
      </c>
      <c r="AA33" s="7"/>
      <c r="AB33" s="7"/>
      <c r="AC33" s="7"/>
      <c r="AD33" s="7"/>
      <c r="AE33" s="7"/>
      <c r="AF33" s="7"/>
      <c r="AG33" s="7"/>
    </row>
    <row r="34" spans="2:33" s="2" customFormat="1" x14ac:dyDescent="0.2">
      <c r="B34" s="2" t="s">
        <v>40</v>
      </c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>
        <v>19.713999999999999</v>
      </c>
      <c r="Y34" s="7">
        <v>24.768999999999998</v>
      </c>
      <c r="Z34" s="7">
        <v>26.498999999999999</v>
      </c>
      <c r="AA34" s="7"/>
      <c r="AB34" s="7"/>
      <c r="AC34" s="7"/>
      <c r="AD34" s="7"/>
      <c r="AE34" s="7"/>
      <c r="AF34" s="7"/>
      <c r="AG34" s="7"/>
    </row>
    <row r="35" spans="2:33" s="2" customFormat="1" x14ac:dyDescent="0.2">
      <c r="B35" s="2" t="s">
        <v>39</v>
      </c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>
        <v>0</v>
      </c>
      <c r="Y35" s="7">
        <v>2.1000000000000001E-2</v>
      </c>
      <c r="Z35" s="7">
        <v>-1.2E-2</v>
      </c>
      <c r="AA35" s="7"/>
      <c r="AB35" s="7"/>
      <c r="AC35" s="7"/>
      <c r="AD35" s="7"/>
      <c r="AE35" s="7"/>
      <c r="AF35" s="7"/>
      <c r="AG35" s="7"/>
    </row>
    <row r="36" spans="2:33" s="2" customFormat="1" x14ac:dyDescent="0.2">
      <c r="B36" s="2" t="s">
        <v>38</v>
      </c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>
        <f>0.302-2.986-3.764-2.233+3.457+14.493-0.208</f>
        <v>9.0609999999999982</v>
      </c>
      <c r="Y36" s="7">
        <f>-5.804+1.822+0.476+1.727+9.234+23.983+1.597</f>
        <v>33.035000000000004</v>
      </c>
      <c r="Z36" s="7">
        <f>2.224-2.794-0.454+1.42+2.288+28.874+2.698</f>
        <v>34.256</v>
      </c>
      <c r="AA36" s="7"/>
      <c r="AB36" s="7"/>
      <c r="AC36" s="7"/>
      <c r="AD36" s="7"/>
      <c r="AE36" s="7"/>
      <c r="AF36" s="7"/>
      <c r="AG36" s="7"/>
    </row>
    <row r="37" spans="2:33" s="4" customFormat="1" x14ac:dyDescent="0.2">
      <c r="B37" s="4" t="s">
        <v>37</v>
      </c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>
        <f>SUM(X27:X36)</f>
        <v>30.019999999999996</v>
      </c>
      <c r="Y37" s="6">
        <f>SUM(Y27:Y36)</f>
        <v>74.152999999999992</v>
      </c>
      <c r="Z37" s="6">
        <f>SUM(Z27:Z36)</f>
        <v>85.8</v>
      </c>
      <c r="AA37" s="6"/>
      <c r="AB37" s="6"/>
      <c r="AC37" s="6"/>
      <c r="AD37" s="6"/>
      <c r="AE37" s="6"/>
      <c r="AF37" s="6"/>
      <c r="AG37" s="6"/>
    </row>
    <row r="39" spans="2:33" x14ac:dyDescent="0.2">
      <c r="B39" s="2" t="s">
        <v>46</v>
      </c>
      <c r="X39" s="7">
        <v>10.938000000000001</v>
      </c>
      <c r="Y39" s="7">
        <v>7.4710000000000001</v>
      </c>
      <c r="Z39" s="7">
        <v>14.218999999999999</v>
      </c>
    </row>
    <row r="40" spans="2:33" x14ac:dyDescent="0.2">
      <c r="B40" s="2" t="s">
        <v>47</v>
      </c>
      <c r="X40" s="7">
        <f>+X37-X39</f>
        <v>19.081999999999994</v>
      </c>
      <c r="Y40" s="7">
        <f t="shared" ref="Y40:Z40" si="2">+Y37-Y39</f>
        <v>66.681999999999988</v>
      </c>
      <c r="Z40" s="7">
        <f t="shared" si="2"/>
        <v>71.581000000000003</v>
      </c>
    </row>
    <row r="41" spans="2:33" x14ac:dyDescent="0.2">
      <c r="B41" s="2" t="s">
        <v>48</v>
      </c>
      <c r="X41" s="7">
        <f>+X40-X34</f>
        <v>-0.632000000000005</v>
      </c>
      <c r="Y41" s="7">
        <f t="shared" ref="Y41:Z41" si="3">+Y40-Y34</f>
        <v>41.91299999999999</v>
      </c>
      <c r="Z41" s="7">
        <f t="shared" si="3"/>
        <v>45.082000000000008</v>
      </c>
    </row>
  </sheetData>
  <hyperlinks>
    <hyperlink ref="A1" location="Main!A1" display="Main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2016-04-25T00:27:52Z</dcterms:created>
  <dcterms:modified xsi:type="dcterms:W3CDTF">2016-04-25T00:40:54Z</dcterms:modified>
</cp:coreProperties>
</file>