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360" windowHeight="12225" activeTab="1"/>
  </bookViews>
  <sheets>
    <sheet name="Main" sheetId="1" r:id="rId1"/>
    <sheet name="Mod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6" i="2" l="1"/>
  <c r="H54" i="2" l="1"/>
  <c r="H47" i="2"/>
  <c r="H52" i="2"/>
  <c r="H48" i="2"/>
  <c r="L57" i="2"/>
  <c r="L58" i="2" s="1"/>
  <c r="L55" i="2"/>
  <c r="L54" i="2"/>
  <c r="L52" i="2"/>
  <c r="L53" i="2" s="1"/>
  <c r="L48" i="2"/>
  <c r="L47" i="2"/>
  <c r="G46" i="2"/>
  <c r="F46" i="2"/>
  <c r="E46" i="2"/>
  <c r="D46" i="2"/>
  <c r="C46" i="2"/>
  <c r="N46" i="2"/>
  <c r="M46" i="2"/>
  <c r="L46" i="2"/>
  <c r="H53" i="2" l="1"/>
  <c r="H55" i="2" s="1"/>
  <c r="H57" i="2" s="1"/>
  <c r="H58" i="2" s="1"/>
  <c r="L7" i="1"/>
  <c r="L6" i="1"/>
  <c r="L5" i="1"/>
  <c r="L4" i="1"/>
  <c r="G54" i="2"/>
  <c r="G51" i="2"/>
  <c r="G47" i="2"/>
  <c r="G52" i="2"/>
  <c r="G48" i="2"/>
  <c r="K51" i="2"/>
  <c r="K52" i="2"/>
  <c r="K53" i="2" s="1"/>
  <c r="K55" i="2" s="1"/>
  <c r="K57" i="2" s="1"/>
  <c r="K58" i="2" s="1"/>
  <c r="K54" i="2"/>
  <c r="K48" i="2"/>
  <c r="K47" i="2"/>
  <c r="K46" i="2"/>
  <c r="I46" i="2"/>
  <c r="H46" i="2"/>
  <c r="S2" i="2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R2" i="2"/>
  <c r="G53" i="2" l="1"/>
  <c r="G55" i="2" s="1"/>
  <c r="G57" i="2" s="1"/>
  <c r="G58" i="2" s="1"/>
</calcChain>
</file>

<file path=xl/sharedStrings.xml><?xml version="1.0" encoding="utf-8"?>
<sst xmlns="http://schemas.openxmlformats.org/spreadsheetml/2006/main" count="79" uniqueCount="75">
  <si>
    <t>Shares</t>
  </si>
  <si>
    <t>Price CHF</t>
  </si>
  <si>
    <t>Main</t>
  </si>
  <si>
    <t>Gleevec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</si>
  <si>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</si>
  <si>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</si>
  <si>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</si>
  <si>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</si>
  <si>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</si>
  <si>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</si>
  <si>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</si>
  <si>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</si>
  <si>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</si>
  <si>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Q216</t>
  </si>
  <si>
    <t>Q316</t>
  </si>
  <si>
    <t>Q416</t>
  </si>
  <si>
    <t>Sandostatin</t>
  </si>
  <si>
    <t>Tasigna</t>
  </si>
  <si>
    <t>Afinitor</t>
  </si>
  <si>
    <t>Exjade</t>
  </si>
  <si>
    <t>Votrient</t>
  </si>
  <si>
    <t>Tafinlar+Mekinist</t>
  </si>
  <si>
    <t>Other Oncology</t>
  </si>
  <si>
    <t>Zykadia</t>
  </si>
  <si>
    <t>Jakavi</t>
  </si>
  <si>
    <t>Promacta/Revolade</t>
  </si>
  <si>
    <t>Gilenya</t>
  </si>
  <si>
    <t>Exelon</t>
  </si>
  <si>
    <t>Other CNS</t>
  </si>
  <si>
    <t>Lucentis</t>
  </si>
  <si>
    <t>Travoprost</t>
  </si>
  <si>
    <t>Olopatadine</t>
  </si>
  <si>
    <t>Systane</t>
  </si>
  <si>
    <t>Other Ophtho</t>
  </si>
  <si>
    <t>Cosentyx</t>
  </si>
  <si>
    <t>Neoral</t>
  </si>
  <si>
    <t>Myfortic</t>
  </si>
  <si>
    <t>Zortress</t>
  </si>
  <si>
    <t>Ilaris</t>
  </si>
  <si>
    <t>Other Immunology</t>
  </si>
  <si>
    <t>Everolimus</t>
  </si>
  <si>
    <t>Other Respiratory</t>
  </si>
  <si>
    <t>Xolair</t>
  </si>
  <si>
    <t>Onbrez</t>
  </si>
  <si>
    <t>Seebri</t>
  </si>
  <si>
    <t>Ultibro</t>
  </si>
  <si>
    <t>Other CV</t>
  </si>
  <si>
    <t>Entresto</t>
  </si>
  <si>
    <t>Galvus</t>
  </si>
  <si>
    <t>Other Established</t>
  </si>
  <si>
    <t>Ritalin</t>
  </si>
  <si>
    <t>Voltaren</t>
  </si>
  <si>
    <t>Exforge</t>
  </si>
  <si>
    <t>Diovan</t>
  </si>
  <si>
    <t>Sandoz</t>
  </si>
  <si>
    <t>Alcon</t>
  </si>
  <si>
    <t>Revenue</t>
  </si>
  <si>
    <t>EPS</t>
  </si>
  <si>
    <t>Net Income</t>
  </si>
  <si>
    <t>Taxes</t>
  </si>
  <si>
    <t>Pretax Income</t>
  </si>
  <si>
    <t>Interest Income</t>
  </si>
  <si>
    <t>Operating Income</t>
  </si>
  <si>
    <t>Operating Expenses</t>
  </si>
  <si>
    <t>G&amp;A</t>
  </si>
  <si>
    <t>R&amp;D</t>
  </si>
  <si>
    <t>M&amp;S</t>
  </si>
  <si>
    <t>Gross Profit</t>
  </si>
  <si>
    <t>COGS</t>
  </si>
  <si>
    <t>MC CHF</t>
  </si>
  <si>
    <t>Cash CHF</t>
  </si>
  <si>
    <t>Debt CHF</t>
  </si>
  <si>
    <t>EV CHF</t>
  </si>
  <si>
    <t>Comtan/Stalevo</t>
  </si>
  <si>
    <t>Femara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</si>
</sst>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0</xdr:row>
      <xdr:rowOff>0</xdr:rowOff>
    </xdr:from>
    <xdr:to>
      <xdr:col>12</xdr:col>
      <xdr:colOff>38100</xdr:colOff>
      <xdr:row>78</xdr:row>
      <xdr:rowOff>76200</xdr:rowOff>
    </xdr:to>
    <xdr:cxnSp macro="">
      <xdr:nvCxnSpPr>
        <xdr:cNvPr id="3" name="Straight Connector 2"/>
        <xdr:cNvCxnSpPr/>
      </xdr:nvCxnSpPr>
      <xdr:spPr>
        <a:xfrm>
          <a:off x="7696200" y="0"/>
          <a:ext cx="0" cy="1238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M7"/>
  <sheetViews>
    <sheetView workbookViewId="0">
      <selection activeCell="J1" sqref="J1"/>
    </sheetView>
  </sheetViews>
  <sheetFormatPr defaultRowHeight="12.75" x14ac:dyDescent="0.2"/>
  <cols>
    <col min="11" max="11" width="9.7109375" customWidth="1"/>
  </cols>
  <sheetData>
    <row r="2" spans="11:13" x14ac:dyDescent="0.2">
      <c r="K2" t="s">
        <v>1</v>
      </c>
      <c r="L2" s="1">
        <v>73.2</v>
      </c>
    </row>
    <row r="3" spans="11:13" x14ac:dyDescent="0.2">
      <c r="K3" t="s">
        <v>0</v>
      </c>
      <c r="L3" s="4">
        <v>2398</v>
      </c>
      <c r="M3" s="2" t="s">
        <v>12</v>
      </c>
    </row>
    <row r="4" spans="11:13" x14ac:dyDescent="0.2">
      <c r="K4" t="s">
        <v>69</v>
      </c>
      <c r="L4" s="4">
        <f>+L3*L2</f>
        <v>175533.6</v>
      </c>
      <c r="M4" s="2"/>
    </row>
    <row r="5" spans="11:13" x14ac:dyDescent="0.2">
      <c r="K5" t="s">
        <v>70</v>
      </c>
      <c r="L5" s="4">
        <f>5086+27351</f>
        <v>32437</v>
      </c>
      <c r="M5" s="2" t="s">
        <v>12</v>
      </c>
    </row>
    <row r="6" spans="11:13" x14ac:dyDescent="0.2">
      <c r="K6" t="s">
        <v>71</v>
      </c>
      <c r="L6" s="4">
        <f>16465+11629</f>
        <v>28094</v>
      </c>
      <c r="M6" s="2" t="s">
        <v>12</v>
      </c>
    </row>
    <row r="7" spans="11:13" x14ac:dyDescent="0.2">
      <c r="K7" t="s">
        <v>72</v>
      </c>
      <c r="L7" s="4">
        <f>+L4-L5+L6</f>
        <v>171190.6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RowHeight="12.75" x14ac:dyDescent="0.2"/>
  <cols>
    <col min="1" max="1" width="5" bestFit="1" customWidth="1"/>
    <col min="2" max="2" width="18.42578125" customWidth="1"/>
    <col min="3" max="63" width="9.140625" style="2"/>
  </cols>
  <sheetData>
    <row r="1" spans="1:74" x14ac:dyDescent="0.2">
      <c r="A1" s="3" t="s">
        <v>2</v>
      </c>
    </row>
    <row r="2" spans="1:74" x14ac:dyDescent="0.2"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Q2" s="2">
        <v>2010</v>
      </c>
      <c r="R2" s="2">
        <f>+Q2+1</f>
        <v>2011</v>
      </c>
      <c r="S2" s="2">
        <f t="shared" ref="S2:BV2" si="0">+R2+1</f>
        <v>2012</v>
      </c>
      <c r="T2" s="2">
        <f t="shared" si="0"/>
        <v>2013</v>
      </c>
      <c r="U2" s="2">
        <f t="shared" si="0"/>
        <v>2014</v>
      </c>
      <c r="V2" s="2">
        <f t="shared" si="0"/>
        <v>2015</v>
      </c>
      <c r="W2" s="2">
        <f t="shared" si="0"/>
        <v>2016</v>
      </c>
      <c r="X2" s="2">
        <f t="shared" si="0"/>
        <v>2017</v>
      </c>
      <c r="Y2" s="2">
        <f t="shared" si="0"/>
        <v>2018</v>
      </c>
      <c r="Z2" s="2">
        <f t="shared" si="0"/>
        <v>2019</v>
      </c>
      <c r="AA2" s="2">
        <f t="shared" si="0"/>
        <v>2020</v>
      </c>
      <c r="AB2" s="2">
        <f t="shared" si="0"/>
        <v>2021</v>
      </c>
      <c r="AC2" s="2">
        <f t="shared" si="0"/>
        <v>2022</v>
      </c>
      <c r="AD2" s="2">
        <f t="shared" si="0"/>
        <v>2023</v>
      </c>
      <c r="AE2" s="2">
        <f t="shared" si="0"/>
        <v>2024</v>
      </c>
      <c r="AF2" s="2">
        <f t="shared" si="0"/>
        <v>2025</v>
      </c>
      <c r="AG2" s="2">
        <f t="shared" si="0"/>
        <v>2026</v>
      </c>
      <c r="AH2" s="2">
        <f t="shared" si="0"/>
        <v>2027</v>
      </c>
      <c r="AI2" s="2">
        <f t="shared" si="0"/>
        <v>2028</v>
      </c>
      <c r="AJ2" s="2">
        <f t="shared" si="0"/>
        <v>2029</v>
      </c>
      <c r="AK2" s="2">
        <f t="shared" si="0"/>
        <v>2030</v>
      </c>
      <c r="AL2" s="2">
        <f t="shared" si="0"/>
        <v>2031</v>
      </c>
      <c r="AM2" s="2">
        <f t="shared" si="0"/>
        <v>2032</v>
      </c>
      <c r="AN2" s="2">
        <f t="shared" si="0"/>
        <v>2033</v>
      </c>
      <c r="AO2" s="2">
        <f t="shared" si="0"/>
        <v>2034</v>
      </c>
      <c r="AP2" s="2">
        <f t="shared" si="0"/>
        <v>2035</v>
      </c>
      <c r="AQ2" s="2">
        <f t="shared" si="0"/>
        <v>2036</v>
      </c>
      <c r="AR2" s="2">
        <f t="shared" si="0"/>
        <v>2037</v>
      </c>
      <c r="AS2" s="2">
        <f t="shared" si="0"/>
        <v>2038</v>
      </c>
      <c r="AT2" s="2">
        <f t="shared" si="0"/>
        <v>2039</v>
      </c>
      <c r="AU2" s="2">
        <f t="shared" si="0"/>
        <v>2040</v>
      </c>
      <c r="AV2" s="2">
        <f t="shared" si="0"/>
        <v>2041</v>
      </c>
      <c r="AW2" s="2">
        <f t="shared" si="0"/>
        <v>2042</v>
      </c>
      <c r="AX2" s="2">
        <f t="shared" si="0"/>
        <v>2043</v>
      </c>
      <c r="AY2" s="2">
        <f t="shared" si="0"/>
        <v>2044</v>
      </c>
      <c r="AZ2" s="2">
        <f t="shared" si="0"/>
        <v>2045</v>
      </c>
      <c r="BA2" s="2">
        <f t="shared" si="0"/>
        <v>2046</v>
      </c>
      <c r="BB2" s="2">
        <f t="shared" si="0"/>
        <v>2047</v>
      </c>
      <c r="BC2" s="2">
        <f t="shared" si="0"/>
        <v>2048</v>
      </c>
      <c r="BD2" s="2">
        <f t="shared" si="0"/>
        <v>2049</v>
      </c>
      <c r="BE2" s="2">
        <f t="shared" si="0"/>
        <v>2050</v>
      </c>
      <c r="BF2" s="2">
        <f t="shared" si="0"/>
        <v>2051</v>
      </c>
      <c r="BG2" s="2">
        <f t="shared" si="0"/>
        <v>2052</v>
      </c>
      <c r="BH2" s="2">
        <f t="shared" si="0"/>
        <v>2053</v>
      </c>
      <c r="BI2" s="2">
        <f t="shared" si="0"/>
        <v>2054</v>
      </c>
      <c r="BJ2" s="2">
        <f t="shared" si="0"/>
        <v>2055</v>
      </c>
      <c r="BK2" s="2">
        <f t="shared" si="0"/>
        <v>2056</v>
      </c>
      <c r="BL2" s="2">
        <f t="shared" si="0"/>
        <v>2057</v>
      </c>
      <c r="BM2" s="2">
        <f t="shared" si="0"/>
        <v>2058</v>
      </c>
      <c r="BN2" s="2">
        <f t="shared" si="0"/>
        <v>2059</v>
      </c>
      <c r="BO2" s="2">
        <f t="shared" si="0"/>
        <v>2060</v>
      </c>
      <c r="BP2" s="2">
        <f t="shared" si="0"/>
        <v>2061</v>
      </c>
      <c r="BQ2" s="2">
        <f t="shared" si="0"/>
        <v>2062</v>
      </c>
      <c r="BR2" s="2">
        <f t="shared" si="0"/>
        <v>2063</v>
      </c>
      <c r="BS2" s="2">
        <f t="shared" si="0"/>
        <v>2064</v>
      </c>
      <c r="BT2" s="2">
        <f t="shared" si="0"/>
        <v>2065</v>
      </c>
      <c r="BU2" s="2">
        <f t="shared" si="0"/>
        <v>2066</v>
      </c>
      <c r="BV2" s="2">
        <f t="shared" si="0"/>
        <v>2067</v>
      </c>
    </row>
    <row r="3" spans="1:74" s="4" customFormat="1" x14ac:dyDescent="0.2">
      <c r="B3" s="4" t="s">
        <v>3</v>
      </c>
      <c r="C3" s="5"/>
      <c r="D3" s="5"/>
      <c r="E3" s="5">
        <v>1213</v>
      </c>
      <c r="F3" s="5">
        <v>1237</v>
      </c>
      <c r="G3" s="5">
        <v>1070</v>
      </c>
      <c r="H3" s="5">
        <v>1184</v>
      </c>
      <c r="I3" s="5">
        <v>1185</v>
      </c>
      <c r="J3" s="5">
        <v>1219</v>
      </c>
      <c r="K3" s="5">
        <v>834</v>
      </c>
      <c r="L3" s="5">
        <v>891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 spans="1:74" s="4" customFormat="1" x14ac:dyDescent="0.2">
      <c r="B4" s="4" t="s">
        <v>17</v>
      </c>
      <c r="C4" s="5"/>
      <c r="D4" s="5"/>
      <c r="E4" s="5">
        <v>391</v>
      </c>
      <c r="F4" s="5">
        <v>428</v>
      </c>
      <c r="G4" s="5">
        <v>372</v>
      </c>
      <c r="H4" s="5">
        <v>412</v>
      </c>
      <c r="I4" s="5">
        <v>416</v>
      </c>
      <c r="J4" s="5">
        <v>432</v>
      </c>
      <c r="K4" s="5">
        <v>382</v>
      </c>
      <c r="L4" s="5">
        <v>458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</row>
    <row r="5" spans="1:74" s="4" customFormat="1" x14ac:dyDescent="0.2">
      <c r="B5" s="4" t="s">
        <v>16</v>
      </c>
      <c r="C5" s="5"/>
      <c r="D5" s="5"/>
      <c r="E5" s="5">
        <v>433</v>
      </c>
      <c r="F5" s="5">
        <v>416</v>
      </c>
      <c r="G5" s="5">
        <v>385</v>
      </c>
      <c r="H5" s="5">
        <v>413</v>
      </c>
      <c r="I5" s="5">
        <v>419</v>
      </c>
      <c r="J5" s="5">
        <v>413</v>
      </c>
      <c r="K5" s="5">
        <v>401</v>
      </c>
      <c r="L5" s="5">
        <v>424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</row>
    <row r="6" spans="1:74" s="4" customFormat="1" x14ac:dyDescent="0.2">
      <c r="B6" s="4" t="s">
        <v>18</v>
      </c>
      <c r="C6" s="5"/>
      <c r="D6" s="5"/>
      <c r="E6" s="5">
        <v>408</v>
      </c>
      <c r="F6" s="5">
        <v>426</v>
      </c>
      <c r="G6" s="5">
        <v>388</v>
      </c>
      <c r="H6" s="5">
        <v>423</v>
      </c>
      <c r="I6" s="5">
        <v>414</v>
      </c>
      <c r="J6" s="5">
        <v>382</v>
      </c>
      <c r="K6" s="5">
        <v>367</v>
      </c>
      <c r="L6" s="5">
        <v>365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</row>
    <row r="7" spans="1:74" s="4" customFormat="1" x14ac:dyDescent="0.2">
      <c r="B7" s="4" t="s">
        <v>19</v>
      </c>
      <c r="C7" s="5"/>
      <c r="D7" s="5"/>
      <c r="E7" s="5">
        <v>231</v>
      </c>
      <c r="F7" s="5">
        <v>243</v>
      </c>
      <c r="G7" s="5">
        <v>194</v>
      </c>
      <c r="H7" s="5">
        <v>262</v>
      </c>
      <c r="I7" s="5">
        <v>213</v>
      </c>
      <c r="J7" s="5">
        <v>248</v>
      </c>
      <c r="K7" s="5">
        <v>223</v>
      </c>
      <c r="L7" s="5">
        <v>254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</row>
    <row r="8" spans="1:74" s="4" customFormat="1" x14ac:dyDescent="0.2">
      <c r="B8" s="4" t="s">
        <v>20</v>
      </c>
      <c r="C8" s="5"/>
      <c r="D8" s="5"/>
      <c r="E8" s="5">
        <v>0</v>
      </c>
      <c r="F8" s="5">
        <v>0</v>
      </c>
      <c r="G8" s="5">
        <v>57</v>
      </c>
      <c r="H8" s="5">
        <v>165</v>
      </c>
      <c r="I8" s="5">
        <v>167</v>
      </c>
      <c r="J8" s="5">
        <v>176</v>
      </c>
      <c r="K8" s="5">
        <v>166</v>
      </c>
      <c r="L8" s="5">
        <v>188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</row>
    <row r="9" spans="1:74" s="4" customFormat="1" x14ac:dyDescent="0.2">
      <c r="B9" s="4" t="s">
        <v>21</v>
      </c>
      <c r="C9" s="5"/>
      <c r="D9" s="5"/>
      <c r="E9" s="5">
        <v>0</v>
      </c>
      <c r="F9" s="5">
        <v>0</v>
      </c>
      <c r="G9" s="5">
        <v>40</v>
      </c>
      <c r="H9" s="5">
        <v>131</v>
      </c>
      <c r="I9" s="5">
        <v>135</v>
      </c>
      <c r="J9" s="5">
        <v>147</v>
      </c>
      <c r="K9" s="5">
        <v>150</v>
      </c>
      <c r="L9" s="5">
        <v>172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</row>
    <row r="10" spans="1:74" s="4" customFormat="1" x14ac:dyDescent="0.2">
      <c r="B10" s="4" t="s">
        <v>25</v>
      </c>
      <c r="C10" s="5"/>
      <c r="D10" s="5"/>
      <c r="E10" s="5">
        <v>0</v>
      </c>
      <c r="F10" s="5">
        <v>0</v>
      </c>
      <c r="G10" s="5">
        <v>36</v>
      </c>
      <c r="H10" s="5">
        <v>116</v>
      </c>
      <c r="I10" s="5">
        <v>117</v>
      </c>
      <c r="J10" s="5">
        <v>133</v>
      </c>
      <c r="K10" s="5">
        <v>131</v>
      </c>
      <c r="L10" s="5">
        <v>158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</row>
    <row r="11" spans="1:74" s="4" customFormat="1" x14ac:dyDescent="0.2">
      <c r="B11" s="4" t="s">
        <v>24</v>
      </c>
      <c r="C11" s="5"/>
      <c r="D11" s="5"/>
      <c r="E11" s="5">
        <v>69</v>
      </c>
      <c r="F11" s="5">
        <v>84</v>
      </c>
      <c r="G11" s="5">
        <v>90</v>
      </c>
      <c r="H11" s="5">
        <v>98</v>
      </c>
      <c r="I11" s="5">
        <v>103</v>
      </c>
      <c r="J11" s="5">
        <v>119</v>
      </c>
      <c r="K11" s="5">
        <v>124</v>
      </c>
      <c r="L11" s="5">
        <v>146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</row>
    <row r="12" spans="1:74" s="4" customFormat="1" x14ac:dyDescent="0.2">
      <c r="B12" s="4" t="s">
        <v>74</v>
      </c>
      <c r="C12" s="5"/>
      <c r="D12" s="5"/>
      <c r="E12" s="5">
        <v>97</v>
      </c>
      <c r="F12" s="5">
        <v>98</v>
      </c>
      <c r="G12" s="5"/>
      <c r="H12" s="5"/>
      <c r="I12" s="5">
        <v>72</v>
      </c>
      <c r="J12" s="5">
        <v>70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</row>
    <row r="13" spans="1:74" s="4" customFormat="1" x14ac:dyDescent="0.2">
      <c r="B13" s="4" t="s">
        <v>23</v>
      </c>
      <c r="C13" s="5"/>
      <c r="D13" s="5"/>
      <c r="E13" s="5">
        <v>12</v>
      </c>
      <c r="F13" s="5">
        <v>12</v>
      </c>
      <c r="G13" s="5">
        <v>16</v>
      </c>
      <c r="H13" s="5">
        <v>18</v>
      </c>
      <c r="I13" s="5">
        <v>21</v>
      </c>
      <c r="J13" s="5">
        <v>24</v>
      </c>
      <c r="K13" s="5">
        <v>24</v>
      </c>
      <c r="L13" s="5">
        <v>24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</row>
    <row r="14" spans="1:74" s="4" customFormat="1" x14ac:dyDescent="0.2">
      <c r="B14" s="4" t="s">
        <v>22</v>
      </c>
      <c r="C14" s="5"/>
      <c r="D14" s="5"/>
      <c r="E14" s="5">
        <v>139</v>
      </c>
      <c r="F14" s="5">
        <v>138</v>
      </c>
      <c r="G14" s="5">
        <v>208</v>
      </c>
      <c r="H14" s="5">
        <v>258</v>
      </c>
      <c r="I14" s="5">
        <v>233</v>
      </c>
      <c r="J14" s="5">
        <v>203</v>
      </c>
      <c r="K14" s="5">
        <v>227</v>
      </c>
      <c r="L14" s="5">
        <v>239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</row>
    <row r="15" spans="1:74" s="4" customFormat="1" x14ac:dyDescent="0.2">
      <c r="B15" s="4" t="s">
        <v>26</v>
      </c>
      <c r="C15" s="5"/>
      <c r="D15" s="5"/>
      <c r="E15" s="5">
        <v>653</v>
      </c>
      <c r="F15" s="5">
        <v>666</v>
      </c>
      <c r="G15" s="5">
        <v>638</v>
      </c>
      <c r="H15" s="5">
        <v>700</v>
      </c>
      <c r="I15" s="5">
        <v>696</v>
      </c>
      <c r="J15" s="5">
        <v>742</v>
      </c>
      <c r="K15" s="5">
        <v>698</v>
      </c>
      <c r="L15" s="5">
        <v>811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</row>
    <row r="16" spans="1:74" s="4" customFormat="1" x14ac:dyDescent="0.2">
      <c r="B16" s="4" t="s">
        <v>27</v>
      </c>
      <c r="C16" s="5"/>
      <c r="D16" s="5"/>
      <c r="E16" s="5">
        <v>261</v>
      </c>
      <c r="F16" s="5">
        <v>240</v>
      </c>
      <c r="G16" s="5">
        <v>233</v>
      </c>
      <c r="H16" s="5">
        <v>208</v>
      </c>
      <c r="I16" s="5">
        <v>152</v>
      </c>
      <c r="J16" s="5">
        <v>135</v>
      </c>
      <c r="K16" s="5">
        <v>116</v>
      </c>
      <c r="L16" s="5">
        <v>110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</row>
    <row r="17" spans="2:63" s="4" customFormat="1" x14ac:dyDescent="0.2">
      <c r="B17" s="4" t="s">
        <v>73</v>
      </c>
      <c r="C17" s="5"/>
      <c r="D17" s="5"/>
      <c r="E17" s="5">
        <v>93</v>
      </c>
      <c r="F17" s="5">
        <v>89</v>
      </c>
      <c r="G17" s="5"/>
      <c r="H17" s="5"/>
      <c r="I17" s="5">
        <v>71</v>
      </c>
      <c r="J17" s="5">
        <v>75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</row>
    <row r="18" spans="2:63" s="4" customFormat="1" x14ac:dyDescent="0.2">
      <c r="B18" s="4" t="s">
        <v>28</v>
      </c>
      <c r="C18" s="5"/>
      <c r="D18" s="5"/>
      <c r="E18" s="5">
        <v>63</v>
      </c>
      <c r="F18" s="5">
        <v>59</v>
      </c>
      <c r="G18" s="5">
        <v>35</v>
      </c>
      <c r="H18" s="5">
        <v>35</v>
      </c>
      <c r="I18" s="5">
        <v>39</v>
      </c>
      <c r="J18" s="5">
        <v>31</v>
      </c>
      <c r="K18" s="5">
        <v>33</v>
      </c>
      <c r="L18" s="5">
        <v>31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</row>
    <row r="19" spans="2:63" s="4" customFormat="1" x14ac:dyDescent="0.2">
      <c r="B19" s="4" t="s">
        <v>29</v>
      </c>
      <c r="C19" s="5"/>
      <c r="D19" s="5"/>
      <c r="E19" s="5">
        <v>614</v>
      </c>
      <c r="F19" s="5">
        <v>588</v>
      </c>
      <c r="G19" s="5">
        <v>539</v>
      </c>
      <c r="H19" s="5">
        <v>537</v>
      </c>
      <c r="I19" s="5">
        <v>485</v>
      </c>
      <c r="J19" s="5">
        <v>499</v>
      </c>
      <c r="K19" s="5">
        <v>452</v>
      </c>
      <c r="L19" s="5">
        <v>475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</row>
    <row r="20" spans="2:63" s="4" customFormat="1" x14ac:dyDescent="0.2">
      <c r="B20" s="4" t="s">
        <v>30</v>
      </c>
      <c r="C20" s="5"/>
      <c r="D20" s="5"/>
      <c r="E20" s="5"/>
      <c r="F20" s="5"/>
      <c r="G20" s="5">
        <v>159</v>
      </c>
      <c r="H20" s="5">
        <v>161</v>
      </c>
      <c r="I20" s="5"/>
      <c r="J20" s="5"/>
      <c r="K20" s="5">
        <v>151</v>
      </c>
      <c r="L20" s="5">
        <v>156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</row>
    <row r="21" spans="2:63" s="4" customFormat="1" x14ac:dyDescent="0.2">
      <c r="B21" s="4" t="s">
        <v>31</v>
      </c>
      <c r="C21" s="5"/>
      <c r="D21" s="5"/>
      <c r="E21" s="5"/>
      <c r="F21" s="5"/>
      <c r="G21" s="5">
        <v>198</v>
      </c>
      <c r="H21" s="5">
        <v>111</v>
      </c>
      <c r="I21" s="5"/>
      <c r="J21" s="5"/>
      <c r="K21" s="5">
        <v>136</v>
      </c>
      <c r="L21" s="5">
        <v>63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</row>
    <row r="22" spans="2:63" s="4" customFormat="1" x14ac:dyDescent="0.2">
      <c r="B22" s="4" t="s">
        <v>32</v>
      </c>
      <c r="C22" s="5"/>
      <c r="D22" s="5"/>
      <c r="E22" s="5"/>
      <c r="F22" s="5"/>
      <c r="G22" s="5">
        <v>98</v>
      </c>
      <c r="H22" s="5">
        <v>99</v>
      </c>
      <c r="I22" s="5"/>
      <c r="J22" s="5"/>
      <c r="K22" s="5">
        <v>89</v>
      </c>
      <c r="L22" s="5">
        <v>92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</row>
    <row r="23" spans="2:63" s="4" customFormat="1" x14ac:dyDescent="0.2">
      <c r="B23" s="4" t="s">
        <v>33</v>
      </c>
      <c r="C23" s="5"/>
      <c r="D23" s="5"/>
      <c r="E23" s="5">
        <v>16</v>
      </c>
      <c r="F23" s="5">
        <v>13</v>
      </c>
      <c r="G23" s="5">
        <v>586</v>
      </c>
      <c r="H23" s="5">
        <v>671</v>
      </c>
      <c r="I23" s="5">
        <v>10</v>
      </c>
      <c r="J23" s="5">
        <v>12</v>
      </c>
      <c r="K23" s="5">
        <v>542</v>
      </c>
      <c r="L23" s="5">
        <v>618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</row>
    <row r="24" spans="2:63" s="4" customFormat="1" x14ac:dyDescent="0.2">
      <c r="B24" s="4" t="s">
        <v>34</v>
      </c>
      <c r="C24" s="5"/>
      <c r="D24" s="5"/>
      <c r="E24" s="5">
        <v>0</v>
      </c>
      <c r="F24" s="5">
        <v>0</v>
      </c>
      <c r="G24" s="5">
        <v>22</v>
      </c>
      <c r="H24" s="5">
        <v>30</v>
      </c>
      <c r="I24" s="5">
        <v>88</v>
      </c>
      <c r="J24" s="5">
        <v>121</v>
      </c>
      <c r="K24" s="5">
        <v>176</v>
      </c>
      <c r="L24" s="5">
        <v>260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</row>
    <row r="25" spans="2:63" s="4" customFormat="1" x14ac:dyDescent="0.2">
      <c r="B25" s="4" t="s">
        <v>35</v>
      </c>
      <c r="C25" s="5"/>
      <c r="D25" s="5"/>
      <c r="E25" s="5">
        <v>173</v>
      </c>
      <c r="F25" s="5">
        <v>164</v>
      </c>
      <c r="G25" s="5">
        <v>146</v>
      </c>
      <c r="H25" s="5">
        <v>145</v>
      </c>
      <c r="I25" s="5">
        <v>135</v>
      </c>
      <c r="J25" s="5">
        <v>144</v>
      </c>
      <c r="K25" s="5">
        <v>123</v>
      </c>
      <c r="L25" s="5">
        <v>136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</row>
    <row r="26" spans="2:63" s="4" customFormat="1" x14ac:dyDescent="0.2">
      <c r="B26" s="4" t="s">
        <v>36</v>
      </c>
      <c r="C26" s="5"/>
      <c r="D26" s="5"/>
      <c r="E26" s="5">
        <v>156</v>
      </c>
      <c r="F26" s="5">
        <v>131</v>
      </c>
      <c r="G26" s="5">
        <v>99</v>
      </c>
      <c r="H26" s="5">
        <v>100</v>
      </c>
      <c r="I26" s="5">
        <v>127</v>
      </c>
      <c r="J26" s="5">
        <v>115</v>
      </c>
      <c r="K26" s="5">
        <v>104</v>
      </c>
      <c r="L26" s="5">
        <v>91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</row>
    <row r="27" spans="2:63" s="4" customFormat="1" x14ac:dyDescent="0.2">
      <c r="B27" s="4" t="s">
        <v>37</v>
      </c>
      <c r="C27" s="5"/>
      <c r="D27" s="5"/>
      <c r="E27" s="5">
        <v>86</v>
      </c>
      <c r="F27" s="5">
        <v>85</v>
      </c>
      <c r="G27" s="5">
        <v>81</v>
      </c>
      <c r="H27" s="5">
        <v>80</v>
      </c>
      <c r="I27" s="5">
        <v>85</v>
      </c>
      <c r="J27" s="5">
        <v>89</v>
      </c>
      <c r="K27" s="5">
        <v>91</v>
      </c>
      <c r="L27" s="5">
        <v>102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</row>
    <row r="28" spans="2:63" s="4" customFormat="1" x14ac:dyDescent="0.2">
      <c r="B28" s="4" t="s">
        <v>38</v>
      </c>
      <c r="C28" s="5"/>
      <c r="D28" s="5"/>
      <c r="E28" s="5">
        <v>56</v>
      </c>
      <c r="F28" s="5">
        <v>54</v>
      </c>
      <c r="G28" s="5">
        <v>55</v>
      </c>
      <c r="H28" s="5">
        <v>61</v>
      </c>
      <c r="I28" s="5">
        <v>57</v>
      </c>
      <c r="J28" s="5">
        <v>63</v>
      </c>
      <c r="K28" s="5">
        <v>62</v>
      </c>
      <c r="L28" s="5">
        <v>73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</row>
    <row r="29" spans="2:63" s="4" customFormat="1" x14ac:dyDescent="0.2">
      <c r="B29" s="4" t="s">
        <v>39</v>
      </c>
      <c r="C29" s="5"/>
      <c r="D29" s="5"/>
      <c r="E29" s="5">
        <v>42</v>
      </c>
      <c r="F29" s="5">
        <v>45</v>
      </c>
      <c r="G29" s="5">
        <v>40</v>
      </c>
      <c r="H29" s="5">
        <v>41</v>
      </c>
      <c r="I29" s="5">
        <v>41</v>
      </c>
      <c r="J29" s="5">
        <v>38</v>
      </c>
      <c r="K29" s="5">
        <v>39</v>
      </c>
      <c r="L29" s="5">
        <v>46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</row>
    <row r="30" spans="2:63" s="4" customFormat="1" x14ac:dyDescent="0.2">
      <c r="B30" s="4" t="s">
        <v>40</v>
      </c>
      <c r="C30" s="5"/>
      <c r="D30" s="5"/>
      <c r="E30" s="5">
        <v>35</v>
      </c>
      <c r="F30" s="5">
        <v>62</v>
      </c>
      <c r="G30" s="5">
        <v>24</v>
      </c>
      <c r="H30" s="5">
        <v>26</v>
      </c>
      <c r="I30" s="5">
        <v>26</v>
      </c>
      <c r="J30" s="5">
        <v>58</v>
      </c>
      <c r="K30" s="5">
        <v>25</v>
      </c>
      <c r="L30" s="5">
        <v>26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</row>
    <row r="31" spans="2:63" s="4" customFormat="1" x14ac:dyDescent="0.2">
      <c r="B31" s="4" t="s">
        <v>45</v>
      </c>
      <c r="C31" s="5"/>
      <c r="D31" s="5"/>
      <c r="E31" s="5">
        <v>31</v>
      </c>
      <c r="F31" s="5">
        <v>51</v>
      </c>
      <c r="G31" s="5">
        <v>52</v>
      </c>
      <c r="H31" s="5">
        <v>66</v>
      </c>
      <c r="I31" s="5">
        <v>66</v>
      </c>
      <c r="J31" s="5">
        <v>76</v>
      </c>
      <c r="K31" s="5">
        <v>78</v>
      </c>
      <c r="L31" s="5">
        <v>100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</row>
    <row r="32" spans="2:63" s="4" customFormat="1" x14ac:dyDescent="0.2">
      <c r="B32" s="4" t="s">
        <v>44</v>
      </c>
      <c r="C32" s="5"/>
      <c r="D32" s="5"/>
      <c r="E32" s="5">
        <v>37</v>
      </c>
      <c r="F32" s="5">
        <v>42</v>
      </c>
      <c r="G32" s="5">
        <v>37</v>
      </c>
      <c r="H32" s="5">
        <v>38</v>
      </c>
      <c r="I32" s="5">
        <v>38</v>
      </c>
      <c r="J32" s="5">
        <v>37</v>
      </c>
      <c r="K32" s="5">
        <v>35</v>
      </c>
      <c r="L32" s="5">
        <v>39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</row>
    <row r="33" spans="2:63" s="4" customFormat="1" x14ac:dyDescent="0.2">
      <c r="B33" s="4" t="s">
        <v>43</v>
      </c>
      <c r="C33" s="5"/>
      <c r="D33" s="5"/>
      <c r="E33" s="5">
        <v>55</v>
      </c>
      <c r="F33" s="5">
        <v>56</v>
      </c>
      <c r="G33" s="5">
        <v>43</v>
      </c>
      <c r="H33" s="5">
        <v>47</v>
      </c>
      <c r="I33" s="5">
        <v>38</v>
      </c>
      <c r="J33" s="5">
        <v>38</v>
      </c>
      <c r="K33" s="5">
        <v>33</v>
      </c>
      <c r="L33" s="5">
        <v>37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</row>
    <row r="34" spans="2:63" s="4" customFormat="1" x14ac:dyDescent="0.2">
      <c r="B34" s="4" t="s">
        <v>42</v>
      </c>
      <c r="C34" s="5"/>
      <c r="D34" s="5"/>
      <c r="E34" s="5">
        <v>207</v>
      </c>
      <c r="F34" s="5">
        <v>200</v>
      </c>
      <c r="G34" s="5">
        <v>180</v>
      </c>
      <c r="H34" s="5">
        <v>194</v>
      </c>
      <c r="I34" s="5">
        <v>184</v>
      </c>
      <c r="J34" s="5">
        <v>197</v>
      </c>
      <c r="K34" s="5">
        <v>192</v>
      </c>
      <c r="L34" s="5">
        <v>212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</row>
    <row r="35" spans="2:63" s="4" customFormat="1" x14ac:dyDescent="0.2">
      <c r="B35" s="4" t="s">
        <v>41</v>
      </c>
      <c r="C35" s="5"/>
      <c r="D35" s="5"/>
      <c r="E35" s="5">
        <v>78</v>
      </c>
      <c r="F35" s="5">
        <v>74</v>
      </c>
      <c r="G35" s="5">
        <v>10</v>
      </c>
      <c r="H35" s="5">
        <v>16</v>
      </c>
      <c r="I35" s="5">
        <v>56</v>
      </c>
      <c r="J35" s="5">
        <v>73</v>
      </c>
      <c r="K35" s="5">
        <v>8</v>
      </c>
      <c r="L35" s="5">
        <v>9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</row>
    <row r="36" spans="2:63" s="4" customFormat="1" x14ac:dyDescent="0.2">
      <c r="B36" s="4" t="s">
        <v>48</v>
      </c>
      <c r="C36" s="5"/>
      <c r="D36" s="5"/>
      <c r="E36" s="5">
        <v>293</v>
      </c>
      <c r="F36" s="5">
        <v>295</v>
      </c>
      <c r="G36" s="5">
        <v>292</v>
      </c>
      <c r="H36" s="5">
        <v>273</v>
      </c>
      <c r="I36" s="5">
        <v>281</v>
      </c>
      <c r="J36" s="5">
        <v>294</v>
      </c>
      <c r="K36" s="5">
        <v>283</v>
      </c>
      <c r="L36" s="5">
        <v>306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</row>
    <row r="37" spans="2:63" s="4" customFormat="1" x14ac:dyDescent="0.2">
      <c r="B37" s="4" t="s">
        <v>47</v>
      </c>
      <c r="C37" s="5"/>
      <c r="D37" s="5"/>
      <c r="E37" s="5">
        <v>0</v>
      </c>
      <c r="F37" s="5">
        <v>0</v>
      </c>
      <c r="G37" s="5">
        <v>0</v>
      </c>
      <c r="H37" s="5">
        <v>0</v>
      </c>
      <c r="I37" s="5">
        <v>16</v>
      </c>
      <c r="J37" s="5">
        <v>5</v>
      </c>
      <c r="K37" s="5">
        <v>17</v>
      </c>
      <c r="L37" s="5">
        <v>32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</row>
    <row r="38" spans="2:63" s="4" customFormat="1" x14ac:dyDescent="0.2">
      <c r="B38" s="4" t="s">
        <v>46</v>
      </c>
      <c r="C38" s="5"/>
      <c r="D38" s="5"/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3</v>
      </c>
      <c r="L38" s="5">
        <v>3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</row>
    <row r="39" spans="2:63" s="4" customFormat="1" x14ac:dyDescent="0.2">
      <c r="B39" s="4" t="s">
        <v>53</v>
      </c>
      <c r="C39" s="5"/>
      <c r="D39" s="5"/>
      <c r="E39" s="5">
        <v>420</v>
      </c>
      <c r="F39" s="5">
        <v>379</v>
      </c>
      <c r="G39" s="5">
        <v>372</v>
      </c>
      <c r="H39" s="5">
        <v>333</v>
      </c>
      <c r="I39" s="5">
        <v>287</v>
      </c>
      <c r="J39" s="5">
        <v>292</v>
      </c>
      <c r="K39" s="5">
        <v>272</v>
      </c>
      <c r="L39" s="5">
        <v>283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</row>
    <row r="40" spans="2:63" s="4" customFormat="1" x14ac:dyDescent="0.2">
      <c r="B40" s="4" t="s">
        <v>52</v>
      </c>
      <c r="C40" s="5"/>
      <c r="D40" s="5"/>
      <c r="E40" s="5">
        <v>365</v>
      </c>
      <c r="F40" s="5">
        <v>298</v>
      </c>
      <c r="G40" s="5">
        <v>281</v>
      </c>
      <c r="H40" s="5">
        <v>272</v>
      </c>
      <c r="I40" s="5">
        <v>245</v>
      </c>
      <c r="J40" s="5">
        <v>249</v>
      </c>
      <c r="K40" s="5">
        <v>221</v>
      </c>
      <c r="L40" s="5">
        <v>236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</row>
    <row r="41" spans="2:63" s="4" customFormat="1" x14ac:dyDescent="0.2">
      <c r="B41" s="4" t="s">
        <v>51</v>
      </c>
      <c r="C41" s="5"/>
      <c r="D41" s="5"/>
      <c r="E41" s="5">
        <v>151</v>
      </c>
      <c r="F41" s="5">
        <v>172</v>
      </c>
      <c r="G41" s="5">
        <v>134</v>
      </c>
      <c r="H41" s="5">
        <v>136</v>
      </c>
      <c r="I41" s="5">
        <v>148</v>
      </c>
      <c r="J41" s="5">
        <v>140</v>
      </c>
      <c r="K41" s="5">
        <v>124</v>
      </c>
      <c r="L41" s="5">
        <v>134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</row>
    <row r="42" spans="2:63" s="4" customFormat="1" x14ac:dyDescent="0.2">
      <c r="B42" s="4" t="s">
        <v>50</v>
      </c>
      <c r="C42" s="5"/>
      <c r="D42" s="5"/>
      <c r="E42" s="5">
        <v>122</v>
      </c>
      <c r="F42" s="5">
        <v>128</v>
      </c>
      <c r="G42" s="5">
        <v>102</v>
      </c>
      <c r="H42" s="5">
        <v>108</v>
      </c>
      <c r="I42" s="5">
        <v>75</v>
      </c>
      <c r="J42" s="5">
        <v>80</v>
      </c>
      <c r="K42" s="5">
        <v>70</v>
      </c>
      <c r="L42" s="5">
        <v>77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</row>
    <row r="43" spans="2:63" s="4" customFormat="1" x14ac:dyDescent="0.2">
      <c r="B43" s="4" t="s">
        <v>49</v>
      </c>
      <c r="C43" s="5"/>
      <c r="D43" s="5"/>
      <c r="E43" s="5">
        <v>925</v>
      </c>
      <c r="F43" s="5">
        <v>887</v>
      </c>
      <c r="G43" s="5">
        <v>648</v>
      </c>
      <c r="H43" s="5">
        <v>665</v>
      </c>
      <c r="I43" s="5">
        <v>652</v>
      </c>
      <c r="J43" s="5">
        <v>696</v>
      </c>
      <c r="K43" s="5">
        <v>527</v>
      </c>
      <c r="L43" s="5">
        <v>510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</row>
    <row r="44" spans="2:63" s="4" customFormat="1" x14ac:dyDescent="0.2">
      <c r="B44" s="4" t="s">
        <v>54</v>
      </c>
      <c r="C44" s="5"/>
      <c r="D44" s="5"/>
      <c r="E44" s="5"/>
      <c r="F44" s="5"/>
      <c r="G44" s="5">
        <v>2444</v>
      </c>
      <c r="H44" s="5">
        <v>2530</v>
      </c>
      <c r="I44" s="5"/>
      <c r="J44" s="5"/>
      <c r="K44" s="5">
        <v>2445</v>
      </c>
      <c r="L44" s="5">
        <v>2577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</row>
    <row r="45" spans="2:63" s="4" customFormat="1" x14ac:dyDescent="0.2">
      <c r="B45" s="4" t="s">
        <v>55</v>
      </c>
      <c r="C45" s="5"/>
      <c r="D45" s="5"/>
      <c r="E45" s="5"/>
      <c r="F45" s="5"/>
      <c r="G45" s="5">
        <v>1531</v>
      </c>
      <c r="H45" s="5">
        <v>1531</v>
      </c>
      <c r="I45" s="5"/>
      <c r="J45" s="5"/>
      <c r="K45" s="5">
        <v>1426</v>
      </c>
      <c r="L45" s="5">
        <v>1506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</row>
    <row r="46" spans="2:63" s="6" customFormat="1" x14ac:dyDescent="0.2">
      <c r="B46" s="6" t="s">
        <v>56</v>
      </c>
      <c r="C46" s="7">
        <f t="shared" ref="C46:G46" si="1">SUM(C3:C45)</f>
        <v>0</v>
      </c>
      <c r="D46" s="7">
        <f t="shared" si="1"/>
        <v>0</v>
      </c>
      <c r="E46" s="7">
        <f t="shared" si="1"/>
        <v>7925</v>
      </c>
      <c r="F46" s="7">
        <f t="shared" si="1"/>
        <v>7860</v>
      </c>
      <c r="G46" s="7">
        <f t="shared" si="1"/>
        <v>11935</v>
      </c>
      <c r="H46" s="7">
        <f t="shared" ref="H46:N46" si="2">SUM(H3:H45)</f>
        <v>12694</v>
      </c>
      <c r="I46" s="7">
        <f t="shared" si="2"/>
        <v>7593</v>
      </c>
      <c r="J46" s="7">
        <f>SUM(J3:J45)</f>
        <v>7865</v>
      </c>
      <c r="K46" s="7">
        <f t="shared" si="2"/>
        <v>11600</v>
      </c>
      <c r="L46" s="7">
        <f t="shared" si="2"/>
        <v>12470</v>
      </c>
      <c r="M46" s="7">
        <f t="shared" si="2"/>
        <v>0</v>
      </c>
      <c r="N46" s="7">
        <f t="shared" si="2"/>
        <v>0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</row>
    <row r="47" spans="2:63" s="4" customFormat="1" x14ac:dyDescent="0.2">
      <c r="B47" s="4" t="s">
        <v>68</v>
      </c>
      <c r="C47" s="5"/>
      <c r="D47" s="5"/>
      <c r="E47" s="5"/>
      <c r="F47" s="5"/>
      <c r="G47" s="5">
        <f>3980-241</f>
        <v>3739</v>
      </c>
      <c r="H47" s="5">
        <f>4487-202</f>
        <v>4285</v>
      </c>
      <c r="I47" s="5"/>
      <c r="J47" s="5"/>
      <c r="K47" s="5">
        <f>4212-210</f>
        <v>4002</v>
      </c>
      <c r="L47" s="5">
        <f>4451-209</f>
        <v>4242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</row>
    <row r="48" spans="2:63" s="4" customFormat="1" x14ac:dyDescent="0.2">
      <c r="B48" s="4" t="s">
        <v>67</v>
      </c>
      <c r="C48" s="5"/>
      <c r="D48" s="5"/>
      <c r="E48" s="5"/>
      <c r="F48" s="5"/>
      <c r="G48" s="5">
        <f>+G46-G47</f>
        <v>8196</v>
      </c>
      <c r="H48" s="5">
        <f>+H46-H47</f>
        <v>8409</v>
      </c>
      <c r="I48" s="5"/>
      <c r="J48" s="5"/>
      <c r="K48" s="5">
        <f>+K46-K47</f>
        <v>7598</v>
      </c>
      <c r="L48" s="5">
        <f>+L46-L47</f>
        <v>8228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</row>
    <row r="49" spans="2:63" s="4" customFormat="1" x14ac:dyDescent="0.2">
      <c r="B49" s="4" t="s">
        <v>66</v>
      </c>
      <c r="C49" s="5"/>
      <c r="D49" s="5"/>
      <c r="E49" s="5"/>
      <c r="F49" s="5"/>
      <c r="G49" s="5">
        <v>2691</v>
      </c>
      <c r="H49" s="5">
        <v>3016</v>
      </c>
      <c r="I49" s="5"/>
      <c r="J49" s="5"/>
      <c r="K49" s="5">
        <v>2741</v>
      </c>
      <c r="L49" s="5">
        <v>3067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</row>
    <row r="50" spans="2:63" s="4" customFormat="1" x14ac:dyDescent="0.2">
      <c r="B50" s="4" t="s">
        <v>65</v>
      </c>
      <c r="C50" s="5"/>
      <c r="D50" s="5"/>
      <c r="E50" s="5"/>
      <c r="F50" s="5"/>
      <c r="G50" s="5">
        <v>2067</v>
      </c>
      <c r="H50" s="5">
        <v>2206</v>
      </c>
      <c r="I50" s="5"/>
      <c r="J50" s="5"/>
      <c r="K50" s="5">
        <v>2041</v>
      </c>
      <c r="L50" s="5">
        <v>2190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</row>
    <row r="51" spans="2:63" s="4" customFormat="1" x14ac:dyDescent="0.2">
      <c r="B51" s="4" t="s">
        <v>64</v>
      </c>
      <c r="C51" s="5"/>
      <c r="D51" s="5"/>
      <c r="E51" s="5"/>
      <c r="F51" s="5"/>
      <c r="G51" s="5">
        <f>591+502-414</f>
        <v>679</v>
      </c>
      <c r="H51" s="5">
        <v>601</v>
      </c>
      <c r="I51" s="5"/>
      <c r="J51" s="5"/>
      <c r="K51" s="5">
        <f>564-777+578</f>
        <v>365</v>
      </c>
      <c r="L51" s="5">
        <v>582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</row>
    <row r="52" spans="2:63" s="4" customFormat="1" x14ac:dyDescent="0.2">
      <c r="B52" s="4" t="s">
        <v>63</v>
      </c>
      <c r="C52" s="5"/>
      <c r="D52" s="5"/>
      <c r="E52" s="5"/>
      <c r="F52" s="5"/>
      <c r="G52" s="5">
        <f>+SUM(G49:G51)</f>
        <v>5437</v>
      </c>
      <c r="H52" s="5">
        <f>+SUM(H49:H51)</f>
        <v>5823</v>
      </c>
      <c r="I52" s="5"/>
      <c r="J52" s="5"/>
      <c r="K52" s="5">
        <f>+SUM(K49:K51)</f>
        <v>5147</v>
      </c>
      <c r="L52" s="5">
        <f t="shared" ref="L52" si="3">+SUM(L49:L51)</f>
        <v>5839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</row>
    <row r="53" spans="2:63" s="4" customFormat="1" x14ac:dyDescent="0.2">
      <c r="B53" s="4" t="s">
        <v>62</v>
      </c>
      <c r="C53" s="5"/>
      <c r="D53" s="5"/>
      <c r="E53" s="5"/>
      <c r="F53" s="5"/>
      <c r="G53" s="5">
        <f>G48-G52</f>
        <v>2759</v>
      </c>
      <c r="H53" s="5">
        <f>H48-H52</f>
        <v>2586</v>
      </c>
      <c r="I53" s="5"/>
      <c r="J53" s="5"/>
      <c r="K53" s="5">
        <f>K48-K52</f>
        <v>2451</v>
      </c>
      <c r="L53" s="5">
        <f t="shared" ref="L53" si="4">L48-L52</f>
        <v>2389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</row>
    <row r="54" spans="2:63" s="4" customFormat="1" x14ac:dyDescent="0.2">
      <c r="B54" s="4" t="s">
        <v>61</v>
      </c>
      <c r="C54" s="5"/>
      <c r="D54" s="5"/>
      <c r="E54" s="5"/>
      <c r="F54" s="5"/>
      <c r="G54" s="5">
        <f>15-179+57</f>
        <v>-107</v>
      </c>
      <c r="H54" s="5">
        <f>357-662+121-164-82</f>
        <v>-430</v>
      </c>
      <c r="I54" s="5"/>
      <c r="J54" s="5"/>
      <c r="K54" s="5">
        <f>127-185-41</f>
        <v>-99</v>
      </c>
      <c r="L54" s="5">
        <f>239-535+203-180-3</f>
        <v>-276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</row>
    <row r="55" spans="2:63" s="4" customFormat="1" x14ac:dyDescent="0.2">
      <c r="B55" s="4" t="s">
        <v>60</v>
      </c>
      <c r="C55" s="5"/>
      <c r="D55" s="5"/>
      <c r="E55" s="5"/>
      <c r="F55" s="5"/>
      <c r="G55" s="5">
        <f>+G53+G54</f>
        <v>2652</v>
      </c>
      <c r="H55" s="5">
        <f>+H53+H54</f>
        <v>2156</v>
      </c>
      <c r="I55" s="5"/>
      <c r="J55" s="5"/>
      <c r="K55" s="5">
        <f>+K53+K54</f>
        <v>2352</v>
      </c>
      <c r="L55" s="5">
        <f>+L53+L54</f>
        <v>2113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</row>
    <row r="56" spans="2:63" s="4" customFormat="1" x14ac:dyDescent="0.2">
      <c r="B56" s="4" t="s">
        <v>59</v>
      </c>
      <c r="C56" s="5"/>
      <c r="D56" s="5"/>
      <c r="E56" s="5"/>
      <c r="F56" s="5"/>
      <c r="G56" s="5">
        <v>372</v>
      </c>
      <c r="H56" s="5">
        <v>300</v>
      </c>
      <c r="I56" s="5"/>
      <c r="J56" s="5"/>
      <c r="K56" s="5">
        <v>341</v>
      </c>
      <c r="L56" s="5">
        <v>307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</row>
    <row r="57" spans="2:63" s="4" customFormat="1" x14ac:dyDescent="0.2">
      <c r="B57" s="4" t="s">
        <v>58</v>
      </c>
      <c r="C57" s="5"/>
      <c r="D57" s="5"/>
      <c r="E57" s="5"/>
      <c r="F57" s="5"/>
      <c r="G57" s="5">
        <f>+G55-G56</f>
        <v>2280</v>
      </c>
      <c r="H57" s="5">
        <f>+H55-H56</f>
        <v>1856</v>
      </c>
      <c r="I57" s="5"/>
      <c r="J57" s="5"/>
      <c r="K57" s="5">
        <f>+K55-K56</f>
        <v>2011</v>
      </c>
      <c r="L57" s="5">
        <f t="shared" ref="L57" si="5">+L55-L56</f>
        <v>1806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</row>
    <row r="58" spans="2:63" x14ac:dyDescent="0.2">
      <c r="B58" t="s">
        <v>57</v>
      </c>
      <c r="G58" s="8">
        <f>G57/G59</f>
        <v>0.93213409648405565</v>
      </c>
      <c r="H58" s="8">
        <f>H57/H59</f>
        <v>0.75724194206446349</v>
      </c>
      <c r="K58" s="8">
        <f>K57/K59</f>
        <v>0.83861551292743952</v>
      </c>
      <c r="L58" s="8">
        <f t="shared" ref="L58" si="6">L57/L59</f>
        <v>0.75218658892128276</v>
      </c>
    </row>
    <row r="59" spans="2:63" s="4" customFormat="1" x14ac:dyDescent="0.2">
      <c r="B59" s="4" t="s">
        <v>0</v>
      </c>
      <c r="C59" s="5"/>
      <c r="D59" s="5"/>
      <c r="E59" s="5"/>
      <c r="F59" s="5"/>
      <c r="G59" s="5">
        <v>2446</v>
      </c>
      <c r="H59" s="5">
        <v>2451</v>
      </c>
      <c r="I59" s="5"/>
      <c r="J59" s="5"/>
      <c r="K59" s="5">
        <v>2398</v>
      </c>
      <c r="L59" s="5">
        <v>2401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</row>
  </sheetData>
  <hyperlinks>
    <hyperlink ref="A1" location="Main!A1" display="Main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2016-05-13T14:46:03Z</dcterms:created>
  <dcterms:modified xsi:type="dcterms:W3CDTF">2016-10-14T00:41:12Z</dcterms:modified>
</cp:coreProperties>
</file>