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in\Desktop\Investing Class\"/>
    </mc:Choice>
  </mc:AlternateContent>
  <bookViews>
    <workbookView xWindow="0" yWindow="0" windowWidth="21360" windowHeight="12225"/>
  </bookViews>
  <sheets>
    <sheet name="Main" sheetId="1" r:id="rId1"/>
    <sheet name="Model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4" i="2" l="1"/>
  <c r="G19" i="2"/>
  <c r="G20" i="2" s="1"/>
  <c r="G21" i="2" s="1"/>
  <c r="G23" i="2" s="1"/>
  <c r="G25" i="2" s="1"/>
  <c r="G26" i="2" s="1"/>
  <c r="H19" i="2"/>
  <c r="H20" i="2" s="1"/>
  <c r="H21" i="2" s="1"/>
  <c r="H23" i="2" s="1"/>
  <c r="H25" i="2" s="1"/>
  <c r="H26" i="2" s="1"/>
  <c r="H15" i="2"/>
  <c r="I19" i="2"/>
  <c r="I20" i="2" s="1"/>
  <c r="I21" i="2" s="1"/>
  <c r="I23" i="2" s="1"/>
  <c r="I25" i="2" s="1"/>
  <c r="I26" i="2" s="1"/>
  <c r="J19" i="2"/>
  <c r="J20" i="2" s="1"/>
  <c r="J21" i="2" s="1"/>
  <c r="J23" i="2" s="1"/>
  <c r="J25" i="2" s="1"/>
  <c r="J26" i="2" s="1"/>
  <c r="J15" i="2"/>
  <c r="K19" i="2"/>
  <c r="K20" i="2" s="1"/>
  <c r="K21" i="2" s="1"/>
  <c r="K23" i="2" s="1"/>
  <c r="K15" i="2"/>
  <c r="L22" i="2"/>
  <c r="L23" i="2" s="1"/>
  <c r="L25" i="2" s="1"/>
  <c r="L26" i="2" s="1"/>
  <c r="L19" i="2"/>
  <c r="L20" i="2" s="1"/>
  <c r="L21" i="2" s="1"/>
  <c r="K14" i="2"/>
  <c r="J14" i="2"/>
  <c r="I14" i="2"/>
  <c r="I15" i="2" s="1"/>
  <c r="H14" i="2"/>
  <c r="G14" i="2"/>
  <c r="G15" i="2" s="1"/>
  <c r="L15" i="2"/>
  <c r="K29" i="2" l="1"/>
  <c r="L29" i="2"/>
  <c r="K25" i="2"/>
  <c r="K26" i="2" s="1"/>
  <c r="M6" i="1"/>
  <c r="M5" i="1"/>
  <c r="M4" i="1"/>
  <c r="M7" i="1" s="1"/>
</calcChain>
</file>

<file path=xl/sharedStrings.xml><?xml version="1.0" encoding="utf-8"?>
<sst xmlns="http://schemas.openxmlformats.org/spreadsheetml/2006/main" count="62" uniqueCount="53">
  <si>
    <t>Brand</t>
  </si>
  <si>
    <t>Generic</t>
  </si>
  <si>
    <t>Levemir</t>
  </si>
  <si>
    <t>Victoza</t>
  </si>
  <si>
    <t>Tresiba</t>
  </si>
  <si>
    <t>Price DKK</t>
  </si>
  <si>
    <t>Shares</t>
  </si>
  <si>
    <t>MC DKK</t>
  </si>
  <si>
    <t>Cash DKK</t>
  </si>
  <si>
    <t>Debt DKK</t>
  </si>
  <si>
    <t>EV DKK</t>
  </si>
  <si>
    <t>Q116</t>
  </si>
  <si>
    <t>NovoRapid</t>
  </si>
  <si>
    <t>NovoMix</t>
  </si>
  <si>
    <t>Saxenda</t>
  </si>
  <si>
    <t>NovoSeven</t>
  </si>
  <si>
    <t>Norditropin</t>
  </si>
  <si>
    <t>Main</t>
  </si>
  <si>
    <t>Insulin analogues</t>
  </si>
  <si>
    <t>Human Insulin</t>
  </si>
  <si>
    <t>Deguldec</t>
  </si>
  <si>
    <t>Other Diabetes</t>
  </si>
  <si>
    <t>Q114</t>
  </si>
  <si>
    <t>Q214</t>
  </si>
  <si>
    <t>Q314</t>
  </si>
  <si>
    <t>Q414</t>
  </si>
  <si>
    <t>Q115</t>
  </si>
  <si>
    <t>Q215</t>
  </si>
  <si>
    <t>Q315</t>
  </si>
  <si>
    <t>Q415</t>
  </si>
  <si>
    <t>Q216</t>
  </si>
  <si>
    <t>Q316</t>
  </si>
  <si>
    <t>Q416</t>
  </si>
  <si>
    <t>Q117</t>
  </si>
  <si>
    <t>Q217</t>
  </si>
  <si>
    <t>Q317</t>
  </si>
  <si>
    <t>Q417</t>
  </si>
  <si>
    <t>Haemophilia</t>
  </si>
  <si>
    <t>Other Biopharmaceuticals</t>
  </si>
  <si>
    <t>Net Sales</t>
  </si>
  <si>
    <t>Revenue Y/Y</t>
  </si>
  <si>
    <t>COGS</t>
  </si>
  <si>
    <t>Gross Profit</t>
  </si>
  <si>
    <t>S&amp;D</t>
  </si>
  <si>
    <t>R&amp;D</t>
  </si>
  <si>
    <t>Administrative</t>
  </si>
  <si>
    <t>Operating Margin</t>
  </si>
  <si>
    <t>Operating Expenses</t>
  </si>
  <si>
    <t>Net Profit</t>
  </si>
  <si>
    <t>Taxes</t>
  </si>
  <si>
    <t>Pretax Income</t>
  </si>
  <si>
    <t>Interest Income</t>
  </si>
  <si>
    <t>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</si>
</sst>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0" fontId="2" fillId="0" borderId="0" xfId="1"/>
    <xf numFmtId="3" fontId="0" fillId="0" borderId="0" xfId="0" applyNumberForma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3" fontId="1" fillId="0" borderId="0" xfId="0" applyNumberFormat="1" applyFont="1" applyAlignment="1">
      <alignment horizontal="right"/>
    </xf>
    <xf numFmtId="3" fontId="0" fillId="0" borderId="0" xfId="0" applyNumberFormat="1" applyFont="1" applyAlignment="1">
      <alignment horizontal="right"/>
    </xf>
    <xf numFmtId="3" fontId="0" fillId="0" borderId="0" xfId="0" applyNumberFormat="1" applyFont="1"/>
    <xf numFmtId="3" fontId="1" fillId="0" borderId="0" xfId="0" applyNumberFormat="1" applyFont="1"/>
    <xf numFmtId="9" fontId="1" fillId="0" borderId="0" xfId="0" applyNumberFormat="1" applyFont="1" applyAlignment="1">
      <alignment horizontal="right"/>
    </xf>
    <xf numFmtId="4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28575</xdr:colOff>
      <xdr:row>0</xdr:row>
      <xdr:rowOff>66675</xdr:rowOff>
    </xdr:from>
    <xdr:to>
      <xdr:col>12</xdr:col>
      <xdr:colOff>28575</xdr:colOff>
      <xdr:row>38</xdr:row>
      <xdr:rowOff>104775</xdr:rowOff>
    </xdr:to>
    <xdr:cxnSp macro="">
      <xdr:nvCxnSpPr>
        <xdr:cNvPr id="3" name="Straight Connector 2"/>
        <xdr:cNvCxnSpPr/>
      </xdr:nvCxnSpPr>
      <xdr:spPr>
        <a:xfrm>
          <a:off x="7486650" y="66675"/>
          <a:ext cx="0" cy="8134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4"/>
  <sheetViews>
    <sheetView tabSelected="1" workbookViewId="0">
      <selection activeCell="N3" sqref="N3"/>
    </sheetView>
  </sheetViews>
  <sheetFormatPr defaultRowHeight="12.75" x14ac:dyDescent="0.2"/>
  <cols>
    <col min="1" max="1" width="5.5703125" customWidth="1"/>
    <col min="2" max="2" width="10" bestFit="1" customWidth="1"/>
    <col min="12" max="12" width="11.140625" customWidth="1"/>
  </cols>
  <sheetData>
    <row r="2" spans="2:14" x14ac:dyDescent="0.2">
      <c r="B2" s="7" t="s">
        <v>0</v>
      </c>
      <c r="C2" s="8" t="s">
        <v>1</v>
      </c>
      <c r="D2" s="8"/>
      <c r="E2" s="8"/>
      <c r="F2" s="8"/>
      <c r="G2" s="8"/>
      <c r="H2" s="9"/>
      <c r="L2" t="s">
        <v>5</v>
      </c>
      <c r="M2" s="10">
        <v>275</v>
      </c>
    </row>
    <row r="3" spans="2:14" x14ac:dyDescent="0.2">
      <c r="B3" s="1" t="s">
        <v>2</v>
      </c>
      <c r="C3" s="2"/>
      <c r="D3" s="2"/>
      <c r="E3" s="2"/>
      <c r="F3" s="2"/>
      <c r="G3" s="2"/>
      <c r="H3" s="3"/>
      <c r="L3" t="s">
        <v>6</v>
      </c>
      <c r="M3" s="11">
        <v>2550.1</v>
      </c>
      <c r="N3" s="12" t="s">
        <v>11</v>
      </c>
    </row>
    <row r="4" spans="2:14" x14ac:dyDescent="0.2">
      <c r="B4" s="1" t="s">
        <v>3</v>
      </c>
      <c r="C4" s="2"/>
      <c r="D4" s="2"/>
      <c r="E4" s="2"/>
      <c r="F4" s="2"/>
      <c r="G4" s="2"/>
      <c r="H4" s="3"/>
      <c r="L4" t="s">
        <v>7</v>
      </c>
      <c r="M4" s="11">
        <f>+M3*M2</f>
        <v>701277.5</v>
      </c>
    </row>
    <row r="5" spans="2:14" x14ac:dyDescent="0.2">
      <c r="B5" s="1" t="s">
        <v>4</v>
      </c>
      <c r="C5" s="2"/>
      <c r="D5" s="2"/>
      <c r="E5" s="2"/>
      <c r="F5" s="2"/>
      <c r="G5" s="2"/>
      <c r="H5" s="3"/>
      <c r="L5" t="s">
        <v>8</v>
      </c>
      <c r="M5" s="11">
        <f>4818+1417+4032+1162+796</f>
        <v>12225</v>
      </c>
      <c r="N5" s="12" t="s">
        <v>11</v>
      </c>
    </row>
    <row r="6" spans="2:14" x14ac:dyDescent="0.2">
      <c r="B6" s="1" t="s">
        <v>12</v>
      </c>
      <c r="C6" s="2"/>
      <c r="D6" s="2"/>
      <c r="E6" s="2"/>
      <c r="F6" s="2"/>
      <c r="G6" s="2"/>
      <c r="H6" s="3"/>
      <c r="L6" t="s">
        <v>9</v>
      </c>
      <c r="M6" s="11">
        <f>406+411</f>
        <v>817</v>
      </c>
      <c r="N6" s="12" t="s">
        <v>11</v>
      </c>
    </row>
    <row r="7" spans="2:14" x14ac:dyDescent="0.2">
      <c r="B7" s="1" t="s">
        <v>13</v>
      </c>
      <c r="C7" s="2"/>
      <c r="D7" s="2"/>
      <c r="E7" s="2"/>
      <c r="F7" s="2"/>
      <c r="G7" s="2"/>
      <c r="H7" s="3"/>
      <c r="L7" t="s">
        <v>10</v>
      </c>
      <c r="M7" s="11">
        <f>+M4-M5+M6</f>
        <v>689869.5</v>
      </c>
    </row>
    <row r="8" spans="2:14" x14ac:dyDescent="0.2">
      <c r="B8" s="1" t="s">
        <v>14</v>
      </c>
      <c r="C8" s="2"/>
      <c r="D8" s="2"/>
      <c r="E8" s="2"/>
      <c r="F8" s="2"/>
      <c r="G8" s="2"/>
      <c r="H8" s="3"/>
    </row>
    <row r="9" spans="2:14" x14ac:dyDescent="0.2">
      <c r="B9" s="1" t="s">
        <v>15</v>
      </c>
      <c r="C9" s="2"/>
      <c r="D9" s="2"/>
      <c r="E9" s="2"/>
      <c r="F9" s="2"/>
      <c r="G9" s="2"/>
      <c r="H9" s="3"/>
    </row>
    <row r="10" spans="2:14" x14ac:dyDescent="0.2">
      <c r="B10" s="1" t="s">
        <v>16</v>
      </c>
      <c r="C10" s="2"/>
      <c r="D10" s="2"/>
      <c r="E10" s="2"/>
      <c r="F10" s="2"/>
      <c r="G10" s="2"/>
      <c r="H10" s="3"/>
    </row>
    <row r="11" spans="2:14" x14ac:dyDescent="0.2">
      <c r="B11" s="1"/>
      <c r="C11" s="2"/>
      <c r="D11" s="2"/>
      <c r="E11" s="2"/>
      <c r="F11" s="2"/>
      <c r="G11" s="2"/>
      <c r="H11" s="3"/>
    </row>
    <row r="12" spans="2:14" x14ac:dyDescent="0.2">
      <c r="B12" s="1"/>
      <c r="C12" s="2"/>
      <c r="D12" s="2"/>
      <c r="E12" s="2"/>
      <c r="F12" s="2"/>
      <c r="G12" s="2"/>
      <c r="H12" s="3"/>
    </row>
    <row r="13" spans="2:14" x14ac:dyDescent="0.2">
      <c r="B13" s="7"/>
      <c r="C13" s="8"/>
      <c r="D13" s="8"/>
      <c r="E13" s="8"/>
      <c r="F13" s="8"/>
      <c r="G13" s="8"/>
      <c r="H13" s="9"/>
    </row>
    <row r="14" spans="2:14" x14ac:dyDescent="0.2">
      <c r="B14" s="1"/>
      <c r="C14" s="2"/>
      <c r="D14" s="2"/>
      <c r="E14" s="2"/>
      <c r="F14" s="2"/>
      <c r="G14" s="2"/>
      <c r="H14" s="3"/>
    </row>
    <row r="15" spans="2:14" x14ac:dyDescent="0.2">
      <c r="B15" s="1"/>
      <c r="C15" s="2"/>
      <c r="D15" s="2"/>
      <c r="E15" s="2"/>
      <c r="F15" s="2"/>
      <c r="G15" s="2"/>
      <c r="H15" s="3"/>
    </row>
    <row r="16" spans="2:14" x14ac:dyDescent="0.2">
      <c r="B16" s="1"/>
      <c r="C16" s="2"/>
      <c r="D16" s="2"/>
      <c r="E16" s="2"/>
      <c r="F16" s="2"/>
      <c r="G16" s="2"/>
      <c r="H16" s="3"/>
    </row>
    <row r="17" spans="2:8" x14ac:dyDescent="0.2">
      <c r="B17" s="1"/>
      <c r="C17" s="2"/>
      <c r="D17" s="2"/>
      <c r="E17" s="2"/>
      <c r="F17" s="2"/>
      <c r="G17" s="2"/>
      <c r="H17" s="3"/>
    </row>
    <row r="18" spans="2:8" x14ac:dyDescent="0.2">
      <c r="B18" s="1"/>
      <c r="C18" s="2"/>
      <c r="D18" s="2"/>
      <c r="E18" s="2"/>
      <c r="F18" s="2"/>
      <c r="G18" s="2"/>
      <c r="H18" s="3"/>
    </row>
    <row r="19" spans="2:8" x14ac:dyDescent="0.2">
      <c r="B19" s="1"/>
      <c r="C19" s="2"/>
      <c r="D19" s="2"/>
      <c r="E19" s="2"/>
      <c r="F19" s="2"/>
      <c r="G19" s="2"/>
      <c r="H19" s="3"/>
    </row>
    <row r="20" spans="2:8" x14ac:dyDescent="0.2">
      <c r="B20" s="1"/>
      <c r="C20" s="2"/>
      <c r="D20" s="2"/>
      <c r="E20" s="2"/>
      <c r="F20" s="2"/>
      <c r="G20" s="2"/>
      <c r="H20" s="3"/>
    </row>
    <row r="21" spans="2:8" x14ac:dyDescent="0.2">
      <c r="B21" s="1"/>
      <c r="C21" s="2"/>
      <c r="D21" s="2"/>
      <c r="E21" s="2"/>
      <c r="F21" s="2"/>
      <c r="G21" s="2"/>
      <c r="H21" s="3"/>
    </row>
    <row r="22" spans="2:8" x14ac:dyDescent="0.2">
      <c r="B22" s="1"/>
      <c r="C22" s="2"/>
      <c r="D22" s="2"/>
      <c r="E22" s="2"/>
      <c r="F22" s="2"/>
      <c r="G22" s="2"/>
      <c r="H22" s="3"/>
    </row>
    <row r="23" spans="2:8" x14ac:dyDescent="0.2">
      <c r="B23" s="1"/>
      <c r="C23" s="2"/>
      <c r="D23" s="2"/>
      <c r="E23" s="2"/>
      <c r="F23" s="2"/>
      <c r="G23" s="2"/>
      <c r="H23" s="3"/>
    </row>
    <row r="24" spans="2:8" x14ac:dyDescent="0.2">
      <c r="B24" s="4"/>
      <c r="C24" s="5"/>
      <c r="D24" s="5"/>
      <c r="E24" s="5"/>
      <c r="F24" s="5"/>
      <c r="G24" s="5"/>
      <c r="H24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L4" sqref="L4"/>
    </sheetView>
  </sheetViews>
  <sheetFormatPr defaultRowHeight="12.75" x14ac:dyDescent="0.2"/>
  <cols>
    <col min="1" max="1" width="5" bestFit="1" customWidth="1"/>
    <col min="2" max="2" width="22.85546875" bestFit="1" customWidth="1"/>
    <col min="3" max="18" width="9.140625" style="12"/>
  </cols>
  <sheetData>
    <row r="1" spans="1:18" x14ac:dyDescent="0.2">
      <c r="A1" s="13" t="s">
        <v>17</v>
      </c>
    </row>
    <row r="2" spans="1:18" s="11" customFormat="1" x14ac:dyDescent="0.2">
      <c r="C2" s="14" t="s">
        <v>22</v>
      </c>
      <c r="D2" s="14" t="s">
        <v>23</v>
      </c>
      <c r="E2" s="14" t="s">
        <v>24</v>
      </c>
      <c r="F2" s="14" t="s">
        <v>25</v>
      </c>
      <c r="G2" s="14" t="s">
        <v>26</v>
      </c>
      <c r="H2" s="14" t="s">
        <v>27</v>
      </c>
      <c r="I2" s="14" t="s">
        <v>28</v>
      </c>
      <c r="J2" s="14" t="s">
        <v>29</v>
      </c>
      <c r="K2" s="14" t="s">
        <v>11</v>
      </c>
      <c r="L2" s="14" t="s">
        <v>30</v>
      </c>
      <c r="M2" s="14" t="s">
        <v>31</v>
      </c>
      <c r="N2" s="14" t="s">
        <v>32</v>
      </c>
      <c r="O2" s="14" t="s">
        <v>33</v>
      </c>
      <c r="P2" s="14" t="s">
        <v>34</v>
      </c>
      <c r="Q2" s="14" t="s">
        <v>35</v>
      </c>
      <c r="R2" s="14" t="s">
        <v>36</v>
      </c>
    </row>
    <row r="3" spans="1:18" s="11" customFormat="1" x14ac:dyDescent="0.2">
      <c r="B3" s="11" t="s">
        <v>12</v>
      </c>
      <c r="C3" s="14"/>
      <c r="D3" s="14"/>
      <c r="E3" s="14"/>
      <c r="F3" s="14"/>
      <c r="G3" s="14"/>
      <c r="H3" s="14"/>
      <c r="I3" s="14"/>
      <c r="J3" s="14"/>
      <c r="K3" s="14"/>
      <c r="L3" s="14">
        <v>4890</v>
      </c>
      <c r="M3" s="14"/>
      <c r="N3" s="14"/>
      <c r="O3" s="14"/>
      <c r="P3" s="14"/>
      <c r="Q3" s="14"/>
      <c r="R3" s="14"/>
    </row>
    <row r="4" spans="1:18" s="11" customFormat="1" x14ac:dyDescent="0.2">
      <c r="B4" s="11" t="s">
        <v>13</v>
      </c>
      <c r="C4" s="14"/>
      <c r="D4" s="14"/>
      <c r="E4" s="14"/>
      <c r="F4" s="14"/>
      <c r="G4" s="14"/>
      <c r="H4" s="14"/>
      <c r="I4" s="14"/>
      <c r="J4" s="14"/>
      <c r="K4" s="14"/>
      <c r="L4" s="14">
        <v>2651</v>
      </c>
      <c r="M4" s="14"/>
      <c r="N4" s="14"/>
      <c r="O4" s="14"/>
      <c r="P4" s="14"/>
      <c r="Q4" s="14"/>
      <c r="R4" s="14"/>
    </row>
    <row r="5" spans="1:18" s="11" customFormat="1" x14ac:dyDescent="0.2">
      <c r="B5" s="11" t="s">
        <v>2</v>
      </c>
      <c r="C5" s="14"/>
      <c r="D5" s="14"/>
      <c r="E5" s="14"/>
      <c r="F5" s="14"/>
      <c r="G5" s="14"/>
      <c r="H5" s="14"/>
      <c r="I5" s="14"/>
      <c r="J5" s="14"/>
      <c r="K5" s="14"/>
      <c r="L5" s="14">
        <v>4265</v>
      </c>
      <c r="M5" s="14"/>
      <c r="N5" s="14"/>
      <c r="O5" s="14"/>
      <c r="P5" s="14"/>
      <c r="Q5" s="14"/>
      <c r="R5" s="14"/>
    </row>
    <row r="6" spans="1:18" s="11" customFormat="1" x14ac:dyDescent="0.2">
      <c r="B6" s="11" t="s">
        <v>18</v>
      </c>
      <c r="C6" s="14"/>
      <c r="D6" s="14"/>
      <c r="E6" s="14"/>
      <c r="F6" s="14"/>
      <c r="G6" s="14">
        <v>11498</v>
      </c>
      <c r="H6" s="14">
        <v>12604</v>
      </c>
      <c r="I6" s="14">
        <v>12500</v>
      </c>
      <c r="J6" s="14">
        <v>13562</v>
      </c>
      <c r="K6" s="14">
        <v>11715</v>
      </c>
      <c r="L6" s="14"/>
      <c r="M6" s="14"/>
      <c r="N6" s="14"/>
      <c r="O6" s="14"/>
      <c r="P6" s="14"/>
      <c r="Q6" s="14"/>
      <c r="R6" s="14"/>
    </row>
    <row r="7" spans="1:18" s="11" customFormat="1" x14ac:dyDescent="0.2">
      <c r="B7" s="11" t="s">
        <v>3</v>
      </c>
      <c r="C7" s="14"/>
      <c r="D7" s="14"/>
      <c r="E7" s="14"/>
      <c r="F7" s="14"/>
      <c r="G7" s="14">
        <v>3957</v>
      </c>
      <c r="H7" s="14">
        <v>4486</v>
      </c>
      <c r="I7" s="14">
        <v>4680</v>
      </c>
      <c r="J7" s="14">
        <v>4904</v>
      </c>
      <c r="K7" s="14">
        <v>4591</v>
      </c>
      <c r="L7" s="14">
        <v>4952</v>
      </c>
      <c r="M7" s="14"/>
      <c r="N7" s="14"/>
      <c r="O7" s="14"/>
      <c r="P7" s="14"/>
      <c r="Q7" s="14"/>
      <c r="R7" s="14"/>
    </row>
    <row r="8" spans="1:18" s="11" customFormat="1" x14ac:dyDescent="0.2">
      <c r="B8" s="11" t="s">
        <v>19</v>
      </c>
      <c r="C8" s="14"/>
      <c r="D8" s="14"/>
      <c r="E8" s="14"/>
      <c r="F8" s="14"/>
      <c r="G8" s="14">
        <v>2897</v>
      </c>
      <c r="H8" s="14">
        <v>2784</v>
      </c>
      <c r="I8" s="14">
        <v>2772</v>
      </c>
      <c r="J8" s="14">
        <v>2778</v>
      </c>
      <c r="K8" s="14">
        <v>2725</v>
      </c>
      <c r="L8" s="14">
        <v>2667</v>
      </c>
      <c r="M8" s="14"/>
      <c r="N8" s="14"/>
      <c r="O8" s="14"/>
      <c r="P8" s="14"/>
      <c r="Q8" s="14"/>
      <c r="R8" s="14"/>
    </row>
    <row r="9" spans="1:18" s="11" customFormat="1" x14ac:dyDescent="0.2">
      <c r="B9" s="11" t="s">
        <v>20</v>
      </c>
      <c r="C9" s="14"/>
      <c r="D9" s="14"/>
      <c r="E9" s="14"/>
      <c r="F9" s="14"/>
      <c r="G9" s="14">
        <v>271</v>
      </c>
      <c r="H9" s="14">
        <v>330</v>
      </c>
      <c r="I9" s="14">
        <v>376</v>
      </c>
      <c r="J9" s="14">
        <v>461</v>
      </c>
      <c r="K9" s="14">
        <v>626</v>
      </c>
      <c r="L9" s="14">
        <v>983</v>
      </c>
      <c r="M9" s="14"/>
      <c r="N9" s="14"/>
      <c r="O9" s="14"/>
      <c r="P9" s="14"/>
      <c r="Q9" s="14"/>
      <c r="R9" s="14"/>
    </row>
    <row r="10" spans="1:18" s="11" customFormat="1" x14ac:dyDescent="0.2">
      <c r="B10" s="11" t="s">
        <v>21</v>
      </c>
      <c r="C10" s="14"/>
      <c r="D10" s="14"/>
      <c r="E10" s="14"/>
      <c r="F10" s="14"/>
      <c r="G10" s="14">
        <v>1195</v>
      </c>
      <c r="H10" s="14">
        <v>1075</v>
      </c>
      <c r="I10" s="14">
        <v>1223</v>
      </c>
      <c r="J10" s="14">
        <v>1237</v>
      </c>
      <c r="K10" s="14">
        <v>1374</v>
      </c>
      <c r="L10" s="14">
        <v>1391</v>
      </c>
      <c r="M10" s="14"/>
      <c r="N10" s="14"/>
      <c r="O10" s="14"/>
      <c r="P10" s="14"/>
      <c r="Q10" s="14"/>
      <c r="R10" s="14"/>
    </row>
    <row r="11" spans="1:18" s="19" customFormat="1" x14ac:dyDescent="0.2">
      <c r="B11" s="19" t="s">
        <v>37</v>
      </c>
      <c r="C11" s="18"/>
      <c r="D11" s="18"/>
      <c r="E11" s="18"/>
      <c r="F11" s="18"/>
      <c r="G11" s="18">
        <v>2734</v>
      </c>
      <c r="H11" s="18">
        <v>2757</v>
      </c>
      <c r="I11" s="18">
        <v>2371</v>
      </c>
      <c r="J11" s="18">
        <v>2785</v>
      </c>
      <c r="K11" s="18">
        <v>2836</v>
      </c>
      <c r="L11" s="18">
        <v>2530</v>
      </c>
      <c r="M11" s="18"/>
      <c r="N11" s="18"/>
      <c r="O11" s="18"/>
      <c r="P11" s="18"/>
      <c r="Q11" s="18"/>
      <c r="R11" s="18"/>
    </row>
    <row r="12" spans="1:18" s="11" customFormat="1" x14ac:dyDescent="0.2">
      <c r="B12" s="19" t="s">
        <v>16</v>
      </c>
      <c r="C12" s="14"/>
      <c r="D12" s="14"/>
      <c r="E12" s="14"/>
      <c r="F12" s="14"/>
      <c r="G12" s="14">
        <v>1830</v>
      </c>
      <c r="H12" s="14">
        <v>2083</v>
      </c>
      <c r="I12" s="14">
        <v>1842</v>
      </c>
      <c r="J12" s="14">
        <v>2065</v>
      </c>
      <c r="K12" s="14">
        <v>2407</v>
      </c>
      <c r="L12" s="14">
        <v>2158</v>
      </c>
      <c r="M12" s="14"/>
      <c r="N12" s="14"/>
      <c r="O12" s="14"/>
      <c r="P12" s="14"/>
      <c r="Q12" s="14"/>
      <c r="R12" s="14"/>
    </row>
    <row r="13" spans="1:18" s="11" customFormat="1" x14ac:dyDescent="0.2">
      <c r="B13" s="19" t="s">
        <v>38</v>
      </c>
      <c r="C13" s="14"/>
      <c r="D13" s="14"/>
      <c r="E13" s="14"/>
      <c r="F13" s="14"/>
      <c r="G13" s="14">
        <v>818</v>
      </c>
      <c r="H13" s="14">
        <v>940</v>
      </c>
      <c r="I13" s="14">
        <v>1028</v>
      </c>
      <c r="J13" s="14">
        <v>1084</v>
      </c>
      <c r="K13" s="14">
        <v>938</v>
      </c>
      <c r="L13" s="14">
        <v>972</v>
      </c>
      <c r="M13" s="14"/>
      <c r="N13" s="14"/>
      <c r="O13" s="14"/>
      <c r="P13" s="14"/>
      <c r="Q13" s="14"/>
      <c r="R13" s="14"/>
    </row>
    <row r="14" spans="1:18" s="20" customFormat="1" x14ac:dyDescent="0.2">
      <c r="B14" s="20" t="s">
        <v>39</v>
      </c>
      <c r="C14" s="17"/>
      <c r="D14" s="17"/>
      <c r="E14" s="17"/>
      <c r="F14" s="17"/>
      <c r="G14" s="17">
        <f t="shared" ref="G14:K14" si="0">SUM(G6:G13)</f>
        <v>25200</v>
      </c>
      <c r="H14" s="17">
        <f t="shared" si="0"/>
        <v>27059</v>
      </c>
      <c r="I14" s="17">
        <f t="shared" si="0"/>
        <v>26792</v>
      </c>
      <c r="J14" s="17">
        <f t="shared" si="0"/>
        <v>28876</v>
      </c>
      <c r="K14" s="17">
        <f t="shared" si="0"/>
        <v>27212</v>
      </c>
      <c r="L14" s="17">
        <f>SUM(L3:L13)</f>
        <v>27459</v>
      </c>
      <c r="M14" s="17"/>
      <c r="N14" s="17"/>
      <c r="O14" s="17"/>
      <c r="P14" s="17"/>
      <c r="Q14" s="17"/>
      <c r="R14" s="17"/>
    </row>
    <row r="15" spans="1:18" s="11" customFormat="1" x14ac:dyDescent="0.2">
      <c r="B15" s="11" t="s">
        <v>41</v>
      </c>
      <c r="C15" s="14"/>
      <c r="D15" s="14"/>
      <c r="E15" s="14"/>
      <c r="F15" s="14"/>
      <c r="G15" s="14">
        <f>G14-G16</f>
        <v>3874</v>
      </c>
      <c r="H15" s="14">
        <f>H14-H16</f>
        <v>3859</v>
      </c>
      <c r="I15" s="14">
        <f>I14-I16</f>
        <v>3847</v>
      </c>
      <c r="J15" s="14">
        <f>J14-J16</f>
        <v>4608</v>
      </c>
      <c r="K15" s="14">
        <f>K14-K16</f>
        <v>4234</v>
      </c>
      <c r="L15" s="14">
        <f>L14-L16</f>
        <v>4045</v>
      </c>
      <c r="M15" s="14"/>
      <c r="N15" s="14"/>
      <c r="O15" s="14"/>
      <c r="P15" s="14"/>
      <c r="Q15" s="14"/>
      <c r="R15" s="14"/>
    </row>
    <row r="16" spans="1:18" s="11" customFormat="1" x14ac:dyDescent="0.2">
      <c r="B16" s="11" t="s">
        <v>42</v>
      </c>
      <c r="C16" s="14"/>
      <c r="D16" s="14"/>
      <c r="E16" s="14"/>
      <c r="F16" s="14"/>
      <c r="G16" s="14">
        <v>21326</v>
      </c>
      <c r="H16" s="14">
        <v>23200</v>
      </c>
      <c r="I16" s="14">
        <v>22945</v>
      </c>
      <c r="J16" s="14">
        <v>24268</v>
      </c>
      <c r="K16" s="14">
        <v>22978</v>
      </c>
      <c r="L16" s="14">
        <v>23414</v>
      </c>
      <c r="M16" s="14"/>
      <c r="N16" s="14"/>
      <c r="O16" s="14"/>
      <c r="P16" s="14"/>
      <c r="Q16" s="14"/>
      <c r="R16" s="14"/>
    </row>
    <row r="17" spans="2:18" s="11" customFormat="1" x14ac:dyDescent="0.2">
      <c r="B17" s="11" t="s">
        <v>43</v>
      </c>
      <c r="C17" s="14"/>
      <c r="D17" s="14"/>
      <c r="E17" s="14"/>
      <c r="F17" s="14"/>
      <c r="G17" s="14">
        <v>6147</v>
      </c>
      <c r="H17" s="14">
        <v>7175</v>
      </c>
      <c r="I17" s="14">
        <v>6951</v>
      </c>
      <c r="J17" s="14">
        <v>8039</v>
      </c>
      <c r="K17" s="14">
        <v>6741</v>
      </c>
      <c r="L17" s="14">
        <v>6867</v>
      </c>
      <c r="M17" s="14"/>
      <c r="N17" s="14"/>
      <c r="O17" s="14"/>
      <c r="P17" s="14"/>
      <c r="Q17" s="14"/>
      <c r="R17" s="14"/>
    </row>
    <row r="18" spans="2:18" s="11" customFormat="1" x14ac:dyDescent="0.2">
      <c r="B18" s="11" t="s">
        <v>44</v>
      </c>
      <c r="C18" s="14"/>
      <c r="D18" s="14"/>
      <c r="E18" s="14"/>
      <c r="F18" s="14"/>
      <c r="G18" s="14">
        <v>3250</v>
      </c>
      <c r="H18" s="14">
        <v>3035</v>
      </c>
      <c r="I18" s="14">
        <v>3289</v>
      </c>
      <c r="J18" s="14">
        <v>4034</v>
      </c>
      <c r="K18" s="14">
        <v>3304</v>
      </c>
      <c r="L18" s="14">
        <v>3331</v>
      </c>
      <c r="M18" s="14"/>
      <c r="N18" s="14"/>
      <c r="O18" s="14"/>
      <c r="P18" s="14"/>
      <c r="Q18" s="14"/>
      <c r="R18" s="14"/>
    </row>
    <row r="19" spans="2:18" s="11" customFormat="1" x14ac:dyDescent="0.2">
      <c r="B19" s="11" t="s">
        <v>45</v>
      </c>
      <c r="C19" s="14"/>
      <c r="D19" s="14"/>
      <c r="E19" s="14"/>
      <c r="F19" s="14"/>
      <c r="G19" s="11">
        <f>854-2782+2376</f>
        <v>448</v>
      </c>
      <c r="H19" s="11">
        <f>887-379</f>
        <v>508</v>
      </c>
      <c r="I19" s="11">
        <f>952-227</f>
        <v>725</v>
      </c>
      <c r="J19" s="11">
        <f>1164-94</f>
        <v>1070</v>
      </c>
      <c r="K19" s="11">
        <f>908-284</f>
        <v>624</v>
      </c>
      <c r="L19" s="11">
        <f>873-154</f>
        <v>719</v>
      </c>
      <c r="M19" s="14"/>
      <c r="N19" s="14"/>
      <c r="O19" s="14"/>
      <c r="P19" s="14"/>
      <c r="Q19" s="14"/>
      <c r="R19" s="14"/>
    </row>
    <row r="20" spans="2:18" s="11" customFormat="1" x14ac:dyDescent="0.2">
      <c r="B20" s="11" t="s">
        <v>47</v>
      </c>
      <c r="C20" s="14"/>
      <c r="D20" s="14"/>
      <c r="E20" s="14"/>
      <c r="F20" s="14"/>
      <c r="G20" s="14">
        <f>SUM(G17:G19)</f>
        <v>9845</v>
      </c>
      <c r="H20" s="14">
        <f>SUM(H17:H19)</f>
        <v>10718</v>
      </c>
      <c r="I20" s="14">
        <f>SUM(I17:I19)</f>
        <v>10965</v>
      </c>
      <c r="J20" s="14">
        <f>SUM(J17:J19)</f>
        <v>13143</v>
      </c>
      <c r="K20" s="14">
        <f>SUM(K17:K19)</f>
        <v>10669</v>
      </c>
      <c r="L20" s="14">
        <f>SUM(L17:L19)</f>
        <v>10917</v>
      </c>
      <c r="M20" s="14"/>
      <c r="N20" s="14"/>
      <c r="O20" s="14"/>
      <c r="P20" s="14"/>
      <c r="Q20" s="14"/>
      <c r="R20" s="14"/>
    </row>
    <row r="21" spans="2:18" s="11" customFormat="1" x14ac:dyDescent="0.2">
      <c r="B21" s="11" t="s">
        <v>46</v>
      </c>
      <c r="C21" s="14"/>
      <c r="D21" s="14"/>
      <c r="E21" s="14"/>
      <c r="F21" s="14"/>
      <c r="G21" s="14">
        <f>G16-G20</f>
        <v>11481</v>
      </c>
      <c r="H21" s="14">
        <f>H16-H20</f>
        <v>12482</v>
      </c>
      <c r="I21" s="14">
        <f>I16-I20</f>
        <v>11980</v>
      </c>
      <c r="J21" s="14">
        <f>J16-J20</f>
        <v>11125</v>
      </c>
      <c r="K21" s="14">
        <f>K16-K20</f>
        <v>12309</v>
      </c>
      <c r="L21" s="14">
        <f>L16-L20</f>
        <v>12497</v>
      </c>
      <c r="M21" s="14"/>
      <c r="N21" s="14"/>
      <c r="O21" s="14"/>
      <c r="P21" s="14"/>
      <c r="Q21" s="14"/>
      <c r="R21" s="14"/>
    </row>
    <row r="22" spans="2:18" s="11" customFormat="1" x14ac:dyDescent="0.2">
      <c r="B22" s="11" t="s">
        <v>51</v>
      </c>
      <c r="C22" s="14"/>
      <c r="D22" s="14"/>
      <c r="E22" s="14"/>
      <c r="F22" s="14"/>
      <c r="G22" s="14">
        <v>-1372</v>
      </c>
      <c r="H22" s="14">
        <v>-1934</v>
      </c>
      <c r="I22" s="14">
        <v>-1844</v>
      </c>
      <c r="J22" s="14">
        <v>-811</v>
      </c>
      <c r="K22" s="14">
        <v>-356</v>
      </c>
      <c r="L22" s="14">
        <f>93+12</f>
        <v>105</v>
      </c>
      <c r="M22" s="14"/>
      <c r="N22" s="14"/>
      <c r="O22" s="14"/>
      <c r="P22" s="14"/>
      <c r="Q22" s="14"/>
      <c r="R22" s="14"/>
    </row>
    <row r="23" spans="2:18" s="11" customFormat="1" x14ac:dyDescent="0.2">
      <c r="B23" s="11" t="s">
        <v>50</v>
      </c>
      <c r="C23" s="14"/>
      <c r="D23" s="14"/>
      <c r="E23" s="14"/>
      <c r="F23" s="14"/>
      <c r="G23" s="14">
        <f>G22+G21</f>
        <v>10109</v>
      </c>
      <c r="H23" s="14">
        <f>H22+H21</f>
        <v>10548</v>
      </c>
      <c r="I23" s="14">
        <f>I22+I21</f>
        <v>10136</v>
      </c>
      <c r="J23" s="14">
        <f>J22+J21</f>
        <v>10314</v>
      </c>
      <c r="K23" s="14">
        <f>K22+K21</f>
        <v>11953</v>
      </c>
      <c r="L23" s="14">
        <f>L22+L21</f>
        <v>12602</v>
      </c>
      <c r="M23" s="14"/>
      <c r="N23" s="14"/>
      <c r="O23" s="14"/>
      <c r="P23" s="14"/>
      <c r="Q23" s="14"/>
      <c r="R23" s="14"/>
    </row>
    <row r="24" spans="2:18" s="11" customFormat="1" x14ac:dyDescent="0.2">
      <c r="B24" s="11" t="s">
        <v>49</v>
      </c>
      <c r="C24" s="14"/>
      <c r="D24" s="14"/>
      <c r="E24" s="14"/>
      <c r="F24" s="14"/>
      <c r="G24" s="14">
        <v>2609</v>
      </c>
      <c r="H24" s="14">
        <v>2205</v>
      </c>
      <c r="I24" s="14">
        <v>1753</v>
      </c>
      <c r="J24" s="14">
        <v>2056</v>
      </c>
      <c r="K24" s="14">
        <v>2498</v>
      </c>
      <c r="L24" s="14">
        <v>2634</v>
      </c>
      <c r="M24" s="14"/>
      <c r="N24" s="14"/>
      <c r="O24" s="14"/>
      <c r="P24" s="14"/>
      <c r="Q24" s="14"/>
      <c r="R24" s="14"/>
    </row>
    <row r="25" spans="2:18" s="11" customFormat="1" x14ac:dyDescent="0.2">
      <c r="B25" s="11" t="s">
        <v>48</v>
      </c>
      <c r="C25" s="14"/>
      <c r="D25" s="14"/>
      <c r="E25" s="14"/>
      <c r="F25" s="14"/>
      <c r="G25" s="14">
        <f>+G23-G24</f>
        <v>7500</v>
      </c>
      <c r="H25" s="14">
        <f>+H23-H24</f>
        <v>8343</v>
      </c>
      <c r="I25" s="14">
        <f>+I23-I24</f>
        <v>8383</v>
      </c>
      <c r="J25" s="14">
        <f>+J23-J24</f>
        <v>8258</v>
      </c>
      <c r="K25" s="14">
        <f>+K23-K24</f>
        <v>9455</v>
      </c>
      <c r="L25" s="14">
        <f>+L23-L24</f>
        <v>9968</v>
      </c>
      <c r="M25" s="14"/>
      <c r="N25" s="14"/>
      <c r="O25" s="14"/>
      <c r="P25" s="14"/>
      <c r="Q25" s="14"/>
      <c r="R25" s="14"/>
    </row>
    <row r="26" spans="2:18" x14ac:dyDescent="0.2">
      <c r="B26" s="11" t="s">
        <v>52</v>
      </c>
      <c r="G26" s="22">
        <f>G25/G27</f>
        <v>2.8799631364718534</v>
      </c>
      <c r="H26" s="22">
        <f t="shared" ref="H26:L26" si="1">H25/H27</f>
        <v>3.2285902248365002</v>
      </c>
      <c r="I26" s="22">
        <f t="shared" si="1"/>
        <v>3.2595847266505946</v>
      </c>
      <c r="J26" s="22">
        <f t="shared" si="1"/>
        <v>3.2261593155447907</v>
      </c>
      <c r="K26" s="22">
        <f t="shared" si="1"/>
        <v>3.7076977373436337</v>
      </c>
      <c r="L26" s="22">
        <f t="shared" si="1"/>
        <v>3.9231738035264483</v>
      </c>
    </row>
    <row r="27" spans="2:18" x14ac:dyDescent="0.2">
      <c r="B27" s="11" t="s">
        <v>6</v>
      </c>
      <c r="G27" s="14">
        <v>2604.1999999999998</v>
      </c>
      <c r="H27" s="14">
        <v>2584.1</v>
      </c>
      <c r="I27" s="14">
        <v>2571.8000000000002</v>
      </c>
      <c r="J27" s="14">
        <v>2559.6999999999998</v>
      </c>
      <c r="K27" s="14">
        <v>2550.1</v>
      </c>
      <c r="L27" s="14">
        <v>2540.8000000000002</v>
      </c>
    </row>
    <row r="29" spans="2:18" s="15" customFormat="1" x14ac:dyDescent="0.2">
      <c r="B29" s="15" t="s">
        <v>40</v>
      </c>
      <c r="C29" s="16"/>
      <c r="D29" s="16"/>
      <c r="E29" s="16"/>
      <c r="F29" s="16"/>
      <c r="G29" s="16"/>
      <c r="H29" s="16"/>
      <c r="I29" s="16"/>
      <c r="J29" s="16"/>
      <c r="K29" s="21">
        <f t="shared" ref="K29" si="2">K14/G14-1</f>
        <v>7.9841269841269824E-2</v>
      </c>
      <c r="L29" s="21">
        <f>L14/H14-1</f>
        <v>1.4782512287963234E-2</v>
      </c>
      <c r="M29" s="16"/>
      <c r="N29" s="16"/>
      <c r="O29" s="16"/>
      <c r="P29" s="16"/>
      <c r="Q29" s="16"/>
      <c r="R29" s="16"/>
    </row>
  </sheetData>
  <hyperlinks>
    <hyperlink ref="A1" location="Main!A1" display="Main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2016-05-26T14:12:16Z</dcterms:created>
  <dcterms:modified xsi:type="dcterms:W3CDTF">2016-10-02T06:10:21Z</dcterms:modified>
</cp:coreProperties>
</file>