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855" windowHeight="12405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" i="2" l="1"/>
  <c r="T7" i="2"/>
  <c r="T12" i="2"/>
  <c r="T6" i="2"/>
  <c r="T8" i="2" s="1"/>
  <c r="I23" i="2"/>
  <c r="G23" i="2"/>
  <c r="F23" i="2"/>
  <c r="J21" i="2"/>
  <c r="F14" i="2"/>
  <c r="F7" i="2"/>
  <c r="F12" i="2"/>
  <c r="F6" i="2"/>
  <c r="F8" i="2" s="1"/>
  <c r="G16" i="2"/>
  <c r="G14" i="2"/>
  <c r="G7" i="2"/>
  <c r="G12" i="2"/>
  <c r="G6" i="2"/>
  <c r="G8" i="2" s="1"/>
  <c r="H16" i="2"/>
  <c r="H14" i="2"/>
  <c r="H7" i="2"/>
  <c r="H12" i="2"/>
  <c r="H6" i="2"/>
  <c r="H8" i="2" s="1"/>
  <c r="H23" i="2" s="1"/>
  <c r="I16" i="2"/>
  <c r="I14" i="2"/>
  <c r="I12" i="2"/>
  <c r="I6" i="2"/>
  <c r="I8" i="2" s="1"/>
  <c r="J14" i="2"/>
  <c r="J12" i="2"/>
  <c r="J6" i="2"/>
  <c r="J8" i="2" s="1"/>
  <c r="J23" i="2" s="1"/>
  <c r="U14" i="2"/>
  <c r="U12" i="2"/>
  <c r="U6" i="2"/>
  <c r="U8" i="2" s="1"/>
  <c r="U13" i="2" s="1"/>
  <c r="U15" i="2" s="1"/>
  <c r="U17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C8" i="1"/>
  <c r="C7" i="1"/>
  <c r="C6" i="1"/>
  <c r="M4" i="1"/>
  <c r="M7" i="1" s="1"/>
  <c r="M5" i="1"/>
  <c r="J13" i="2" l="1"/>
  <c r="T13" i="2"/>
  <c r="T15" i="2" s="1"/>
  <c r="T17" i="2" s="1"/>
  <c r="T18" i="2" s="1"/>
  <c r="F13" i="2"/>
  <c r="G13" i="2"/>
  <c r="H13" i="2"/>
  <c r="I13" i="2"/>
  <c r="I15" i="2" l="1"/>
  <c r="I17" i="2" s="1"/>
  <c r="I18" i="2" s="1"/>
  <c r="I24" i="2"/>
  <c r="H15" i="2"/>
  <c r="H17" i="2" s="1"/>
  <c r="H18" i="2" s="1"/>
  <c r="H24" i="2"/>
  <c r="G15" i="2"/>
  <c r="G17" i="2" s="1"/>
  <c r="G18" i="2" s="1"/>
  <c r="G24" i="2"/>
  <c r="F15" i="2"/>
  <c r="F17" i="2" s="1"/>
  <c r="F18" i="2" s="1"/>
  <c r="F24" i="2"/>
  <c r="J15" i="2"/>
  <c r="J17" i="2" s="1"/>
  <c r="J18" i="2" s="1"/>
  <c r="J24" i="2"/>
</calcChain>
</file>

<file path=xl/sharedStrings.xml><?xml version="1.0" encoding="utf-8"?>
<sst xmlns="http://schemas.openxmlformats.org/spreadsheetml/2006/main" count="49" uniqueCount="43">
  <si>
    <t>Price</t>
  </si>
  <si>
    <t>Shares</t>
  </si>
  <si>
    <t>MC</t>
  </si>
  <si>
    <t>Cash</t>
  </si>
  <si>
    <t>Debt</t>
  </si>
  <si>
    <t>EV</t>
  </si>
  <si>
    <t>Name</t>
  </si>
  <si>
    <t>Revelation</t>
  </si>
  <si>
    <t>Hegemon-King of Western Chu</t>
  </si>
  <si>
    <t>Hearthstone</t>
  </si>
  <si>
    <t>Q415</t>
  </si>
  <si>
    <t>Games</t>
  </si>
  <si>
    <t>Ads</t>
  </si>
  <si>
    <t>Email, Ecommerce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</si>
  <si>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</si>
  <si>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</si>
  <si>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</si>
  <si>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</si>
  <si>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</si>
  <si>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</si>
  <si>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</si>
  <si>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</si>
  <si>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</si>
  <si>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</si>
  <si>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</si>
  <si>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</si>
  <si>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</si>
  <si>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Other</t>
  </si>
  <si>
    <t>COGS</t>
  </si>
  <si>
    <t>Gross Profit</t>
  </si>
  <si>
    <t>S&amp;M</t>
  </si>
  <si>
    <t>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</si>
  <si>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</si>
  <si>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</si>
  <si>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</si>
  <si>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</si>
  <si>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</si>
  <si>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</si>
  <si>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</si>
  <si>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</si>
  <si>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Growth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</si>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</sst>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3" fontId="0" fillId="0" borderId="0" xfId="0" applyNumberFormat="1"/>
    <xf numFmtId="9" fontId="0" fillId="0" borderId="0" xfId="0" applyNumberFormat="1" applyBorder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38100</xdr:rowOff>
    </xdr:from>
    <xdr:to>
      <xdr:col>10</xdr:col>
      <xdr:colOff>47625</xdr:colOff>
      <xdr:row>46</xdr:row>
      <xdr:rowOff>76200</xdr:rowOff>
    </xdr:to>
    <xdr:cxnSp macro="">
      <xdr:nvCxnSpPr>
        <xdr:cNvPr id="3" name="Straight Connector 2"/>
        <xdr:cNvCxnSpPr/>
      </xdr:nvCxnSpPr>
      <xdr:spPr>
        <a:xfrm>
          <a:off x="6467475" y="38100"/>
          <a:ext cx="0" cy="7486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0</xdr:row>
      <xdr:rowOff>9525</xdr:rowOff>
    </xdr:from>
    <xdr:to>
      <xdr:col>21</xdr:col>
      <xdr:colOff>66675</xdr:colOff>
      <xdr:row>46</xdr:row>
      <xdr:rowOff>47625</xdr:rowOff>
    </xdr:to>
    <xdr:cxnSp macro="">
      <xdr:nvCxnSpPr>
        <xdr:cNvPr id="4" name="Straight Connector 3"/>
        <xdr:cNvCxnSpPr/>
      </xdr:nvCxnSpPr>
      <xdr:spPr>
        <a:xfrm>
          <a:off x="13192125" y="9525"/>
          <a:ext cx="0" cy="7486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workbookViewId="0">
      <selection activeCell="M5" sqref="M5"/>
    </sheetView>
  </sheetViews>
  <sheetFormatPr defaultRowHeight="12.75" x14ac:dyDescent="0.2"/>
  <cols>
    <col min="2" max="2" width="27.140625" bestFit="1" customWidth="1"/>
  </cols>
  <sheetData>
    <row r="2" spans="2:14" x14ac:dyDescent="0.2">
      <c r="B2" s="8" t="s">
        <v>6</v>
      </c>
      <c r="C2" s="9"/>
      <c r="D2" s="9"/>
      <c r="E2" s="9"/>
      <c r="F2" s="9"/>
      <c r="G2" s="9"/>
      <c r="H2" s="9"/>
      <c r="I2" s="10"/>
      <c r="L2" t="s">
        <v>0</v>
      </c>
      <c r="M2" s="1">
        <v>143</v>
      </c>
    </row>
    <row r="3" spans="2:14" x14ac:dyDescent="0.2">
      <c r="B3" s="2" t="s">
        <v>7</v>
      </c>
      <c r="C3" s="3"/>
      <c r="D3" s="3"/>
      <c r="E3" s="3"/>
      <c r="F3" s="3"/>
      <c r="G3" s="3"/>
      <c r="H3" s="3"/>
      <c r="I3" s="4"/>
      <c r="L3" t="s">
        <v>1</v>
      </c>
      <c r="M3" s="12">
        <v>132.209</v>
      </c>
      <c r="N3" s="11" t="s">
        <v>10</v>
      </c>
    </row>
    <row r="4" spans="2:14" x14ac:dyDescent="0.2">
      <c r="B4" s="2" t="s">
        <v>8</v>
      </c>
      <c r="C4" s="3"/>
      <c r="D4" s="3"/>
      <c r="E4" s="3"/>
      <c r="F4" s="3"/>
      <c r="G4" s="3"/>
      <c r="H4" s="3"/>
      <c r="I4" s="4"/>
      <c r="L4" t="s">
        <v>2</v>
      </c>
      <c r="M4" s="12">
        <f>+M2*M3</f>
        <v>18905.886999999999</v>
      </c>
      <c r="N4" s="11"/>
    </row>
    <row r="5" spans="2:14" x14ac:dyDescent="0.2">
      <c r="B5" s="2" t="s">
        <v>9</v>
      </c>
      <c r="C5" s="3"/>
      <c r="D5" s="3"/>
      <c r="E5" s="3"/>
      <c r="F5" s="3"/>
      <c r="G5" s="3"/>
      <c r="H5" s="3"/>
      <c r="I5" s="4"/>
      <c r="L5" t="s">
        <v>3</v>
      </c>
      <c r="M5" s="12">
        <f>937.276+2252.816+338.484+185.248+773.951</f>
        <v>4487.7749999999996</v>
      </c>
      <c r="N5" s="11" t="s">
        <v>10</v>
      </c>
    </row>
    <row r="6" spans="2:14" x14ac:dyDescent="0.2">
      <c r="B6" s="2" t="s">
        <v>11</v>
      </c>
      <c r="C6" s="13">
        <f>26/35</f>
        <v>0.74285714285714288</v>
      </c>
      <c r="D6" s="3"/>
      <c r="E6" s="3"/>
      <c r="F6" s="3"/>
      <c r="G6" s="3"/>
      <c r="H6" s="3"/>
      <c r="I6" s="4"/>
      <c r="L6" t="s">
        <v>4</v>
      </c>
      <c r="M6" s="12">
        <v>350.85399999999998</v>
      </c>
      <c r="N6" s="11" t="s">
        <v>10</v>
      </c>
    </row>
    <row r="7" spans="2:14" x14ac:dyDescent="0.2">
      <c r="B7" s="2" t="s">
        <v>12</v>
      </c>
      <c r="C7" s="13">
        <f>2.76/35.2</f>
        <v>7.8409090909090901E-2</v>
      </c>
      <c r="D7" s="3"/>
      <c r="E7" s="3"/>
      <c r="F7" s="3"/>
      <c r="G7" s="3"/>
      <c r="H7" s="3"/>
      <c r="I7" s="4"/>
      <c r="L7" t="s">
        <v>5</v>
      </c>
      <c r="M7" s="12">
        <f>+M4-M5+M6</f>
        <v>14768.965999999999</v>
      </c>
    </row>
    <row r="8" spans="2:14" x14ac:dyDescent="0.2">
      <c r="B8" s="2" t="s">
        <v>13</v>
      </c>
      <c r="C8" s="13">
        <f>5.7/35.2</f>
        <v>0.16193181818181818</v>
      </c>
      <c r="D8" s="3"/>
      <c r="E8" s="3"/>
      <c r="F8" s="3"/>
      <c r="G8" s="3"/>
      <c r="H8" s="3"/>
      <c r="I8" s="4"/>
    </row>
    <row r="9" spans="2:14" x14ac:dyDescent="0.2">
      <c r="B9" s="2"/>
      <c r="C9" s="3"/>
      <c r="D9" s="3"/>
      <c r="E9" s="3"/>
      <c r="F9" s="3"/>
      <c r="G9" s="3"/>
      <c r="H9" s="3"/>
      <c r="I9" s="4"/>
    </row>
    <row r="10" spans="2:14" x14ac:dyDescent="0.2">
      <c r="B10" s="5"/>
      <c r="C10" s="6"/>
      <c r="D10" s="6"/>
      <c r="E10" s="6"/>
      <c r="F10" s="6"/>
      <c r="G10" s="6"/>
      <c r="H10" s="6"/>
      <c r="I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140625" bestFit="1" customWidth="1"/>
    <col min="3" max="19" width="9.140625" style="11"/>
  </cols>
  <sheetData>
    <row r="1" spans="1:33" x14ac:dyDescent="0.2">
      <c r="A1" s="19" t="s">
        <v>14</v>
      </c>
    </row>
    <row r="2" spans="1:33" x14ac:dyDescent="0.2"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10</v>
      </c>
      <c r="K2" s="11" t="s">
        <v>23</v>
      </c>
      <c r="L2" s="11" t="s">
        <v>24</v>
      </c>
      <c r="M2" s="11" t="s">
        <v>25</v>
      </c>
      <c r="N2" s="11" t="s">
        <v>26</v>
      </c>
      <c r="Q2" s="11">
        <v>2011</v>
      </c>
      <c r="R2" s="11">
        <f>+Q2+1</f>
        <v>2012</v>
      </c>
      <c r="S2" s="11">
        <f t="shared" ref="S2:AG2" si="0">+R2+1</f>
        <v>2013</v>
      </c>
      <c r="T2" s="11">
        <f t="shared" si="0"/>
        <v>2014</v>
      </c>
      <c r="U2" s="11">
        <f t="shared" si="0"/>
        <v>2015</v>
      </c>
      <c r="V2" s="11">
        <f t="shared" si="0"/>
        <v>2016</v>
      </c>
      <c r="W2" s="11">
        <f t="shared" si="0"/>
        <v>2017</v>
      </c>
      <c r="X2" s="11">
        <f t="shared" si="0"/>
        <v>2018</v>
      </c>
      <c r="Y2" s="11">
        <f t="shared" si="0"/>
        <v>2019</v>
      </c>
      <c r="Z2" s="11">
        <f t="shared" si="0"/>
        <v>2020</v>
      </c>
      <c r="AA2" s="11">
        <f t="shared" si="0"/>
        <v>2021</v>
      </c>
      <c r="AB2" s="11">
        <f t="shared" si="0"/>
        <v>2022</v>
      </c>
      <c r="AC2" s="11">
        <f t="shared" si="0"/>
        <v>2023</v>
      </c>
      <c r="AD2" s="11">
        <f t="shared" si="0"/>
        <v>2024</v>
      </c>
      <c r="AE2" s="11">
        <f t="shared" si="0"/>
        <v>2025</v>
      </c>
      <c r="AF2" s="11">
        <f t="shared" si="0"/>
        <v>2026</v>
      </c>
      <c r="AG2" s="11">
        <f t="shared" si="0"/>
        <v>2027</v>
      </c>
    </row>
    <row r="3" spans="1:33" s="12" customFormat="1" x14ac:dyDescent="0.2">
      <c r="B3" s="12" t="s">
        <v>11</v>
      </c>
      <c r="C3" s="14"/>
      <c r="D3" s="14"/>
      <c r="E3" s="14"/>
      <c r="F3" s="14">
        <v>461.48</v>
      </c>
      <c r="G3" s="14">
        <v>500.75900000000001</v>
      </c>
      <c r="H3" s="14">
        <v>620.95799999999997</v>
      </c>
      <c r="I3" s="14">
        <v>820.20699999999999</v>
      </c>
      <c r="J3" s="14">
        <v>849.49699999999996</v>
      </c>
      <c r="K3" s="14"/>
      <c r="L3" s="14"/>
      <c r="M3" s="14"/>
      <c r="N3" s="14"/>
      <c r="O3" s="14"/>
      <c r="P3" s="14"/>
      <c r="Q3" s="14"/>
      <c r="R3" s="14"/>
      <c r="S3" s="14"/>
      <c r="T3" s="12">
        <v>1581.894</v>
      </c>
      <c r="U3" s="12">
        <v>2672.8440000000001</v>
      </c>
    </row>
    <row r="4" spans="1:33" s="12" customFormat="1" x14ac:dyDescent="0.2">
      <c r="B4" s="12" t="s">
        <v>12</v>
      </c>
      <c r="C4" s="14"/>
      <c r="D4" s="14"/>
      <c r="E4" s="14"/>
      <c r="F4" s="14">
        <v>70.835999999999999</v>
      </c>
      <c r="G4" s="14">
        <v>53.655999999999999</v>
      </c>
      <c r="H4" s="14">
        <v>77.049000000000007</v>
      </c>
      <c r="I4" s="14">
        <v>71.572000000000003</v>
      </c>
      <c r="J4" s="14">
        <v>94.007999999999996</v>
      </c>
      <c r="K4" s="14"/>
      <c r="L4" s="14"/>
      <c r="M4" s="14"/>
      <c r="N4" s="14"/>
      <c r="O4" s="14"/>
      <c r="P4" s="14"/>
      <c r="Q4" s="14"/>
      <c r="R4" s="14"/>
      <c r="S4" s="14"/>
      <c r="T4" s="12">
        <v>250.08099999999999</v>
      </c>
      <c r="U4" s="12">
        <v>276.23200000000003</v>
      </c>
    </row>
    <row r="5" spans="1:33" s="12" customFormat="1" x14ac:dyDescent="0.2">
      <c r="B5" s="12" t="s">
        <v>27</v>
      </c>
      <c r="C5" s="14"/>
      <c r="D5" s="14"/>
      <c r="E5" s="14"/>
      <c r="F5" s="14">
        <v>61.374000000000002</v>
      </c>
      <c r="G5" s="14">
        <v>72.334999999999994</v>
      </c>
      <c r="H5" s="14">
        <v>81.528999999999996</v>
      </c>
      <c r="I5" s="14">
        <v>157.97</v>
      </c>
      <c r="J5" s="14">
        <v>276.50099999999998</v>
      </c>
      <c r="K5" s="14"/>
      <c r="L5" s="14"/>
      <c r="M5" s="14"/>
      <c r="N5" s="14"/>
      <c r="O5" s="14"/>
      <c r="P5" s="14"/>
      <c r="Q5" s="14"/>
      <c r="R5" s="14"/>
      <c r="S5" s="14"/>
      <c r="T5" s="12">
        <v>179.50700000000001</v>
      </c>
      <c r="U5" s="12">
        <v>571.08399999999995</v>
      </c>
    </row>
    <row r="6" spans="1:33" s="15" customFormat="1" x14ac:dyDescent="0.2">
      <c r="B6" s="15" t="s">
        <v>15</v>
      </c>
      <c r="C6" s="16"/>
      <c r="D6" s="16"/>
      <c r="E6" s="16"/>
      <c r="F6" s="16">
        <f>SUM(F3:F5)</f>
        <v>593.69000000000005</v>
      </c>
      <c r="G6" s="16">
        <f>SUM(G3:G5)</f>
        <v>626.75</v>
      </c>
      <c r="H6" s="16">
        <f>SUM(H3:H5)</f>
        <v>779.53599999999994</v>
      </c>
      <c r="I6" s="16">
        <f>SUM(I3:I5)</f>
        <v>1049.749</v>
      </c>
      <c r="J6" s="16">
        <f>SUM(J3:J5)</f>
        <v>1220.0059999999999</v>
      </c>
      <c r="K6" s="16"/>
      <c r="L6" s="16"/>
      <c r="M6" s="16"/>
      <c r="N6" s="16"/>
      <c r="O6" s="16"/>
      <c r="P6" s="16"/>
      <c r="Q6" s="16"/>
      <c r="R6" s="16"/>
      <c r="S6" s="16"/>
      <c r="T6" s="15">
        <f>SUM(T3:T5)</f>
        <v>2011.482</v>
      </c>
      <c r="U6" s="15">
        <f>SUM(U3:U5)</f>
        <v>3520.16</v>
      </c>
    </row>
    <row r="7" spans="1:33" s="12" customFormat="1" x14ac:dyDescent="0.2">
      <c r="B7" s="12" t="s">
        <v>28</v>
      </c>
      <c r="C7" s="14"/>
      <c r="D7" s="14"/>
      <c r="E7" s="14"/>
      <c r="F7" s="14">
        <f>157.556+35.556</f>
        <v>193.11200000000002</v>
      </c>
      <c r="G7" s="14">
        <f>36.292+188.924</f>
        <v>225.21600000000001</v>
      </c>
      <c r="H7" s="14">
        <f>277.795+42.777</f>
        <v>320.572</v>
      </c>
      <c r="I7" s="14">
        <v>444.1</v>
      </c>
      <c r="J7" s="14">
        <v>568.59900000000005</v>
      </c>
      <c r="K7" s="14"/>
      <c r="L7" s="14"/>
      <c r="M7" s="14"/>
      <c r="N7" s="14"/>
      <c r="O7" s="14"/>
      <c r="P7" s="14"/>
      <c r="Q7" s="14"/>
      <c r="R7" s="14"/>
      <c r="S7" s="14"/>
      <c r="T7" s="12">
        <f>525.665+123.716</f>
        <v>649.38099999999997</v>
      </c>
      <c r="U7" s="12">
        <v>1450.9960000000001</v>
      </c>
    </row>
    <row r="8" spans="1:33" s="12" customFormat="1" x14ac:dyDescent="0.2">
      <c r="B8" s="12" t="s">
        <v>29</v>
      </c>
      <c r="C8" s="14"/>
      <c r="D8" s="14"/>
      <c r="E8" s="14"/>
      <c r="F8" s="14">
        <f>+F6-F7</f>
        <v>400.57800000000003</v>
      </c>
      <c r="G8" s="14">
        <f>+G6-G7</f>
        <v>401.53399999999999</v>
      </c>
      <c r="H8" s="14">
        <f>+H6-H7</f>
        <v>458.96399999999994</v>
      </c>
      <c r="I8" s="14">
        <f>+I6-I7</f>
        <v>605.649</v>
      </c>
      <c r="J8" s="14">
        <f>+J6-J7</f>
        <v>651.40699999999981</v>
      </c>
      <c r="K8" s="14"/>
      <c r="L8" s="14"/>
      <c r="M8" s="14"/>
      <c r="N8" s="14"/>
      <c r="O8" s="14"/>
      <c r="P8" s="14"/>
      <c r="Q8" s="14"/>
      <c r="R8" s="14"/>
      <c r="S8" s="14"/>
      <c r="T8" s="12">
        <f>+T6-T7</f>
        <v>1362.1010000000001</v>
      </c>
      <c r="U8" s="12">
        <f>+U6-U7</f>
        <v>2069.1639999999998</v>
      </c>
    </row>
    <row r="9" spans="1:33" s="12" customFormat="1" x14ac:dyDescent="0.2">
      <c r="B9" s="12" t="s">
        <v>30</v>
      </c>
      <c r="C9" s="14"/>
      <c r="D9" s="14"/>
      <c r="E9" s="14"/>
      <c r="F9" s="14">
        <v>113.498</v>
      </c>
      <c r="G9" s="14">
        <v>88.893000000000001</v>
      </c>
      <c r="H9" s="14">
        <v>112.289</v>
      </c>
      <c r="I9" s="14">
        <v>128.696</v>
      </c>
      <c r="J9" s="14">
        <v>137.864</v>
      </c>
      <c r="K9" s="14"/>
      <c r="L9" s="14"/>
      <c r="M9" s="14"/>
      <c r="N9" s="14"/>
      <c r="O9" s="14"/>
      <c r="P9" s="14"/>
      <c r="Q9" s="14"/>
      <c r="R9" s="14"/>
      <c r="S9" s="14"/>
      <c r="T9" s="12">
        <v>305.41800000000001</v>
      </c>
      <c r="U9" s="12">
        <v>456.67200000000003</v>
      </c>
    </row>
    <row r="10" spans="1:33" s="12" customFormat="1" x14ac:dyDescent="0.2">
      <c r="B10" s="12" t="s">
        <v>31</v>
      </c>
      <c r="C10" s="14"/>
      <c r="D10" s="14"/>
      <c r="E10" s="14"/>
      <c r="F10" s="14">
        <v>23.184999999999999</v>
      </c>
      <c r="G10" s="14">
        <v>27.52</v>
      </c>
      <c r="H10" s="14">
        <v>32.616999999999997</v>
      </c>
      <c r="I10" s="14">
        <v>50.304000000000002</v>
      </c>
      <c r="J10" s="14">
        <v>49.686</v>
      </c>
      <c r="K10" s="14"/>
      <c r="L10" s="14"/>
      <c r="M10" s="14"/>
      <c r="N10" s="14"/>
      <c r="O10" s="14"/>
      <c r="P10" s="14"/>
      <c r="Q10" s="14"/>
      <c r="R10" s="14"/>
      <c r="S10" s="14"/>
      <c r="T10" s="12">
        <v>75.375</v>
      </c>
      <c r="U10" s="12">
        <v>156.596</v>
      </c>
    </row>
    <row r="11" spans="1:33" s="12" customFormat="1" x14ac:dyDescent="0.2">
      <c r="B11" s="12" t="s">
        <v>32</v>
      </c>
      <c r="C11" s="14"/>
      <c r="D11" s="14"/>
      <c r="E11" s="14"/>
      <c r="F11" s="14">
        <v>63.113</v>
      </c>
      <c r="G11" s="14">
        <v>72.887</v>
      </c>
      <c r="H11" s="14">
        <v>80.126000000000005</v>
      </c>
      <c r="I11" s="14">
        <v>98.105999999999995</v>
      </c>
      <c r="J11" s="14">
        <v>90.58</v>
      </c>
      <c r="K11" s="14"/>
      <c r="L11" s="14"/>
      <c r="M11" s="14"/>
      <c r="N11" s="14"/>
      <c r="O11" s="14"/>
      <c r="P11" s="14"/>
      <c r="Q11" s="14"/>
      <c r="R11" s="14"/>
      <c r="S11" s="14"/>
      <c r="T11" s="12">
        <v>213.309</v>
      </c>
      <c r="U11" s="12">
        <v>333.27499999999998</v>
      </c>
    </row>
    <row r="12" spans="1:33" s="12" customFormat="1" x14ac:dyDescent="0.2">
      <c r="B12" s="12" t="s">
        <v>33</v>
      </c>
      <c r="C12" s="14"/>
      <c r="D12" s="14"/>
      <c r="E12" s="14"/>
      <c r="F12" s="12">
        <f>SUM(F9:F11)</f>
        <v>199.79599999999999</v>
      </c>
      <c r="G12" s="12">
        <f>SUM(G9:G11)</f>
        <v>189.3</v>
      </c>
      <c r="H12" s="12">
        <f>SUM(H9:H11)</f>
        <v>225.03200000000001</v>
      </c>
      <c r="I12" s="12">
        <f>SUM(I9:I11)</f>
        <v>277.10599999999999</v>
      </c>
      <c r="J12" s="12">
        <f>SUM(J9:J11)</f>
        <v>278.13</v>
      </c>
      <c r="K12" s="14"/>
      <c r="L12" s="14"/>
      <c r="M12" s="14"/>
      <c r="N12" s="14"/>
      <c r="O12" s="14"/>
      <c r="P12" s="14"/>
      <c r="Q12" s="14"/>
      <c r="R12" s="14"/>
      <c r="S12" s="14"/>
      <c r="T12" s="12">
        <f>SUM(T9:T11)</f>
        <v>594.10199999999998</v>
      </c>
      <c r="U12" s="12">
        <f>SUM(U9:U11)</f>
        <v>946.54300000000001</v>
      </c>
    </row>
    <row r="13" spans="1:33" s="12" customFormat="1" x14ac:dyDescent="0.2">
      <c r="B13" s="12" t="s">
        <v>34</v>
      </c>
      <c r="C13" s="14"/>
      <c r="D13" s="14"/>
      <c r="E13" s="14"/>
      <c r="F13" s="12">
        <f>F8-F12</f>
        <v>200.78200000000004</v>
      </c>
      <c r="G13" s="12">
        <f>G8-G12</f>
        <v>212.23399999999998</v>
      </c>
      <c r="H13" s="12">
        <f>H8-H12</f>
        <v>233.93199999999993</v>
      </c>
      <c r="I13" s="12">
        <f>I8-I12</f>
        <v>328.54300000000001</v>
      </c>
      <c r="J13" s="12">
        <f>J8-J12</f>
        <v>373.27699999999982</v>
      </c>
      <c r="K13" s="14"/>
      <c r="L13" s="14"/>
      <c r="M13" s="14"/>
      <c r="N13" s="14"/>
      <c r="O13" s="14"/>
      <c r="P13" s="14"/>
      <c r="Q13" s="14"/>
      <c r="R13" s="14"/>
      <c r="S13" s="14"/>
      <c r="T13" s="12">
        <f>T8-T12</f>
        <v>767.99900000000014</v>
      </c>
      <c r="U13" s="12">
        <f>U8-U12</f>
        <v>1122.6209999999996</v>
      </c>
    </row>
    <row r="14" spans="1:33" s="12" customFormat="1" x14ac:dyDescent="0.2">
      <c r="B14" s="12" t="s">
        <v>35</v>
      </c>
      <c r="C14" s="14"/>
      <c r="D14" s="14"/>
      <c r="E14" s="14"/>
      <c r="F14" s="14">
        <f>-0.402+25.263-1.148+11.651</f>
        <v>35.364000000000004</v>
      </c>
      <c r="G14" s="14">
        <f>0.537+26.947+3.66+1.814</f>
        <v>32.957999999999998</v>
      </c>
      <c r="H14" s="14">
        <f>0.307+25.266-3.497+0.091</f>
        <v>22.166999999999998</v>
      </c>
      <c r="I14" s="14">
        <f>3.933+22.091+10.461+1.594</f>
        <v>38.079000000000001</v>
      </c>
      <c r="J14" s="14">
        <f>4.958+20.506+10.233+3.581</f>
        <v>39.278000000000006</v>
      </c>
      <c r="K14" s="14"/>
      <c r="L14" s="14"/>
      <c r="M14" s="14"/>
      <c r="N14" s="14"/>
      <c r="O14" s="14"/>
      <c r="P14" s="14"/>
      <c r="Q14" s="14"/>
      <c r="R14" s="14"/>
      <c r="S14" s="14"/>
      <c r="T14" s="12">
        <f>4.412+96.944+13.287-2.901</f>
        <v>111.74200000000002</v>
      </c>
      <c r="U14" s="12">
        <f>9.624+92.15+20.651+6.968</f>
        <v>129.393</v>
      </c>
    </row>
    <row r="15" spans="1:33" s="12" customFormat="1" x14ac:dyDescent="0.2">
      <c r="B15" s="12" t="s">
        <v>36</v>
      </c>
      <c r="C15" s="14"/>
      <c r="D15" s="14"/>
      <c r="E15" s="14"/>
      <c r="F15" s="14">
        <f>+F13+F14</f>
        <v>236.14600000000004</v>
      </c>
      <c r="G15" s="14">
        <f>+G13+G14</f>
        <v>245.19199999999998</v>
      </c>
      <c r="H15" s="14">
        <f>+H13+H14</f>
        <v>256.09899999999993</v>
      </c>
      <c r="I15" s="14">
        <f>+I13+I14</f>
        <v>366.62200000000001</v>
      </c>
      <c r="J15" s="14">
        <f>+J13+J14</f>
        <v>412.55499999999984</v>
      </c>
      <c r="K15" s="14"/>
      <c r="L15" s="14"/>
      <c r="M15" s="14"/>
      <c r="N15" s="14"/>
      <c r="O15" s="14"/>
      <c r="P15" s="14"/>
      <c r="Q15" s="14"/>
      <c r="R15" s="14"/>
      <c r="S15" s="14"/>
      <c r="T15" s="12">
        <f>+T13+T14</f>
        <v>879.74100000000021</v>
      </c>
      <c r="U15" s="12">
        <f>+U13+U14</f>
        <v>1252.0139999999997</v>
      </c>
    </row>
    <row r="16" spans="1:33" s="12" customFormat="1" x14ac:dyDescent="0.2">
      <c r="B16" s="12" t="s">
        <v>37</v>
      </c>
      <c r="C16" s="14"/>
      <c r="D16" s="14"/>
      <c r="E16" s="14"/>
      <c r="F16" s="14">
        <v>30.283000000000001</v>
      </c>
      <c r="G16" s="14">
        <f>34.609+6.611</f>
        <v>41.22</v>
      </c>
      <c r="H16" s="14">
        <f>23.538+2.832</f>
        <v>26.37</v>
      </c>
      <c r="I16" s="14">
        <f>62.805+7.715</f>
        <v>70.52</v>
      </c>
      <c r="J16" s="14">
        <v>79.311999999999998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2">
        <v>106.81399999999999</v>
      </c>
      <c r="U16" s="12">
        <v>196.57900000000001</v>
      </c>
    </row>
    <row r="17" spans="2:21" s="15" customFormat="1" x14ac:dyDescent="0.2">
      <c r="B17" s="15" t="s">
        <v>38</v>
      </c>
      <c r="C17" s="16"/>
      <c r="D17" s="16"/>
      <c r="E17" s="16"/>
      <c r="F17" s="16">
        <f>+F15-F16</f>
        <v>205.86300000000006</v>
      </c>
      <c r="G17" s="16">
        <f>+G15-G16</f>
        <v>203.97199999999998</v>
      </c>
      <c r="H17" s="16">
        <f>+H15-H16</f>
        <v>229.72899999999993</v>
      </c>
      <c r="I17" s="16">
        <f>+I15-I16</f>
        <v>296.10200000000003</v>
      </c>
      <c r="J17" s="16">
        <f>+J15-J16</f>
        <v>333.24299999999982</v>
      </c>
      <c r="K17" s="16"/>
      <c r="L17" s="16"/>
      <c r="M17" s="16"/>
      <c r="N17" s="16"/>
      <c r="O17" s="16"/>
      <c r="P17" s="16"/>
      <c r="Q17" s="16"/>
      <c r="R17" s="16"/>
      <c r="S17" s="16"/>
      <c r="T17" s="15">
        <f>+T15-T16</f>
        <v>772.92700000000025</v>
      </c>
      <c r="U17" s="15">
        <f>+U15-U16</f>
        <v>1055.4349999999997</v>
      </c>
    </row>
    <row r="18" spans="2:21" x14ac:dyDescent="0.2">
      <c r="B18" s="12" t="s">
        <v>39</v>
      </c>
      <c r="F18" s="17">
        <f>+F17/F19</f>
        <v>1.5661531439004912</v>
      </c>
      <c r="G18" s="17">
        <f>+G17/G19</f>
        <v>1.5483743632954534</v>
      </c>
      <c r="H18" s="17">
        <f>+H17/H19</f>
        <v>1.7371863704420678</v>
      </c>
      <c r="I18" s="17">
        <f>+I17/I19</f>
        <v>2.2376706013935284</v>
      </c>
      <c r="J18" s="17">
        <f>+J17/J19</f>
        <v>2.5346106163055122</v>
      </c>
      <c r="T18" s="1">
        <f>T17/T19</f>
        <v>5.8965151584504376</v>
      </c>
    </row>
    <row r="19" spans="2:21" s="12" customFormat="1" x14ac:dyDescent="0.2">
      <c r="B19" s="12" t="s">
        <v>1</v>
      </c>
      <c r="C19" s="14"/>
      <c r="D19" s="14"/>
      <c r="E19" s="14"/>
      <c r="F19" s="14">
        <v>131.44499999999999</v>
      </c>
      <c r="G19" s="14">
        <v>131.733</v>
      </c>
      <c r="H19" s="14">
        <v>132.24199999999999</v>
      </c>
      <c r="I19" s="14">
        <v>132.32599999999999</v>
      </c>
      <c r="J19" s="14">
        <v>131.477</v>
      </c>
      <c r="K19" s="14"/>
      <c r="L19" s="14"/>
      <c r="M19" s="14"/>
      <c r="N19" s="14"/>
      <c r="O19" s="14"/>
      <c r="P19" s="14"/>
      <c r="Q19" s="14"/>
      <c r="R19" s="14"/>
      <c r="S19" s="14"/>
      <c r="T19" s="12">
        <v>131.08199999999999</v>
      </c>
    </row>
    <row r="21" spans="2:21" x14ac:dyDescent="0.2">
      <c r="B21" s="12" t="s">
        <v>40</v>
      </c>
      <c r="J21" s="18">
        <f>J6/F6-1</f>
        <v>1.0549546059391259</v>
      </c>
    </row>
    <row r="23" spans="2:21" x14ac:dyDescent="0.2">
      <c r="B23" s="12" t="s">
        <v>41</v>
      </c>
      <c r="F23" s="18">
        <f>F8/F6</f>
        <v>0.67472586703498461</v>
      </c>
      <c r="G23" s="18">
        <f t="shared" ref="G23:J23" si="1">G8/G6</f>
        <v>0.64066055045871562</v>
      </c>
      <c r="H23" s="18">
        <f t="shared" si="1"/>
        <v>0.58876562467929638</v>
      </c>
      <c r="I23" s="18">
        <f t="shared" si="1"/>
        <v>0.57694648911311175</v>
      </c>
      <c r="J23" s="18">
        <f t="shared" si="1"/>
        <v>0.53393753801210808</v>
      </c>
    </row>
    <row r="24" spans="2:21" x14ac:dyDescent="0.2">
      <c r="B24" t="s">
        <v>42</v>
      </c>
      <c r="F24" s="18">
        <f>F13/F6</f>
        <v>0.33819333322104134</v>
      </c>
      <c r="G24" s="18">
        <f t="shared" ref="G24:J24" si="2">G13/G6</f>
        <v>0.33862624650977263</v>
      </c>
      <c r="H24" s="18">
        <f t="shared" si="2"/>
        <v>0.30009133638472107</v>
      </c>
      <c r="I24" s="18">
        <f t="shared" si="2"/>
        <v>0.31297291066721666</v>
      </c>
      <c r="J24" s="18">
        <f t="shared" si="2"/>
        <v>0.30596324936106861</v>
      </c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2016-04-02T16:10:59Z</dcterms:created>
  <dcterms:modified xsi:type="dcterms:W3CDTF">2016-04-29T05:23:07Z</dcterms:modified>
</cp:coreProperties>
</file>