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70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N26" i="2"/>
  <c r="N25" i="2"/>
  <c r="N23" i="2"/>
  <c r="N22" i="2"/>
  <c r="N31" i="2"/>
  <c r="N29" i="2"/>
  <c r="J31" i="2"/>
  <c r="J29" i="2"/>
  <c r="J25" i="2"/>
  <c r="J23" i="2"/>
  <c r="J22" i="2"/>
  <c r="J20" i="2"/>
  <c r="J21" i="2" s="1"/>
  <c r="N20" i="2"/>
  <c r="N21" i="2" s="1"/>
  <c r="J10" i="2"/>
  <c r="N10" i="2"/>
  <c r="C7" i="1" l="1"/>
  <c r="C6" i="1"/>
  <c r="C5" i="1"/>
  <c r="C4" i="1"/>
  <c r="C3" i="1"/>
  <c r="E22" i="2"/>
  <c r="E20" i="2"/>
  <c r="I22" i="2"/>
  <c r="I20" i="2"/>
  <c r="I21" i="2" s="1"/>
  <c r="E10" i="2"/>
  <c r="I29" i="2" s="1"/>
  <c r="I10" i="2"/>
  <c r="K6" i="1"/>
  <c r="K5" i="1"/>
  <c r="K4" i="1"/>
  <c r="K7" i="1" s="1"/>
  <c r="I23" i="2" l="1"/>
  <c r="I25" i="2" s="1"/>
  <c r="I31" i="2"/>
  <c r="E21" i="2"/>
  <c r="E23" i="2" l="1"/>
  <c r="E25" i="2" s="1"/>
  <c r="E31" i="2"/>
</calcChain>
</file>

<file path=xl/sharedStrings.xml><?xml version="1.0" encoding="utf-8"?>
<sst xmlns="http://schemas.openxmlformats.org/spreadsheetml/2006/main" count="59" uniqueCount="49">
  <si>
    <t>Price</t>
  </si>
  <si>
    <t>Shares</t>
  </si>
  <si>
    <t>MC</t>
  </si>
  <si>
    <t>Cash</t>
  </si>
  <si>
    <t>Debt</t>
  </si>
  <si>
    <t>EV</t>
  </si>
  <si>
    <t>Q415</t>
  </si>
  <si>
    <t>Main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</si>
  <si>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</si>
  <si>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</si>
  <si>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</si>
  <si>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</si>
  <si>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</si>
  <si>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</si>
  <si>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</si>
  <si>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</si>
  <si>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</si>
  <si>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</si>
  <si>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</si>
  <si>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</t>
  </si>
  <si>
    <t>Cloud</t>
  </si>
  <si>
    <t>Cloud SaaS</t>
  </si>
  <si>
    <t>Cloud IaaS</t>
  </si>
  <si>
    <t>License</t>
  </si>
  <si>
    <t>License Updates and Support</t>
  </si>
  <si>
    <t>Services</t>
  </si>
  <si>
    <t>Hardware Support</t>
  </si>
  <si>
    <t>Hardware Products</t>
  </si>
  <si>
    <t>Revenue Growth y/y</t>
  </si>
  <si>
    <t>S&amp;M</t>
  </si>
  <si>
    <t>G&amp;A</t>
  </si>
  <si>
    <t>R&amp;D</t>
  </si>
  <si>
    <t>License Costs</t>
  </si>
  <si>
    <t>Operating Expenses</t>
  </si>
  <si>
    <t>Operating Income</t>
  </si>
  <si>
    <t>Net Income</t>
  </si>
  <si>
    <t>Taxes</t>
  </si>
  <si>
    <t>Pretax Income</t>
  </si>
  <si>
    <t>Other Income</t>
  </si>
  <si>
    <t>Operating Margin</t>
  </si>
  <si>
    <t>Name</t>
  </si>
  <si>
    <t>Hardware</t>
  </si>
  <si>
    <t>Products</t>
  </si>
  <si>
    <t>Brands</t>
  </si>
  <si>
    <t>ERP, Middleware, CRM, HR</t>
  </si>
  <si>
    <t>Peoplesoft? Siebel? DB</t>
  </si>
  <si>
    <t>Updates/Support</t>
  </si>
  <si>
    <t>Competition</t>
  </si>
  <si>
    <t>SaaS,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</si>
</sst>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6051</xdr:colOff>
      <xdr:row>0</xdr:row>
      <xdr:rowOff>0</xdr:rowOff>
    </xdr:from>
    <xdr:to>
      <xdr:col>14</xdr:col>
      <xdr:colOff>28575</xdr:colOff>
      <xdr:row>47</xdr:row>
      <xdr:rowOff>0</xdr:rowOff>
    </xdr:to>
    <xdr:cxnSp macro="">
      <xdr:nvCxnSpPr>
        <xdr:cNvPr id="3" name="Straight Connector 2"/>
        <xdr:cNvCxnSpPr/>
      </xdr:nvCxnSpPr>
      <xdr:spPr>
        <a:xfrm flipH="1">
          <a:off x="9388176" y="0"/>
          <a:ext cx="22524" cy="7286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K3" sqref="K3"/>
    </sheetView>
  </sheetViews>
  <sheetFormatPr defaultRowHeight="12.75" x14ac:dyDescent="0.2"/>
  <cols>
    <col min="2" max="2" width="15" bestFit="1" customWidth="1"/>
    <col min="4" max="4" width="24.7109375" bestFit="1" customWidth="1"/>
    <col min="5" max="5" width="20.85546875" bestFit="1" customWidth="1"/>
    <col min="6" max="6" width="10.85546875" bestFit="1" customWidth="1"/>
  </cols>
  <sheetData>
    <row r="2" spans="2:12" x14ac:dyDescent="0.2">
      <c r="B2" s="16" t="s">
        <v>40</v>
      </c>
      <c r="C2" s="17"/>
      <c r="D2" s="19" t="s">
        <v>42</v>
      </c>
      <c r="E2" s="17" t="s">
        <v>43</v>
      </c>
      <c r="F2" s="17" t="s">
        <v>47</v>
      </c>
      <c r="G2" s="18"/>
      <c r="J2" t="s">
        <v>0</v>
      </c>
      <c r="K2" s="1">
        <v>39.729999999999997</v>
      </c>
    </row>
    <row r="3" spans="2:12" x14ac:dyDescent="0.2">
      <c r="B3" s="9" t="s">
        <v>20</v>
      </c>
      <c r="C3" s="10">
        <f>649/8993</f>
        <v>7.2167241187590353E-2</v>
      </c>
      <c r="D3" s="20"/>
      <c r="E3" s="11"/>
      <c r="F3" s="11"/>
      <c r="G3" s="12"/>
      <c r="J3" t="s">
        <v>1</v>
      </c>
      <c r="K3" s="2">
        <v>4201</v>
      </c>
      <c r="L3" s="3" t="s">
        <v>6</v>
      </c>
    </row>
    <row r="4" spans="2:12" x14ac:dyDescent="0.2">
      <c r="B4" s="9" t="s">
        <v>41</v>
      </c>
      <c r="C4" s="10">
        <f>1123/8993</f>
        <v>0.12487490270210164</v>
      </c>
      <c r="D4" s="20"/>
      <c r="E4" s="11"/>
      <c r="F4" s="11"/>
      <c r="G4" s="12"/>
      <c r="J4" t="s">
        <v>2</v>
      </c>
      <c r="K4" s="2">
        <f>+K3*K2</f>
        <v>166905.72999999998</v>
      </c>
      <c r="L4" s="3"/>
    </row>
    <row r="5" spans="2:12" x14ac:dyDescent="0.2">
      <c r="B5" s="9" t="s">
        <v>23</v>
      </c>
      <c r="C5" s="10">
        <f>1677/8993</f>
        <v>0.18647837206716336</v>
      </c>
      <c r="D5" s="20" t="s">
        <v>44</v>
      </c>
      <c r="E5" s="11" t="s">
        <v>45</v>
      </c>
      <c r="F5" s="21" t="s">
        <v>48</v>
      </c>
      <c r="G5" s="12"/>
      <c r="J5" t="s">
        <v>3</v>
      </c>
      <c r="K5" s="2">
        <f>17411+34924</f>
        <v>52335</v>
      </c>
      <c r="L5" s="3" t="s">
        <v>6</v>
      </c>
    </row>
    <row r="6" spans="2:12" x14ac:dyDescent="0.2">
      <c r="B6" s="9" t="s">
        <v>46</v>
      </c>
      <c r="C6" s="10">
        <f>4683/8993</f>
        <v>0.52073835205159569</v>
      </c>
      <c r="D6" s="20"/>
      <c r="E6" s="11"/>
      <c r="F6" s="11"/>
      <c r="G6" s="12"/>
      <c r="J6" t="s">
        <v>4</v>
      </c>
      <c r="K6" s="2">
        <f>39940+2000</f>
        <v>41940</v>
      </c>
      <c r="L6" s="3" t="s">
        <v>6</v>
      </c>
    </row>
    <row r="7" spans="2:12" x14ac:dyDescent="0.2">
      <c r="B7" s="9" t="s">
        <v>25</v>
      </c>
      <c r="C7" s="10">
        <f>861/8993</f>
        <v>9.5741131991548989E-2</v>
      </c>
      <c r="D7" s="11"/>
      <c r="E7" s="11"/>
      <c r="F7" s="11"/>
      <c r="G7" s="12"/>
      <c r="J7" t="s">
        <v>5</v>
      </c>
      <c r="K7" s="2">
        <f>+K4-K5+K6</f>
        <v>156510.72999999998</v>
      </c>
    </row>
    <row r="8" spans="2:12" x14ac:dyDescent="0.2">
      <c r="B8" s="9"/>
      <c r="C8" s="11"/>
      <c r="D8" s="11"/>
      <c r="E8" s="11"/>
      <c r="F8" s="11"/>
      <c r="G8" s="12"/>
    </row>
    <row r="9" spans="2:12" x14ac:dyDescent="0.2">
      <c r="B9" s="13"/>
      <c r="C9" s="14"/>
      <c r="D9" s="14"/>
      <c r="E9" s="14"/>
      <c r="F9" s="14"/>
      <c r="G9" s="15"/>
      <c r="K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4" sqref="K24"/>
    </sheetView>
  </sheetViews>
  <sheetFormatPr defaultRowHeight="12.75" x14ac:dyDescent="0.2"/>
  <cols>
    <col min="1" max="1" width="5" bestFit="1" customWidth="1"/>
    <col min="2" max="2" width="26" bestFit="1" customWidth="1"/>
    <col min="3" max="14" width="9.140625" style="3"/>
  </cols>
  <sheetData>
    <row r="1" spans="1:14" x14ac:dyDescent="0.2">
      <c r="A1" s="4" t="s">
        <v>7</v>
      </c>
      <c r="J1" s="22">
        <v>38503</v>
      </c>
      <c r="N1" s="22">
        <v>38868</v>
      </c>
    </row>
    <row r="2" spans="1:14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</row>
    <row r="3" spans="1:14" s="2" customFormat="1" x14ac:dyDescent="0.2">
      <c r="B3" s="2" t="s">
        <v>21</v>
      </c>
      <c r="C3" s="5"/>
      <c r="D3" s="5"/>
      <c r="E3" s="5">
        <v>361</v>
      </c>
      <c r="F3" s="5"/>
      <c r="G3" s="5"/>
      <c r="H3" s="5"/>
      <c r="I3" s="5">
        <v>484</v>
      </c>
      <c r="J3" s="5">
        <v>416</v>
      </c>
      <c r="K3" s="5"/>
      <c r="L3" s="5"/>
      <c r="M3" s="5"/>
      <c r="N3" s="5">
        <v>690</v>
      </c>
    </row>
    <row r="4" spans="1:14" s="2" customFormat="1" x14ac:dyDescent="0.2">
      <c r="B4" s="2" t="s">
        <v>22</v>
      </c>
      <c r="C4" s="5"/>
      <c r="D4" s="5"/>
      <c r="E4" s="5">
        <v>155</v>
      </c>
      <c r="F4" s="5"/>
      <c r="G4" s="5"/>
      <c r="H4" s="5"/>
      <c r="I4" s="5">
        <v>165</v>
      </c>
      <c r="J4" s="5">
        <v>160</v>
      </c>
      <c r="K4" s="5"/>
      <c r="L4" s="5"/>
      <c r="M4" s="5"/>
      <c r="N4" s="5">
        <v>169</v>
      </c>
    </row>
    <row r="5" spans="1:14" s="2" customFormat="1" x14ac:dyDescent="0.2">
      <c r="B5" s="2" t="s">
        <v>23</v>
      </c>
      <c r="C5" s="5"/>
      <c r="D5" s="5"/>
      <c r="E5" s="5">
        <v>2045</v>
      </c>
      <c r="F5" s="5"/>
      <c r="G5" s="5"/>
      <c r="H5" s="5"/>
      <c r="I5" s="5">
        <v>1677</v>
      </c>
      <c r="J5" s="5">
        <v>3138</v>
      </c>
      <c r="K5" s="5"/>
      <c r="L5" s="5"/>
      <c r="M5" s="5"/>
      <c r="N5" s="5">
        <v>2766</v>
      </c>
    </row>
    <row r="6" spans="1:14" s="2" customFormat="1" x14ac:dyDescent="0.2">
      <c r="B6" s="2" t="s">
        <v>24</v>
      </c>
      <c r="C6" s="5"/>
      <c r="D6" s="5"/>
      <c r="E6" s="5">
        <v>4768</v>
      </c>
      <c r="F6" s="5"/>
      <c r="G6" s="5"/>
      <c r="H6" s="5"/>
      <c r="I6" s="5">
        <v>4683</v>
      </c>
      <c r="J6" s="5">
        <v>4686</v>
      </c>
      <c r="K6" s="5"/>
      <c r="L6" s="5"/>
      <c r="M6" s="5"/>
      <c r="N6" s="5">
        <v>4814</v>
      </c>
    </row>
    <row r="7" spans="1:14" s="2" customFormat="1" x14ac:dyDescent="0.2">
      <c r="B7" s="2" t="s">
        <v>27</v>
      </c>
      <c r="C7" s="5"/>
      <c r="D7" s="5"/>
      <c r="E7" s="5">
        <v>717</v>
      </c>
      <c r="F7" s="5"/>
      <c r="G7" s="5"/>
      <c r="H7" s="5"/>
      <c r="I7" s="5">
        <v>573</v>
      </c>
      <c r="J7" s="5">
        <v>818</v>
      </c>
      <c r="K7" s="5"/>
      <c r="L7" s="5"/>
      <c r="M7" s="5"/>
      <c r="N7" s="5">
        <v>725</v>
      </c>
    </row>
    <row r="8" spans="1:14" s="2" customFormat="1" x14ac:dyDescent="0.2">
      <c r="B8" s="2" t="s">
        <v>26</v>
      </c>
      <c r="C8" s="5"/>
      <c r="D8" s="5"/>
      <c r="E8" s="5">
        <v>617</v>
      </c>
      <c r="F8" s="5"/>
      <c r="G8" s="5"/>
      <c r="H8" s="5"/>
      <c r="I8" s="5">
        <v>550</v>
      </c>
      <c r="J8" s="5">
        <v>589</v>
      </c>
      <c r="K8" s="5"/>
      <c r="L8" s="5"/>
      <c r="M8" s="5"/>
      <c r="N8" s="5">
        <v>558</v>
      </c>
    </row>
    <row r="9" spans="1:14" s="2" customFormat="1" x14ac:dyDescent="0.2">
      <c r="B9" s="2" t="s">
        <v>25</v>
      </c>
      <c r="C9" s="5"/>
      <c r="D9" s="5"/>
      <c r="E9" s="5">
        <v>935</v>
      </c>
      <c r="F9" s="5"/>
      <c r="G9" s="5"/>
      <c r="H9" s="5"/>
      <c r="I9" s="5">
        <v>861</v>
      </c>
      <c r="J9" s="5">
        <v>899</v>
      </c>
      <c r="K9" s="5"/>
      <c r="L9" s="5"/>
      <c r="M9" s="5"/>
      <c r="N9" s="5">
        <v>872</v>
      </c>
    </row>
    <row r="10" spans="1:14" s="6" customFormat="1" x14ac:dyDescent="0.2">
      <c r="B10" s="6" t="s">
        <v>19</v>
      </c>
      <c r="C10" s="7"/>
      <c r="D10" s="7"/>
      <c r="E10" s="7">
        <f>SUM(E3:E9)</f>
        <v>9598</v>
      </c>
      <c r="F10" s="7"/>
      <c r="G10" s="7"/>
      <c r="H10" s="7"/>
      <c r="I10" s="7">
        <f>SUM(I3:I9)</f>
        <v>8993</v>
      </c>
      <c r="J10" s="7">
        <f>SUM(J3:J9)</f>
        <v>10706</v>
      </c>
      <c r="K10" s="7"/>
      <c r="L10" s="7"/>
      <c r="M10" s="7"/>
      <c r="N10" s="7">
        <f>SUM(N3:N9)</f>
        <v>10594</v>
      </c>
    </row>
    <row r="11" spans="1:14" s="2" customFormat="1" x14ac:dyDescent="0.2">
      <c r="B11" s="2" t="s">
        <v>29</v>
      </c>
      <c r="C11" s="5"/>
      <c r="D11" s="5"/>
      <c r="E11" s="5">
        <v>1897</v>
      </c>
      <c r="F11" s="5"/>
      <c r="G11" s="5"/>
      <c r="H11" s="5"/>
      <c r="I11" s="5">
        <v>1945</v>
      </c>
      <c r="J11" s="5">
        <v>2212</v>
      </c>
      <c r="K11" s="5"/>
      <c r="L11" s="5"/>
      <c r="M11" s="5"/>
      <c r="N11" s="5">
        <v>2306</v>
      </c>
    </row>
    <row r="12" spans="1:14" s="2" customFormat="1" x14ac:dyDescent="0.2">
      <c r="B12" s="2" t="s">
        <v>31</v>
      </c>
      <c r="C12" s="5"/>
      <c r="D12" s="5"/>
      <c r="E12" s="5">
        <v>1389</v>
      </c>
      <c r="F12" s="5"/>
      <c r="G12" s="5"/>
      <c r="H12" s="5"/>
      <c r="I12" s="5">
        <v>1444</v>
      </c>
      <c r="J12" s="5">
        <v>1435</v>
      </c>
      <c r="K12" s="5"/>
      <c r="L12" s="5"/>
      <c r="M12" s="5"/>
      <c r="N12" s="5">
        <v>1534</v>
      </c>
    </row>
    <row r="13" spans="1:14" s="2" customFormat="1" x14ac:dyDescent="0.2">
      <c r="B13" s="2" t="s">
        <v>21</v>
      </c>
      <c r="C13" s="5"/>
      <c r="D13" s="5"/>
      <c r="E13" s="5">
        <v>165</v>
      </c>
      <c r="F13" s="5"/>
      <c r="G13" s="5"/>
      <c r="H13" s="5"/>
      <c r="I13" s="5">
        <v>280</v>
      </c>
      <c r="J13" s="5">
        <v>256</v>
      </c>
      <c r="K13" s="5"/>
      <c r="L13" s="5"/>
      <c r="M13" s="5"/>
      <c r="N13" s="5">
        <v>304</v>
      </c>
    </row>
    <row r="14" spans="1:14" s="2" customFormat="1" x14ac:dyDescent="0.2">
      <c r="B14" s="2" t="s">
        <v>22</v>
      </c>
      <c r="C14" s="5"/>
      <c r="D14" s="5"/>
      <c r="E14" s="5">
        <v>87</v>
      </c>
      <c r="F14" s="5"/>
      <c r="G14" s="5"/>
      <c r="H14" s="5"/>
      <c r="I14" s="5">
        <v>91</v>
      </c>
      <c r="J14" s="5">
        <v>90</v>
      </c>
      <c r="K14" s="5"/>
      <c r="L14" s="5"/>
      <c r="M14" s="5"/>
      <c r="N14" s="5">
        <v>99</v>
      </c>
    </row>
    <row r="15" spans="1:14" s="2" customFormat="1" x14ac:dyDescent="0.2">
      <c r="B15" s="2" t="s">
        <v>32</v>
      </c>
      <c r="C15" s="5"/>
      <c r="D15" s="5"/>
      <c r="E15" s="5">
        <v>296</v>
      </c>
      <c r="F15" s="5"/>
      <c r="G15" s="5"/>
      <c r="H15" s="5"/>
      <c r="I15" s="5">
        <v>293</v>
      </c>
      <c r="J15" s="5">
        <v>331</v>
      </c>
      <c r="K15" s="5"/>
      <c r="L15" s="5"/>
      <c r="M15" s="5"/>
      <c r="N15" s="5">
        <v>268</v>
      </c>
    </row>
    <row r="16" spans="1:14" s="2" customFormat="1" x14ac:dyDescent="0.2">
      <c r="B16" s="2" t="s">
        <v>27</v>
      </c>
      <c r="C16" s="5"/>
      <c r="D16" s="5"/>
      <c r="E16" s="5">
        <v>369</v>
      </c>
      <c r="F16" s="5"/>
      <c r="G16" s="5"/>
      <c r="H16" s="5"/>
      <c r="I16" s="5">
        <v>325</v>
      </c>
      <c r="J16" s="5">
        <v>438</v>
      </c>
      <c r="K16" s="5"/>
      <c r="L16" s="5"/>
      <c r="M16" s="5"/>
      <c r="N16" s="5">
        <v>405</v>
      </c>
    </row>
    <row r="17" spans="2:14" s="2" customFormat="1" x14ac:dyDescent="0.2">
      <c r="B17" s="2" t="s">
        <v>26</v>
      </c>
      <c r="C17" s="5"/>
      <c r="D17" s="5"/>
      <c r="E17" s="5">
        <v>218</v>
      </c>
      <c r="F17" s="5"/>
      <c r="G17" s="5"/>
      <c r="H17" s="5"/>
      <c r="I17" s="5">
        <v>174</v>
      </c>
      <c r="J17" s="5">
        <v>188</v>
      </c>
      <c r="K17" s="5"/>
      <c r="L17" s="5"/>
      <c r="M17" s="5"/>
      <c r="N17" s="5">
        <v>168</v>
      </c>
    </row>
    <row r="18" spans="2:14" s="2" customFormat="1" x14ac:dyDescent="0.2">
      <c r="B18" s="2" t="s">
        <v>25</v>
      </c>
      <c r="C18" s="5"/>
      <c r="D18" s="5"/>
      <c r="E18" s="5">
        <v>764</v>
      </c>
      <c r="F18" s="5"/>
      <c r="G18" s="5"/>
      <c r="H18" s="5"/>
      <c r="I18" s="5">
        <v>690</v>
      </c>
      <c r="J18" s="5">
        <v>750</v>
      </c>
      <c r="K18" s="5"/>
      <c r="L18" s="5"/>
      <c r="M18" s="5"/>
      <c r="N18" s="5">
        <v>692</v>
      </c>
    </row>
    <row r="19" spans="2:14" s="2" customFormat="1" x14ac:dyDescent="0.2">
      <c r="B19" s="2" t="s">
        <v>30</v>
      </c>
      <c r="C19" s="5"/>
      <c r="D19" s="5"/>
      <c r="E19" s="5">
        <v>272</v>
      </c>
      <c r="F19" s="5"/>
      <c r="G19" s="5"/>
      <c r="H19" s="5"/>
      <c r="I19" s="5">
        <v>285</v>
      </c>
      <c r="J19" s="5">
        <v>278</v>
      </c>
      <c r="K19" s="5"/>
      <c r="L19" s="5"/>
      <c r="M19" s="5"/>
      <c r="N19" s="5">
        <v>323</v>
      </c>
    </row>
    <row r="20" spans="2:14" s="2" customFormat="1" x14ac:dyDescent="0.2">
      <c r="B20" s="2" t="s">
        <v>33</v>
      </c>
      <c r="C20" s="5"/>
      <c r="D20" s="5"/>
      <c r="E20" s="5">
        <f>SUM(E11:E19)</f>
        <v>5457</v>
      </c>
      <c r="F20" s="5"/>
      <c r="G20" s="5"/>
      <c r="H20" s="5"/>
      <c r="I20" s="5">
        <f>SUM(I11:I19)</f>
        <v>5527</v>
      </c>
      <c r="J20" s="5">
        <f>SUM(J11:J19)</f>
        <v>5978</v>
      </c>
      <c r="K20" s="5"/>
      <c r="L20" s="5"/>
      <c r="M20" s="5"/>
      <c r="N20" s="5">
        <f>SUM(N11:N19)</f>
        <v>6099</v>
      </c>
    </row>
    <row r="21" spans="2:14" s="2" customFormat="1" x14ac:dyDescent="0.2">
      <c r="B21" s="2" t="s">
        <v>34</v>
      </c>
      <c r="C21" s="5"/>
      <c r="D21" s="5"/>
      <c r="E21" s="5">
        <f>E10-E20</f>
        <v>4141</v>
      </c>
      <c r="F21" s="5"/>
      <c r="G21" s="5"/>
      <c r="H21" s="5"/>
      <c r="I21" s="5">
        <f>I10-I20</f>
        <v>3466</v>
      </c>
      <c r="J21" s="5">
        <f>J10-J20</f>
        <v>4728</v>
      </c>
      <c r="K21" s="5"/>
      <c r="L21" s="5"/>
      <c r="M21" s="5"/>
      <c r="N21" s="5">
        <f>N10-N20</f>
        <v>4495</v>
      </c>
    </row>
    <row r="22" spans="2:14" x14ac:dyDescent="0.2">
      <c r="B22" s="2" t="s">
        <v>38</v>
      </c>
      <c r="E22" s="3">
        <f>-282+9</f>
        <v>-273</v>
      </c>
      <c r="I22" s="3">
        <f>-371+84</f>
        <v>-287</v>
      </c>
      <c r="J22" s="3">
        <f>-362+126</f>
        <v>-236</v>
      </c>
      <c r="N22" s="3">
        <f>-325+40</f>
        <v>-285</v>
      </c>
    </row>
    <row r="23" spans="2:14" x14ac:dyDescent="0.2">
      <c r="B23" s="2" t="s">
        <v>37</v>
      </c>
      <c r="E23" s="5">
        <f>+E21+E22</f>
        <v>3868</v>
      </c>
      <c r="I23" s="5">
        <f>+I21+I22</f>
        <v>3179</v>
      </c>
      <c r="J23" s="5">
        <f>+J21+J22</f>
        <v>4492</v>
      </c>
      <c r="N23" s="5">
        <f>+N21+N22</f>
        <v>4210</v>
      </c>
    </row>
    <row r="24" spans="2:14" x14ac:dyDescent="0.2">
      <c r="B24" s="2" t="s">
        <v>36</v>
      </c>
      <c r="E24" s="3">
        <v>767</v>
      </c>
      <c r="I24" s="3">
        <v>471</v>
      </c>
      <c r="J24" s="3">
        <v>918</v>
      </c>
      <c r="N24" s="3">
        <v>939</v>
      </c>
    </row>
    <row r="25" spans="2:14" x14ac:dyDescent="0.2">
      <c r="B25" t="s">
        <v>35</v>
      </c>
      <c r="E25" s="5">
        <f>+E23-E24</f>
        <v>3101</v>
      </c>
      <c r="I25" s="5">
        <f>+I23-I24</f>
        <v>2708</v>
      </c>
      <c r="J25" s="5">
        <f>+J23-J24</f>
        <v>3574</v>
      </c>
      <c r="N25" s="5">
        <f>+N23-N24</f>
        <v>3271</v>
      </c>
    </row>
    <row r="26" spans="2:14" x14ac:dyDescent="0.2">
      <c r="E26" s="5"/>
      <c r="I26" s="5"/>
      <c r="J26" s="23">
        <f>J25/J27</f>
        <v>0.80080663231010529</v>
      </c>
      <c r="N26" s="23">
        <f>N25/N27</f>
        <v>0.77182633317602645</v>
      </c>
    </row>
    <row r="27" spans="2:14" x14ac:dyDescent="0.2">
      <c r="E27" s="5"/>
      <c r="I27" s="5"/>
      <c r="J27" s="5">
        <v>4463</v>
      </c>
      <c r="N27" s="5">
        <v>4238</v>
      </c>
    </row>
    <row r="28" spans="2:14" x14ac:dyDescent="0.2">
      <c r="I28" s="5"/>
    </row>
    <row r="29" spans="2:14" x14ac:dyDescent="0.2">
      <c r="B29" t="s">
        <v>28</v>
      </c>
      <c r="I29" s="8">
        <f>I10/E10-1</f>
        <v>-6.3033965409460269E-2</v>
      </c>
      <c r="J29" s="8" t="e">
        <f>J10/F10-1</f>
        <v>#DIV/0!</v>
      </c>
      <c r="N29" s="8">
        <f>N10/J10-1</f>
        <v>-1.0461423500840672E-2</v>
      </c>
    </row>
    <row r="31" spans="2:14" x14ac:dyDescent="0.2">
      <c r="B31" t="s">
        <v>39</v>
      </c>
      <c r="E31" s="8">
        <f>E21/E10</f>
        <v>0.43144405084392584</v>
      </c>
      <c r="I31" s="8">
        <f>I21/I10</f>
        <v>0.38541087512509731</v>
      </c>
      <c r="J31" s="8">
        <f>J21/J10</f>
        <v>0.44162152064263033</v>
      </c>
      <c r="N31" s="8">
        <f>N21/N10</f>
        <v>0.42429677175759867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2016-03-13T00:48:00Z</dcterms:created>
  <dcterms:modified xsi:type="dcterms:W3CDTF">2016-09-11T22:34:16Z</dcterms:modified>
</cp:coreProperties>
</file>