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8800" windowHeight="12255" activeTab="1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5" i="2" l="1"/>
  <c r="Y13" i="2"/>
  <c r="Z15" i="2"/>
  <c r="Z13" i="2"/>
  <c r="Y11" i="2"/>
  <c r="Y5" i="2"/>
  <c r="Y7" i="2" s="1"/>
  <c r="Z11" i="2"/>
  <c r="Z5" i="2"/>
  <c r="Z7" i="2" s="1"/>
  <c r="AA17" i="2"/>
  <c r="AA15" i="2"/>
  <c r="AA13" i="2"/>
  <c r="AA11" i="2"/>
  <c r="AA5" i="2"/>
  <c r="AA7" i="2" s="1"/>
  <c r="F17" i="2"/>
  <c r="J17" i="2"/>
  <c r="F15" i="2"/>
  <c r="F13" i="2"/>
  <c r="F11" i="2"/>
  <c r="F5" i="2"/>
  <c r="F7" i="2" s="1"/>
  <c r="F12" i="2" s="1"/>
  <c r="J15" i="2"/>
  <c r="J13" i="2"/>
  <c r="J11" i="2"/>
  <c r="J5" i="2"/>
  <c r="J7" i="2" s="1"/>
  <c r="G15" i="2"/>
  <c r="G13" i="2"/>
  <c r="G11" i="2"/>
  <c r="G5" i="2"/>
  <c r="G7" i="2" s="1"/>
  <c r="K16" i="2"/>
  <c r="K14" i="2"/>
  <c r="K13" i="2"/>
  <c r="K12" i="2"/>
  <c r="K11" i="2"/>
  <c r="K7" i="2"/>
  <c r="K5" i="2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R2" i="2"/>
  <c r="P7" i="1"/>
  <c r="P6" i="1"/>
  <c r="P5" i="1"/>
  <c r="P4" i="1"/>
  <c r="Y12" i="2" l="1"/>
  <c r="Z12" i="2"/>
  <c r="Y14" i="2"/>
  <c r="Y16" i="2" s="1"/>
  <c r="Y17" i="2" s="1"/>
  <c r="Z14" i="2"/>
  <c r="Z16" i="2" s="1"/>
  <c r="Z17" i="2" s="1"/>
  <c r="AA12" i="2"/>
  <c r="AA14" i="2" s="1"/>
  <c r="AA16" i="2" s="1"/>
  <c r="F14" i="2"/>
  <c r="F16" i="2" s="1"/>
  <c r="J12" i="2"/>
  <c r="J14" i="2" s="1"/>
  <c r="J16" i="2" s="1"/>
  <c r="G12" i="2"/>
  <c r="G14" i="2"/>
  <c r="G16" i="2" s="1"/>
</calcChain>
</file>

<file path=xl/sharedStrings.xml><?xml version="1.0" encoding="utf-8"?>
<sst xmlns="http://schemas.openxmlformats.org/spreadsheetml/2006/main" count="26" uniqueCount="23">
  <si>
    <t>Price</t>
  </si>
  <si>
    <t>Shares</t>
  </si>
  <si>
    <t>MC</t>
  </si>
  <si>
    <t>Cash</t>
  </si>
  <si>
    <t>Debt</t>
  </si>
  <si>
    <t>EV</t>
  </si>
  <si>
    <t>Q116</t>
  </si>
  <si>
    <t>Main</t>
  </si>
  <si>
    <t>Revenue</t>
  </si>
  <si>
    <t>Equipment and Services</t>
  </si>
  <si>
    <t>Licensing</t>
  </si>
  <si>
    <t>COGS</t>
  </si>
  <si>
    <t>Gross Profit</t>
  </si>
  <si>
    <t>R&amp;D</t>
  </si>
  <si>
    <t>SG&amp;A</t>
  </si>
  <si>
    <t>Other</t>
  </si>
  <si>
    <t>Operating Expenses</t>
  </si>
  <si>
    <t>Operating Income</t>
  </si>
  <si>
    <t>Net Income</t>
  </si>
  <si>
    <t>Taxes</t>
  </si>
  <si>
    <t>Pretax Income</t>
  </si>
  <si>
    <t>Interest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</si>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</sst>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28575</xdr:rowOff>
    </xdr:from>
    <xdr:to>
      <xdr:col>11</xdr:col>
      <xdr:colOff>28575</xdr:colOff>
      <xdr:row>50</xdr:row>
      <xdr:rowOff>114300</xdr:rowOff>
    </xdr:to>
    <xdr:cxnSp macro="">
      <xdr:nvCxnSpPr>
        <xdr:cNvPr id="3" name="Straight Connector 2"/>
        <xdr:cNvCxnSpPr/>
      </xdr:nvCxnSpPr>
      <xdr:spPr>
        <a:xfrm>
          <a:off x="7277100" y="28575"/>
          <a:ext cx="0" cy="8181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Q7"/>
  <sheetViews>
    <sheetView workbookViewId="0">
      <selection activeCell="B2" sqref="B2"/>
    </sheetView>
  </sheetViews>
  <sheetFormatPr defaultRowHeight="12.75" x14ac:dyDescent="0.2"/>
  <sheetData>
    <row r="2" spans="15:17" x14ac:dyDescent="0.2">
      <c r="O2" t="s">
        <v>0</v>
      </c>
      <c r="P2" s="1">
        <v>52.9</v>
      </c>
    </row>
    <row r="3" spans="15:17" x14ac:dyDescent="0.2">
      <c r="O3" t="s">
        <v>1</v>
      </c>
      <c r="P3" s="2">
        <v>1468.915152</v>
      </c>
      <c r="Q3" s="3" t="s">
        <v>6</v>
      </c>
    </row>
    <row r="4" spans="15:17" x14ac:dyDescent="0.2">
      <c r="O4" t="s">
        <v>2</v>
      </c>
      <c r="P4" s="2">
        <f>+P3*P2</f>
        <v>77705.611540800004</v>
      </c>
    </row>
    <row r="5" spans="15:17" x14ac:dyDescent="0.2">
      <c r="O5" t="s">
        <v>3</v>
      </c>
      <c r="P5" s="2">
        <f>5775+10627+13582</f>
        <v>29984</v>
      </c>
      <c r="Q5" s="3" t="s">
        <v>6</v>
      </c>
    </row>
    <row r="6" spans="15:17" x14ac:dyDescent="0.2">
      <c r="O6" t="s">
        <v>4</v>
      </c>
      <c r="P6" s="2">
        <f>9993+1949</f>
        <v>11942</v>
      </c>
      <c r="Q6" s="3" t="s">
        <v>6</v>
      </c>
    </row>
    <row r="7" spans="15:17" x14ac:dyDescent="0.2">
      <c r="O7" t="s">
        <v>5</v>
      </c>
      <c r="P7" s="2">
        <f>+P4-P5+P6</f>
        <v>59663.611540800004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abSelected="1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AA3" sqref="AA3"/>
    </sheetView>
  </sheetViews>
  <sheetFormatPr defaultRowHeight="12.75" x14ac:dyDescent="0.2"/>
  <cols>
    <col min="1" max="1" width="5" bestFit="1" customWidth="1"/>
    <col min="2" max="2" width="21.42578125" bestFit="1" customWidth="1"/>
    <col min="3" max="5" width="9.140625" style="3"/>
    <col min="6" max="6" width="10.140625" style="3" bestFit="1" customWidth="1"/>
    <col min="7" max="9" width="9.140625" style="3"/>
    <col min="10" max="10" width="10.140625" style="3" bestFit="1" customWidth="1"/>
    <col min="11" max="35" width="9.140625" style="3"/>
  </cols>
  <sheetData>
    <row r="1" spans="1:37" x14ac:dyDescent="0.2">
      <c r="A1" s="4" t="s">
        <v>7</v>
      </c>
      <c r="Y1" s="8">
        <v>41546</v>
      </c>
      <c r="Z1" s="8">
        <v>41910</v>
      </c>
      <c r="AA1" s="8">
        <v>42274</v>
      </c>
    </row>
    <row r="2" spans="1:37" x14ac:dyDescent="0.2">
      <c r="F2" s="8">
        <v>42001</v>
      </c>
      <c r="G2" s="8">
        <v>42094</v>
      </c>
      <c r="J2" s="8">
        <v>42365</v>
      </c>
      <c r="K2" s="8">
        <v>42460</v>
      </c>
      <c r="Q2" s="3">
        <v>2005</v>
      </c>
      <c r="R2" s="3">
        <f>+Q2+1</f>
        <v>2006</v>
      </c>
      <c r="S2" s="3">
        <f t="shared" ref="S2:AK2" si="0">+R2+1</f>
        <v>2007</v>
      </c>
      <c r="T2" s="3">
        <f t="shared" si="0"/>
        <v>2008</v>
      </c>
      <c r="U2" s="3">
        <f t="shared" si="0"/>
        <v>2009</v>
      </c>
      <c r="V2" s="3">
        <f t="shared" si="0"/>
        <v>2010</v>
      </c>
      <c r="W2" s="3">
        <f t="shared" si="0"/>
        <v>2011</v>
      </c>
      <c r="X2" s="3">
        <f t="shared" si="0"/>
        <v>2012</v>
      </c>
      <c r="Y2" s="3">
        <f t="shared" si="0"/>
        <v>2013</v>
      </c>
      <c r="Z2" s="3">
        <f t="shared" si="0"/>
        <v>2014</v>
      </c>
      <c r="AA2" s="3">
        <f t="shared" si="0"/>
        <v>2015</v>
      </c>
      <c r="AB2" s="3">
        <f t="shared" si="0"/>
        <v>2016</v>
      </c>
      <c r="AC2" s="3">
        <f t="shared" si="0"/>
        <v>2017</v>
      </c>
      <c r="AD2" s="3">
        <f t="shared" si="0"/>
        <v>2018</v>
      </c>
      <c r="AE2" s="3">
        <f t="shared" si="0"/>
        <v>2019</v>
      </c>
      <c r="AF2" s="3">
        <f t="shared" si="0"/>
        <v>2020</v>
      </c>
      <c r="AG2" s="3">
        <f t="shared" si="0"/>
        <v>2021</v>
      </c>
      <c r="AH2" s="3">
        <f t="shared" si="0"/>
        <v>2022</v>
      </c>
      <c r="AI2" s="3">
        <f t="shared" si="0"/>
        <v>2023</v>
      </c>
      <c r="AJ2">
        <f t="shared" si="0"/>
        <v>2024</v>
      </c>
      <c r="AK2">
        <f t="shared" si="0"/>
        <v>2025</v>
      </c>
    </row>
    <row r="3" spans="1:37" s="2" customFormat="1" x14ac:dyDescent="0.2">
      <c r="B3" s="2" t="s">
        <v>9</v>
      </c>
      <c r="C3" s="5"/>
      <c r="D3" s="5"/>
      <c r="E3" s="5"/>
      <c r="F3" s="5">
        <v>5216</v>
      </c>
      <c r="G3" s="5">
        <v>4403</v>
      </c>
      <c r="H3" s="5"/>
      <c r="I3" s="5"/>
      <c r="J3" s="5">
        <v>4087</v>
      </c>
      <c r="K3" s="5">
        <v>3349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>
        <v>16988</v>
      </c>
      <c r="Z3" s="5">
        <v>18625</v>
      </c>
      <c r="AA3" s="5">
        <v>17079</v>
      </c>
      <c r="AB3" s="5"/>
      <c r="AC3" s="5"/>
      <c r="AD3" s="5"/>
      <c r="AE3" s="5"/>
      <c r="AF3" s="5"/>
      <c r="AG3" s="5"/>
      <c r="AH3" s="5"/>
      <c r="AI3" s="5"/>
    </row>
    <row r="4" spans="1:37" s="2" customFormat="1" x14ac:dyDescent="0.2">
      <c r="B4" s="2" t="s">
        <v>10</v>
      </c>
      <c r="C4" s="5"/>
      <c r="D4" s="5"/>
      <c r="E4" s="5"/>
      <c r="F4" s="5">
        <v>1883</v>
      </c>
      <c r="G4" s="5">
        <v>2491</v>
      </c>
      <c r="H4" s="5"/>
      <c r="I4" s="5"/>
      <c r="J4" s="5">
        <v>1688</v>
      </c>
      <c r="K4" s="5">
        <v>2202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>
        <v>7878</v>
      </c>
      <c r="Z4" s="5">
        <v>7862</v>
      </c>
      <c r="AA4" s="5">
        <v>8202</v>
      </c>
      <c r="AB4" s="5"/>
      <c r="AC4" s="5"/>
      <c r="AD4" s="5"/>
      <c r="AE4" s="5"/>
      <c r="AF4" s="5"/>
      <c r="AG4" s="5"/>
      <c r="AH4" s="5"/>
      <c r="AI4" s="5"/>
    </row>
    <row r="5" spans="1:37" s="6" customFormat="1" x14ac:dyDescent="0.2">
      <c r="B5" s="6" t="s">
        <v>8</v>
      </c>
      <c r="C5" s="7"/>
      <c r="D5" s="7"/>
      <c r="E5" s="7"/>
      <c r="F5" s="7">
        <f>+F4+F3</f>
        <v>7099</v>
      </c>
      <c r="G5" s="7">
        <f>+G4+G3</f>
        <v>6894</v>
      </c>
      <c r="H5" s="7"/>
      <c r="I5" s="7"/>
      <c r="J5" s="7">
        <f>+J4+J3</f>
        <v>5775</v>
      </c>
      <c r="K5" s="7">
        <f>+K4+K3</f>
        <v>5551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>
        <f>+Y4+Y3</f>
        <v>24866</v>
      </c>
      <c r="Z5" s="7">
        <f>+Z4+Z3</f>
        <v>26487</v>
      </c>
      <c r="AA5" s="7">
        <f>+AA4+AA3</f>
        <v>25281</v>
      </c>
      <c r="AB5" s="7"/>
      <c r="AC5" s="7"/>
      <c r="AD5" s="7"/>
      <c r="AE5" s="7"/>
      <c r="AF5" s="7"/>
      <c r="AG5" s="7"/>
      <c r="AH5" s="7"/>
      <c r="AI5" s="7"/>
    </row>
    <row r="6" spans="1:37" s="2" customFormat="1" x14ac:dyDescent="0.2">
      <c r="B6" s="2" t="s">
        <v>11</v>
      </c>
      <c r="C6" s="5"/>
      <c r="D6" s="5"/>
      <c r="E6" s="5"/>
      <c r="F6" s="5">
        <v>3047</v>
      </c>
      <c r="G6" s="5">
        <v>2628</v>
      </c>
      <c r="H6" s="5"/>
      <c r="I6" s="5"/>
      <c r="J6" s="5">
        <v>2534</v>
      </c>
      <c r="K6" s="5">
        <v>2141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>
        <v>9820</v>
      </c>
      <c r="Z6" s="5">
        <v>10686</v>
      </c>
      <c r="AA6" s="5">
        <v>10378</v>
      </c>
      <c r="AB6" s="5"/>
      <c r="AC6" s="5"/>
      <c r="AD6" s="5"/>
      <c r="AE6" s="5"/>
      <c r="AF6" s="5"/>
      <c r="AG6" s="5"/>
      <c r="AH6" s="5"/>
      <c r="AI6" s="5"/>
    </row>
    <row r="7" spans="1:37" s="2" customFormat="1" x14ac:dyDescent="0.2">
      <c r="B7" s="2" t="s">
        <v>12</v>
      </c>
      <c r="C7" s="5"/>
      <c r="D7" s="5"/>
      <c r="E7" s="5"/>
      <c r="F7" s="5">
        <f>+F5-F6</f>
        <v>4052</v>
      </c>
      <c r="G7" s="5">
        <f>+G5-G6</f>
        <v>4266</v>
      </c>
      <c r="H7" s="5"/>
      <c r="I7" s="5"/>
      <c r="J7" s="5">
        <f>+J5-J6</f>
        <v>3241</v>
      </c>
      <c r="K7" s="5">
        <f>+K5-K6</f>
        <v>3410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>
        <f>+Y5-Y6</f>
        <v>15046</v>
      </c>
      <c r="Z7" s="5">
        <f>+Z5-Z6</f>
        <v>15801</v>
      </c>
      <c r="AA7" s="5">
        <f>+AA5-AA6</f>
        <v>14903</v>
      </c>
      <c r="AB7" s="5"/>
      <c r="AC7" s="5"/>
      <c r="AD7" s="5"/>
      <c r="AE7" s="5"/>
      <c r="AF7" s="5"/>
      <c r="AG7" s="5"/>
      <c r="AH7" s="5"/>
      <c r="AI7" s="5"/>
    </row>
    <row r="8" spans="1:37" s="2" customFormat="1" x14ac:dyDescent="0.2">
      <c r="B8" s="2" t="s">
        <v>13</v>
      </c>
      <c r="C8" s="5"/>
      <c r="D8" s="5"/>
      <c r="E8" s="5"/>
      <c r="F8" s="5">
        <v>1352</v>
      </c>
      <c r="G8" s="5">
        <v>1375</v>
      </c>
      <c r="H8" s="5"/>
      <c r="I8" s="5"/>
      <c r="J8" s="5">
        <v>1352</v>
      </c>
      <c r="K8" s="5">
        <v>1301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>
        <v>4967</v>
      </c>
      <c r="Z8" s="5">
        <v>5477</v>
      </c>
      <c r="AA8" s="5">
        <v>5490</v>
      </c>
      <c r="AB8" s="5"/>
      <c r="AC8" s="5"/>
      <c r="AD8" s="5"/>
      <c r="AE8" s="5"/>
      <c r="AF8" s="5"/>
      <c r="AG8" s="5"/>
      <c r="AH8" s="5"/>
      <c r="AI8" s="5"/>
    </row>
    <row r="9" spans="1:37" s="2" customFormat="1" x14ac:dyDescent="0.2">
      <c r="B9" s="2" t="s">
        <v>14</v>
      </c>
      <c r="C9" s="5"/>
      <c r="D9" s="5"/>
      <c r="E9" s="5"/>
      <c r="F9" s="5">
        <v>583</v>
      </c>
      <c r="G9" s="5">
        <v>545</v>
      </c>
      <c r="H9" s="5"/>
      <c r="I9" s="5"/>
      <c r="J9" s="5">
        <v>578</v>
      </c>
      <c r="K9" s="5">
        <v>619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>
        <v>2518</v>
      </c>
      <c r="Z9" s="5">
        <v>2290</v>
      </c>
      <c r="AA9" s="5">
        <v>2344</v>
      </c>
      <c r="AB9" s="5"/>
      <c r="AC9" s="5"/>
      <c r="AD9" s="5"/>
      <c r="AE9" s="5"/>
      <c r="AF9" s="5"/>
      <c r="AG9" s="5"/>
      <c r="AH9" s="5"/>
      <c r="AI9" s="5"/>
    </row>
    <row r="10" spans="1:37" s="2" customFormat="1" x14ac:dyDescent="0.2">
      <c r="B10" s="2" t="s">
        <v>15</v>
      </c>
      <c r="C10" s="5"/>
      <c r="D10" s="5"/>
      <c r="E10" s="5"/>
      <c r="F10" s="5">
        <v>53</v>
      </c>
      <c r="G10" s="5">
        <v>1010</v>
      </c>
      <c r="H10" s="5"/>
      <c r="I10" s="5"/>
      <c r="J10" s="5">
        <v>-374</v>
      </c>
      <c r="K10" s="5">
        <v>75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>
        <v>331</v>
      </c>
      <c r="Z10" s="5">
        <v>484</v>
      </c>
      <c r="AA10" s="5">
        <v>1293</v>
      </c>
      <c r="AB10" s="5"/>
      <c r="AC10" s="5"/>
      <c r="AD10" s="5"/>
      <c r="AE10" s="5"/>
      <c r="AF10" s="5"/>
      <c r="AG10" s="5"/>
      <c r="AH10" s="5"/>
      <c r="AI10" s="5"/>
    </row>
    <row r="11" spans="1:37" s="2" customFormat="1" x14ac:dyDescent="0.2">
      <c r="B11" s="2" t="s">
        <v>16</v>
      </c>
      <c r="C11" s="5"/>
      <c r="D11" s="5"/>
      <c r="E11" s="5"/>
      <c r="F11" s="5">
        <f>SUM(F8:F10)</f>
        <v>1988</v>
      </c>
      <c r="G11" s="5">
        <f>SUM(G8:G10)</f>
        <v>2930</v>
      </c>
      <c r="H11" s="5"/>
      <c r="I11" s="5"/>
      <c r="J11" s="5">
        <f>SUM(J8:J10)</f>
        <v>1556</v>
      </c>
      <c r="K11" s="5">
        <f>SUM(K8:K10)</f>
        <v>1995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>
        <f>SUM(Y8:Y10)</f>
        <v>7816</v>
      </c>
      <c r="Z11" s="5">
        <f>SUM(Z8:Z10)</f>
        <v>8251</v>
      </c>
      <c r="AA11" s="5">
        <f>SUM(AA8:AA10)</f>
        <v>9127</v>
      </c>
      <c r="AB11" s="5"/>
      <c r="AC11" s="5"/>
      <c r="AD11" s="5"/>
      <c r="AE11" s="5"/>
      <c r="AF11" s="5"/>
      <c r="AG11" s="5"/>
      <c r="AH11" s="5"/>
      <c r="AI11" s="5"/>
    </row>
    <row r="12" spans="1:37" s="2" customFormat="1" x14ac:dyDescent="0.2">
      <c r="B12" s="2" t="s">
        <v>17</v>
      </c>
      <c r="C12" s="5"/>
      <c r="D12" s="5"/>
      <c r="E12" s="5"/>
      <c r="F12" s="5">
        <f>F7-F11</f>
        <v>2064</v>
      </c>
      <c r="G12" s="5">
        <f>G7-G11</f>
        <v>1336</v>
      </c>
      <c r="H12" s="5"/>
      <c r="I12" s="5"/>
      <c r="J12" s="5">
        <f>J7-J11</f>
        <v>1685</v>
      </c>
      <c r="K12" s="5">
        <f>K7-K11</f>
        <v>1415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>
        <f>Y7-Y11</f>
        <v>7230</v>
      </c>
      <c r="Z12" s="5">
        <f>Z7-Z11</f>
        <v>7550</v>
      </c>
      <c r="AA12" s="5">
        <f>AA7-AA11</f>
        <v>5776</v>
      </c>
      <c r="AB12" s="5"/>
      <c r="AC12" s="5"/>
      <c r="AD12" s="5"/>
      <c r="AE12" s="5"/>
      <c r="AF12" s="5"/>
      <c r="AG12" s="5"/>
      <c r="AH12" s="5"/>
      <c r="AI12" s="5"/>
    </row>
    <row r="13" spans="1:37" s="2" customFormat="1" x14ac:dyDescent="0.2">
      <c r="B13" s="2" t="s">
        <v>21</v>
      </c>
      <c r="C13" s="5"/>
      <c r="D13" s="5"/>
      <c r="E13" s="5"/>
      <c r="F13" s="5">
        <f>-1+235</f>
        <v>234</v>
      </c>
      <c r="G13" s="5">
        <f>-1+204</f>
        <v>203</v>
      </c>
      <c r="H13" s="5"/>
      <c r="I13" s="5"/>
      <c r="J13" s="5">
        <f>-74+99</f>
        <v>25</v>
      </c>
      <c r="K13" s="5">
        <f>-72+127</f>
        <v>55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>
        <f>-23+987</f>
        <v>964</v>
      </c>
      <c r="Z13" s="5">
        <f>-5+1233</f>
        <v>1228</v>
      </c>
      <c r="AA13" s="5">
        <f>-104+815</f>
        <v>711</v>
      </c>
      <c r="AB13" s="5"/>
      <c r="AC13" s="5"/>
      <c r="AD13" s="5"/>
      <c r="AE13" s="5"/>
      <c r="AF13" s="5"/>
      <c r="AG13" s="5"/>
      <c r="AH13" s="5"/>
      <c r="AI13" s="5"/>
    </row>
    <row r="14" spans="1:37" s="2" customFormat="1" x14ac:dyDescent="0.2">
      <c r="B14" s="2" t="s">
        <v>20</v>
      </c>
      <c r="C14" s="5"/>
      <c r="D14" s="5"/>
      <c r="E14" s="5"/>
      <c r="F14" s="5">
        <f>+F13+F12</f>
        <v>2298</v>
      </c>
      <c r="G14" s="5">
        <f>+G13+G12</f>
        <v>1539</v>
      </c>
      <c r="H14" s="5"/>
      <c r="I14" s="5"/>
      <c r="J14" s="5">
        <f>+J13+J12</f>
        <v>1710</v>
      </c>
      <c r="K14" s="5">
        <f>+K13+K12</f>
        <v>1470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>
        <f>+Y13+Y12</f>
        <v>8194</v>
      </c>
      <c r="Z14" s="5">
        <f>+Z13+Z12</f>
        <v>8778</v>
      </c>
      <c r="AA14" s="5">
        <f>+AA13+AA12</f>
        <v>6487</v>
      </c>
      <c r="AB14" s="5"/>
      <c r="AC14" s="5"/>
      <c r="AD14" s="5"/>
      <c r="AE14" s="5"/>
      <c r="AF14" s="5"/>
      <c r="AG14" s="5"/>
      <c r="AH14" s="5"/>
      <c r="AI14" s="5"/>
    </row>
    <row r="15" spans="1:37" s="2" customFormat="1" x14ac:dyDescent="0.2">
      <c r="B15" s="2" t="s">
        <v>19</v>
      </c>
      <c r="C15" s="5"/>
      <c r="D15" s="5"/>
      <c r="E15" s="5"/>
      <c r="F15" s="5">
        <f>327-1</f>
        <v>326</v>
      </c>
      <c r="G15" s="5">
        <f>487-1</f>
        <v>486</v>
      </c>
      <c r="H15" s="5"/>
      <c r="I15" s="5"/>
      <c r="J15" s="5">
        <f>214-2</f>
        <v>212</v>
      </c>
      <c r="K15" s="5">
        <v>306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>
        <f>1349-8</f>
        <v>1341</v>
      </c>
      <c r="Z15" s="5">
        <f>1244-3</f>
        <v>1241</v>
      </c>
      <c r="AA15" s="5">
        <f>1219-3</f>
        <v>1216</v>
      </c>
      <c r="AB15" s="5"/>
      <c r="AC15" s="5"/>
      <c r="AD15" s="5"/>
      <c r="AE15" s="5"/>
      <c r="AF15" s="5"/>
      <c r="AG15" s="5"/>
      <c r="AH15" s="5"/>
      <c r="AI15" s="5"/>
    </row>
    <row r="16" spans="1:37" s="2" customFormat="1" x14ac:dyDescent="0.2">
      <c r="B16" s="2" t="s">
        <v>18</v>
      </c>
      <c r="C16" s="5"/>
      <c r="D16" s="5"/>
      <c r="E16" s="5"/>
      <c r="F16" s="5">
        <f>+F14-F15</f>
        <v>1972</v>
      </c>
      <c r="G16" s="5">
        <f>+G14-G15</f>
        <v>1053</v>
      </c>
      <c r="H16" s="5"/>
      <c r="I16" s="5"/>
      <c r="J16" s="5">
        <f>+J14-J15</f>
        <v>1498</v>
      </c>
      <c r="K16" s="5">
        <f>+K14-K15</f>
        <v>1164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>
        <f>+Y14-Y15</f>
        <v>6853</v>
      </c>
      <c r="Z16" s="5">
        <f>+Z14-Z15</f>
        <v>7537</v>
      </c>
      <c r="AA16" s="5">
        <f>+AA14-AA15</f>
        <v>5271</v>
      </c>
      <c r="AB16" s="5"/>
      <c r="AC16" s="5"/>
      <c r="AD16" s="5"/>
      <c r="AE16" s="5"/>
      <c r="AF16" s="5"/>
      <c r="AG16" s="5"/>
      <c r="AH16" s="5"/>
      <c r="AI16" s="5"/>
    </row>
    <row r="17" spans="2:35" x14ac:dyDescent="0.2">
      <c r="B17" s="2" t="s">
        <v>22</v>
      </c>
      <c r="F17" s="9">
        <f>F16/F18</f>
        <v>1.169632265717675</v>
      </c>
      <c r="J17" s="9">
        <f>J16/J18</f>
        <v>0.98747528015820696</v>
      </c>
      <c r="Y17" s="9">
        <f>Y16/Y18</f>
        <v>3.9070695553021664</v>
      </c>
      <c r="Z17" s="9">
        <f>Z16/Z18</f>
        <v>4.3973162193698947</v>
      </c>
      <c r="AA17" s="9">
        <f>AA16/AA18</f>
        <v>3.2159853569249544</v>
      </c>
    </row>
    <row r="18" spans="2:35" s="2" customFormat="1" x14ac:dyDescent="0.2">
      <c r="B18" s="2" t="s">
        <v>1</v>
      </c>
      <c r="C18" s="5"/>
      <c r="D18" s="5"/>
      <c r="E18" s="5"/>
      <c r="F18" s="5">
        <v>1686</v>
      </c>
      <c r="G18" s="5"/>
      <c r="H18" s="5"/>
      <c r="I18" s="5"/>
      <c r="J18" s="5">
        <v>1517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>
        <v>1754</v>
      </c>
      <c r="Z18" s="5">
        <v>1714</v>
      </c>
      <c r="AA18" s="5">
        <v>1639</v>
      </c>
      <c r="AB18" s="5"/>
      <c r="AC18" s="5"/>
      <c r="AD18" s="5"/>
      <c r="AE18" s="5"/>
      <c r="AF18" s="5"/>
      <c r="AG18" s="5"/>
      <c r="AH18" s="5"/>
      <c r="AI18" s="5"/>
    </row>
  </sheetData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2016-04-27T20:20:23Z</dcterms:created>
  <dcterms:modified xsi:type="dcterms:W3CDTF">2016-04-27T20:28:44Z</dcterms:modified>
</cp:coreProperties>
</file>