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6590" windowHeight="9525" activeTab="1"/>
  </bookViews>
  <sheets>
    <sheet name="Main" sheetId="1" r:id="rId1"/>
    <sheet name="Model" sheetId="3" r:id="rId2"/>
    <sheet name="KRN23" sheetId="2" r:id="rId3"/>
    <sheet name="rhGU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5" i="3" l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AG15" i="3"/>
  <c r="T12" i="3"/>
  <c r="Z3" i="3"/>
  <c r="AA3" i="3" s="1"/>
  <c r="AB3" i="3" s="1"/>
  <c r="AC3" i="3" s="1"/>
  <c r="Y3" i="3"/>
  <c r="AI21" i="3"/>
  <c r="T13" i="3"/>
  <c r="T14" i="3" s="1"/>
  <c r="S17" i="3"/>
  <c r="S13" i="3"/>
  <c r="R13" i="3"/>
  <c r="W11" i="3"/>
  <c r="V11" i="3"/>
  <c r="U11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T11" i="3" s="1"/>
  <c r="S10" i="3"/>
  <c r="S11" i="3" s="1"/>
  <c r="X7" i="3"/>
  <c r="X11" i="3" s="1"/>
  <c r="W7" i="3"/>
  <c r="V7" i="3"/>
  <c r="U7" i="3"/>
  <c r="T7" i="3"/>
  <c r="S7" i="3"/>
  <c r="R10" i="3"/>
  <c r="R11" i="3" s="1"/>
  <c r="R7" i="3"/>
  <c r="X6" i="3"/>
  <c r="W6" i="3"/>
  <c r="V6" i="3"/>
  <c r="U6" i="3"/>
  <c r="T6" i="3"/>
  <c r="S6" i="3"/>
  <c r="R6" i="3"/>
  <c r="Y5" i="3"/>
  <c r="X5" i="3"/>
  <c r="W5" i="3"/>
  <c r="V5" i="3"/>
  <c r="U5" i="3"/>
  <c r="T5" i="3"/>
  <c r="S5" i="3"/>
  <c r="R5" i="3"/>
  <c r="Z4" i="3"/>
  <c r="AA4" i="3" s="1"/>
  <c r="AB4" i="3" s="1"/>
  <c r="AC4" i="3" s="1"/>
  <c r="AD4" i="3" s="1"/>
  <c r="AE4" i="3" s="1"/>
  <c r="AF4" i="3" s="1"/>
  <c r="V3" i="3"/>
  <c r="U3" i="3"/>
  <c r="T3" i="3"/>
  <c r="S3" i="3"/>
  <c r="W3" i="3"/>
  <c r="N2" i="3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M2" i="3"/>
  <c r="L7" i="1"/>
  <c r="L5" i="1"/>
  <c r="L4" i="1"/>
  <c r="AD3" i="3" l="1"/>
  <c r="AE3" i="3" s="1"/>
  <c r="AF3" i="3" s="1"/>
  <c r="AF5" i="3" s="1"/>
  <c r="AF6" i="3" s="1"/>
  <c r="AC5" i="3"/>
  <c r="Y6" i="3"/>
  <c r="Y7" i="3" s="1"/>
  <c r="Y11" i="3" s="1"/>
  <c r="AD5" i="3"/>
  <c r="Z5" i="3"/>
  <c r="AA5" i="3"/>
  <c r="AB5" i="3"/>
  <c r="AC6" i="3"/>
  <c r="AC7" i="3" s="1"/>
  <c r="AC11" i="3" s="1"/>
  <c r="S14" i="3"/>
  <c r="S15" i="3" s="1"/>
  <c r="R14" i="3"/>
  <c r="R15" i="3" s="1"/>
  <c r="T15" i="3"/>
  <c r="T17" i="3" s="1"/>
  <c r="AE5" i="3" l="1"/>
  <c r="AF7" i="3"/>
  <c r="AF11" i="3" s="1"/>
  <c r="AA6" i="3"/>
  <c r="AA7" i="3" s="1"/>
  <c r="AA11" i="3" s="1"/>
  <c r="AD6" i="3"/>
  <c r="AD7" i="3" s="1"/>
  <c r="AD11" i="3" s="1"/>
  <c r="AB6" i="3"/>
  <c r="AB7" i="3" s="1"/>
  <c r="AB11" i="3" s="1"/>
  <c r="Z6" i="3"/>
  <c r="Z7" i="3" s="1"/>
  <c r="Z11" i="3" s="1"/>
  <c r="AE6" i="3"/>
  <c r="AE7" i="3" s="1"/>
  <c r="AE11" i="3" s="1"/>
  <c r="U12" i="3"/>
  <c r="U13" i="3" s="1"/>
  <c r="U14" i="3" l="1"/>
  <c r="U15" i="3"/>
  <c r="U17" i="3" s="1"/>
  <c r="V12" i="3" l="1"/>
  <c r="V13" i="3" s="1"/>
  <c r="V14" i="3" l="1"/>
  <c r="V15" i="3"/>
  <c r="V17" i="3" s="1"/>
  <c r="W12" i="3" l="1"/>
  <c r="W13" i="3" s="1"/>
  <c r="W14" i="3" l="1"/>
  <c r="W15" i="3" s="1"/>
  <c r="W17" i="3" s="1"/>
  <c r="X12" i="3" l="1"/>
  <c r="X13" i="3" s="1"/>
  <c r="X14" i="3" l="1"/>
  <c r="X15" i="3" s="1"/>
  <c r="X17" i="3" s="1"/>
  <c r="Y12" i="3" l="1"/>
  <c r="Y13" i="3" s="1"/>
  <c r="Y14" i="3" l="1"/>
  <c r="Y15" i="3" s="1"/>
  <c r="Y17" i="3" l="1"/>
  <c r="Z12" i="3" s="1"/>
  <c r="Z13" i="3" s="1"/>
  <c r="Z14" i="3" l="1"/>
  <c r="Z15" i="3" s="1"/>
  <c r="Z17" i="3" l="1"/>
  <c r="AA12" i="3" s="1"/>
  <c r="AA13" i="3" s="1"/>
  <c r="AA14" i="3" l="1"/>
  <c r="AA15" i="3" s="1"/>
  <c r="AA17" i="3" l="1"/>
  <c r="AB12" i="3" s="1"/>
  <c r="AB13" i="3" s="1"/>
  <c r="AB14" i="3" l="1"/>
  <c r="AB15" i="3" s="1"/>
  <c r="AB17" i="3" l="1"/>
  <c r="AC12" i="3" s="1"/>
  <c r="AC13" i="3" s="1"/>
  <c r="AC14" i="3" l="1"/>
  <c r="AC15" i="3" s="1"/>
  <c r="AC17" i="3" l="1"/>
  <c r="AD12" i="3" s="1"/>
  <c r="AD13" i="3" s="1"/>
  <c r="AD14" i="3" l="1"/>
  <c r="AD15" i="3" s="1"/>
  <c r="AD17" i="3" s="1"/>
  <c r="AE12" i="3" l="1"/>
  <c r="AE13" i="3" s="1"/>
  <c r="AE14" i="3" l="1"/>
  <c r="AE15" i="3" s="1"/>
  <c r="AE17" i="3" s="1"/>
  <c r="AF12" i="3" l="1"/>
  <c r="AF13" i="3" s="1"/>
  <c r="AF14" i="3" l="1"/>
  <c r="AF15" i="3" s="1"/>
  <c r="AF17" i="3" l="1"/>
  <c r="AI20" i="3"/>
  <c r="AI22" i="3" s="1"/>
  <c r="AI23" i="3" s="1"/>
</calcChain>
</file>

<file path=xl/sharedStrings.xml><?xml version="1.0" encoding="utf-8"?>
<sst xmlns="http://schemas.openxmlformats.org/spreadsheetml/2006/main" count="88" uniqueCount="73">
  <si>
    <t>Price</t>
  </si>
  <si>
    <t>Shares</t>
  </si>
  <si>
    <t>MC</t>
  </si>
  <si>
    <t>Cash</t>
  </si>
  <si>
    <t>Debt</t>
  </si>
  <si>
    <t>EV</t>
  </si>
  <si>
    <t>Q116</t>
  </si>
  <si>
    <t>Brand</t>
  </si>
  <si>
    <t>Generic</t>
  </si>
  <si>
    <t>Indication</t>
  </si>
  <si>
    <t>Phase</t>
  </si>
  <si>
    <t>PIC</t>
  </si>
  <si>
    <t>GNE myopathy</t>
  </si>
  <si>
    <t>MPS7</t>
  </si>
  <si>
    <t>rhGUS</t>
  </si>
  <si>
    <t>beta-glucuronidase</t>
  </si>
  <si>
    <t>II</t>
  </si>
  <si>
    <t>III</t>
  </si>
  <si>
    <t>KRN23</t>
  </si>
  <si>
    <t>UX007</t>
  </si>
  <si>
    <t>Glut1 DS, LC-FAOD</t>
  </si>
  <si>
    <t>Economics</t>
  </si>
  <si>
    <t>KHK</t>
  </si>
  <si>
    <t>UX023/KRN23</t>
  </si>
  <si>
    <t>MOA</t>
  </si>
  <si>
    <t>FGF23 mab</t>
  </si>
  <si>
    <t>IP</t>
  </si>
  <si>
    <t>mab</t>
  </si>
  <si>
    <t>aceneuramic acid</t>
  </si>
  <si>
    <t>UX001/Ace-ER</t>
  </si>
  <si>
    <t>triheptanoin</t>
  </si>
  <si>
    <t>6/7/16: Takeda collaboration.</t>
  </si>
  <si>
    <t>Main</t>
  </si>
  <si>
    <t>Brand Name</t>
  </si>
  <si>
    <t>XLH, TIO</t>
  </si>
  <si>
    <t>Clinical Trials</t>
  </si>
  <si>
    <t>Phase II n=8 TIO</t>
  </si>
  <si>
    <t>"increase in serum phosphorus, 6/8 achieved normalization"</t>
  </si>
  <si>
    <t>Phase II pediatric XLH</t>
  </si>
  <si>
    <t>XLH (X-linked hypophosphatemia) TIO (tumor-induced osteomalacia)</t>
  </si>
  <si>
    <t>Mid-2016: Initiate Phase III XLH trial.</t>
  </si>
  <si>
    <t>Mid-2016: UX003 Phase III data.</t>
  </si>
  <si>
    <t>Press released details 4/21/2016</t>
  </si>
  <si>
    <t>Q115</t>
  </si>
  <si>
    <t>Q215</t>
  </si>
  <si>
    <t>Q315</t>
  </si>
  <si>
    <t>Q415</t>
  </si>
  <si>
    <t>Q216</t>
  </si>
  <si>
    <t>Q316</t>
  </si>
  <si>
    <t>Q416</t>
  </si>
  <si>
    <t>Generic Name</t>
  </si>
  <si>
    <t>Clinical Tirlas</t>
  </si>
  <si>
    <t>Phase III n=12</t>
  </si>
  <si>
    <t>galactosialidosis</t>
  </si>
  <si>
    <t>PC</t>
  </si>
  <si>
    <t>St Jude</t>
  </si>
  <si>
    <t>Revenue</t>
  </si>
  <si>
    <t>COGS</t>
  </si>
  <si>
    <t>Gross Profit</t>
  </si>
  <si>
    <t>SG&amp;A</t>
  </si>
  <si>
    <t>R&amp;D</t>
  </si>
  <si>
    <t>Operating Expenses</t>
  </si>
  <si>
    <t>Operating Income</t>
  </si>
  <si>
    <t>Interest Income</t>
  </si>
  <si>
    <t>Pretax Income</t>
  </si>
  <si>
    <t>Taxes</t>
  </si>
  <si>
    <t>Net Income</t>
  </si>
  <si>
    <t>Maturity</t>
  </si>
  <si>
    <t>NPV</t>
  </si>
  <si>
    <t>Discount</t>
  </si>
  <si>
    <t>ROIC</t>
  </si>
  <si>
    <t>aNPV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</si>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</sst>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1"/>
    <xf numFmtId="0" fontId="2" fillId="0" borderId="1" xfId="1" applyBorder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0</xdr:row>
      <xdr:rowOff>47625</xdr:rowOff>
    </xdr:from>
    <xdr:to>
      <xdr:col>18</xdr:col>
      <xdr:colOff>57150</xdr:colOff>
      <xdr:row>39</xdr:row>
      <xdr:rowOff>142875</xdr:rowOff>
    </xdr:to>
    <xdr:cxnSp macro="">
      <xdr:nvCxnSpPr>
        <xdr:cNvPr id="3" name="Straight Connector 2"/>
        <xdr:cNvCxnSpPr/>
      </xdr:nvCxnSpPr>
      <xdr:spPr>
        <a:xfrm>
          <a:off x="11353800" y="47625"/>
          <a:ext cx="0" cy="6410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/>
  </sheetViews>
  <sheetFormatPr defaultRowHeight="12.75" x14ac:dyDescent="0.2"/>
  <cols>
    <col min="1" max="1" width="5.28515625" customWidth="1"/>
    <col min="2" max="2" width="15" customWidth="1"/>
    <col min="3" max="3" width="16.7109375" bestFit="1" customWidth="1"/>
    <col min="4" max="4" width="18" bestFit="1" customWidth="1"/>
    <col min="6" max="6" width="10.28515625" bestFit="1" customWidth="1"/>
    <col min="7" max="7" width="10.85546875" bestFit="1" customWidth="1"/>
  </cols>
  <sheetData>
    <row r="2" spans="2:13" x14ac:dyDescent="0.2">
      <c r="B2" s="7" t="s">
        <v>7</v>
      </c>
      <c r="C2" s="8" t="s">
        <v>8</v>
      </c>
      <c r="D2" s="10" t="s">
        <v>9</v>
      </c>
      <c r="E2" s="10" t="s">
        <v>10</v>
      </c>
      <c r="F2" s="10" t="s">
        <v>21</v>
      </c>
      <c r="G2" s="10" t="s">
        <v>24</v>
      </c>
      <c r="H2" s="11" t="s">
        <v>26</v>
      </c>
      <c r="K2" t="s">
        <v>0</v>
      </c>
      <c r="L2">
        <v>54.99</v>
      </c>
    </row>
    <row r="3" spans="2:13" x14ac:dyDescent="0.2">
      <c r="B3" s="3" t="s">
        <v>29</v>
      </c>
      <c r="C3" s="4" t="s">
        <v>28</v>
      </c>
      <c r="D3" s="12" t="s">
        <v>12</v>
      </c>
      <c r="E3" s="12" t="s">
        <v>17</v>
      </c>
      <c r="F3" s="12"/>
      <c r="G3" s="12"/>
      <c r="H3" s="13"/>
      <c r="K3" t="s">
        <v>1</v>
      </c>
      <c r="L3" s="1">
        <v>39.020575999999998</v>
      </c>
      <c r="M3" s="2" t="s">
        <v>6</v>
      </c>
    </row>
    <row r="4" spans="2:13" x14ac:dyDescent="0.2">
      <c r="B4" s="3" t="s">
        <v>19</v>
      </c>
      <c r="C4" s="4" t="s">
        <v>30</v>
      </c>
      <c r="D4" s="12" t="s">
        <v>20</v>
      </c>
      <c r="E4" s="12" t="s">
        <v>16</v>
      </c>
      <c r="F4" s="12"/>
      <c r="G4" s="12"/>
      <c r="H4" s="13"/>
      <c r="K4" t="s">
        <v>2</v>
      </c>
      <c r="L4" s="1">
        <f>+L3*L2</f>
        <v>2145.7414742400001</v>
      </c>
    </row>
    <row r="5" spans="2:13" x14ac:dyDescent="0.2">
      <c r="B5" s="18" t="s">
        <v>14</v>
      </c>
      <c r="C5" s="4" t="s">
        <v>15</v>
      </c>
      <c r="D5" s="14" t="s">
        <v>13</v>
      </c>
      <c r="E5" s="14" t="s">
        <v>17</v>
      </c>
      <c r="F5" s="12"/>
      <c r="G5" s="12"/>
      <c r="H5" s="13"/>
      <c r="K5" t="s">
        <v>3</v>
      </c>
      <c r="L5" s="1">
        <f>70.763+341.092+2.537+75.932</f>
        <v>490.32400000000001</v>
      </c>
      <c r="M5" s="2" t="s">
        <v>6</v>
      </c>
    </row>
    <row r="6" spans="2:13" x14ac:dyDescent="0.2">
      <c r="B6" s="18" t="s">
        <v>23</v>
      </c>
      <c r="C6" s="4"/>
      <c r="D6" s="12" t="s">
        <v>34</v>
      </c>
      <c r="E6" s="12" t="s">
        <v>16</v>
      </c>
      <c r="F6" s="12" t="s">
        <v>22</v>
      </c>
      <c r="G6" s="12" t="s">
        <v>25</v>
      </c>
      <c r="H6" s="13" t="s">
        <v>27</v>
      </c>
      <c r="K6" t="s">
        <v>4</v>
      </c>
      <c r="L6" s="1">
        <v>0</v>
      </c>
      <c r="M6" s="2" t="s">
        <v>6</v>
      </c>
    </row>
    <row r="7" spans="2:13" x14ac:dyDescent="0.2">
      <c r="B7" s="3"/>
      <c r="C7" s="9" t="s">
        <v>53</v>
      </c>
      <c r="D7" s="12"/>
      <c r="E7" s="12" t="s">
        <v>54</v>
      </c>
      <c r="F7" s="12" t="s">
        <v>55</v>
      </c>
      <c r="G7" s="12"/>
      <c r="H7" s="13"/>
      <c r="K7" t="s">
        <v>5</v>
      </c>
      <c r="L7" s="1">
        <f>+L4-L5+L6</f>
        <v>1655.41747424</v>
      </c>
    </row>
    <row r="8" spans="2:13" x14ac:dyDescent="0.2">
      <c r="B8" s="3"/>
      <c r="C8" s="4"/>
      <c r="D8" s="12"/>
      <c r="E8" s="12"/>
      <c r="F8" s="12"/>
      <c r="G8" s="12"/>
      <c r="H8" s="13"/>
    </row>
    <row r="9" spans="2:13" x14ac:dyDescent="0.2">
      <c r="B9" s="5"/>
      <c r="C9" s="6"/>
      <c r="D9" s="15"/>
      <c r="E9" s="15"/>
      <c r="F9" s="15"/>
      <c r="G9" s="15"/>
      <c r="H9" s="16"/>
    </row>
    <row r="10" spans="2:13" x14ac:dyDescent="0.2">
      <c r="K10" t="s">
        <v>11</v>
      </c>
      <c r="L10" s="1">
        <v>827.10900000000004</v>
      </c>
      <c r="M10" s="2" t="s">
        <v>6</v>
      </c>
    </row>
    <row r="11" spans="2:13" x14ac:dyDescent="0.2">
      <c r="B11" t="s">
        <v>41</v>
      </c>
      <c r="F11" t="s">
        <v>31</v>
      </c>
    </row>
    <row r="12" spans="2:13" x14ac:dyDescent="0.2">
      <c r="B12" t="s">
        <v>40</v>
      </c>
    </row>
  </sheetData>
  <hyperlinks>
    <hyperlink ref="B6" location="'KRN23'!A1" display="UX023/KRN23"/>
    <hyperlink ref="B5" location="rhGUS!A1" display="rhGU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3"/>
  <sheetViews>
    <sheetView tabSelected="1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I23" sqref="AI23"/>
    </sheetView>
  </sheetViews>
  <sheetFormatPr defaultRowHeight="12.75" x14ac:dyDescent="0.2"/>
  <cols>
    <col min="1" max="1" width="5" bestFit="1" customWidth="1"/>
    <col min="2" max="2" width="18.140625" bestFit="1" customWidth="1"/>
    <col min="35" max="35" width="9.140625" customWidth="1"/>
  </cols>
  <sheetData>
    <row r="1" spans="1:98" x14ac:dyDescent="0.2">
      <c r="A1" s="17" t="s">
        <v>32</v>
      </c>
    </row>
    <row r="2" spans="1:98" x14ac:dyDescent="0.2">
      <c r="C2" t="s">
        <v>43</v>
      </c>
      <c r="D2" t="s">
        <v>44</v>
      </c>
      <c r="E2" t="s">
        <v>45</v>
      </c>
      <c r="F2" t="s">
        <v>46</v>
      </c>
      <c r="G2" t="s">
        <v>6</v>
      </c>
      <c r="H2" t="s">
        <v>47</v>
      </c>
      <c r="I2" t="s">
        <v>48</v>
      </c>
      <c r="J2" t="s">
        <v>49</v>
      </c>
      <c r="L2">
        <v>2010</v>
      </c>
      <c r="M2">
        <f>+L2+1</f>
        <v>2011</v>
      </c>
      <c r="N2">
        <f t="shared" ref="N2:AF2" si="0">+M2+1</f>
        <v>2012</v>
      </c>
      <c r="O2">
        <f t="shared" si="0"/>
        <v>2013</v>
      </c>
      <c r="P2">
        <f t="shared" si="0"/>
        <v>2014</v>
      </c>
      <c r="Q2">
        <f t="shared" si="0"/>
        <v>2015</v>
      </c>
      <c r="R2">
        <f t="shared" si="0"/>
        <v>2016</v>
      </c>
      <c r="S2">
        <f t="shared" si="0"/>
        <v>2017</v>
      </c>
      <c r="T2">
        <f t="shared" si="0"/>
        <v>2018</v>
      </c>
      <c r="U2">
        <f t="shared" si="0"/>
        <v>2019</v>
      </c>
      <c r="V2">
        <f t="shared" si="0"/>
        <v>2020</v>
      </c>
      <c r="W2">
        <f t="shared" si="0"/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  <c r="AC2">
        <f t="shared" si="0"/>
        <v>2027</v>
      </c>
      <c r="AD2">
        <f t="shared" si="0"/>
        <v>2028</v>
      </c>
      <c r="AE2">
        <f t="shared" si="0"/>
        <v>2029</v>
      </c>
      <c r="AF2">
        <f t="shared" si="0"/>
        <v>2030</v>
      </c>
    </row>
    <row r="3" spans="1:98" x14ac:dyDescent="0.2">
      <c r="B3" t="s">
        <v>14</v>
      </c>
      <c r="S3" s="1">
        <f t="shared" ref="S3:W3" si="1">+T3*0.75</f>
        <v>35.595703125</v>
      </c>
      <c r="T3" s="1">
        <f t="shared" si="1"/>
        <v>47.4609375</v>
      </c>
      <c r="U3" s="1">
        <f t="shared" si="1"/>
        <v>63.28125</v>
      </c>
      <c r="V3" s="1">
        <f t="shared" si="1"/>
        <v>84.375</v>
      </c>
      <c r="W3" s="1">
        <f>+X3*0.75</f>
        <v>112.5</v>
      </c>
      <c r="X3" s="1">
        <v>150</v>
      </c>
      <c r="Y3" s="1">
        <f>+X3*1.05</f>
        <v>157.5</v>
      </c>
      <c r="Z3" s="1">
        <f t="shared" ref="Z3:AF3" si="2">+Y3*1.05</f>
        <v>165.375</v>
      </c>
      <c r="AA3" s="1">
        <f t="shared" si="2"/>
        <v>173.64375000000001</v>
      </c>
      <c r="AB3" s="1">
        <f t="shared" si="2"/>
        <v>182.32593750000001</v>
      </c>
      <c r="AC3" s="1">
        <f t="shared" si="2"/>
        <v>191.44223437500003</v>
      </c>
      <c r="AD3" s="1">
        <f t="shared" si="2"/>
        <v>201.01434609375005</v>
      </c>
      <c r="AE3" s="1">
        <f t="shared" si="2"/>
        <v>211.06506339843756</v>
      </c>
      <c r="AF3" s="1">
        <f t="shared" si="2"/>
        <v>221.61831656835943</v>
      </c>
      <c r="AG3" s="1"/>
      <c r="AH3" s="1"/>
      <c r="AI3" s="1"/>
      <c r="AJ3" s="1"/>
      <c r="AK3" s="1"/>
      <c r="AL3" s="1"/>
      <c r="AM3" s="1"/>
    </row>
    <row r="4" spans="1:98" x14ac:dyDescent="0.2">
      <c r="B4" t="s">
        <v>18</v>
      </c>
      <c r="T4">
        <v>50</v>
      </c>
      <c r="U4">
        <v>100</v>
      </c>
      <c r="V4">
        <v>150</v>
      </c>
      <c r="W4">
        <v>200</v>
      </c>
      <c r="X4">
        <v>250</v>
      </c>
      <c r="Y4">
        <v>300</v>
      </c>
      <c r="Z4" s="1">
        <f t="shared" ref="Z4:AF4" si="3">+Y4*1.01</f>
        <v>303</v>
      </c>
      <c r="AA4" s="1">
        <f t="shared" si="3"/>
        <v>306.03000000000003</v>
      </c>
      <c r="AB4" s="1">
        <f t="shared" si="3"/>
        <v>309.09030000000001</v>
      </c>
      <c r="AC4" s="1">
        <f t="shared" si="3"/>
        <v>312.18120300000004</v>
      </c>
      <c r="AD4" s="1">
        <f t="shared" si="3"/>
        <v>315.30301503000004</v>
      </c>
      <c r="AE4" s="1">
        <f t="shared" si="3"/>
        <v>318.45604518030007</v>
      </c>
      <c r="AF4" s="1">
        <f t="shared" si="3"/>
        <v>321.64060563210307</v>
      </c>
    </row>
    <row r="5" spans="1:98" s="19" customFormat="1" x14ac:dyDescent="0.2">
      <c r="B5" s="19" t="s">
        <v>56</v>
      </c>
      <c r="R5" s="21">
        <f>R4+R3</f>
        <v>0</v>
      </c>
      <c r="S5" s="21">
        <f t="shared" ref="S5:AF5" si="4">S4+S3</f>
        <v>35.595703125</v>
      </c>
      <c r="T5" s="21">
        <f t="shared" si="4"/>
        <v>97.4609375</v>
      </c>
      <c r="U5" s="21">
        <f t="shared" si="4"/>
        <v>163.28125</v>
      </c>
      <c r="V5" s="21">
        <f t="shared" si="4"/>
        <v>234.375</v>
      </c>
      <c r="W5" s="21">
        <f t="shared" si="4"/>
        <v>312.5</v>
      </c>
      <c r="X5" s="21">
        <f t="shared" si="4"/>
        <v>400</v>
      </c>
      <c r="Y5" s="21">
        <f t="shared" si="4"/>
        <v>457.5</v>
      </c>
      <c r="Z5" s="21">
        <f t="shared" si="4"/>
        <v>468.375</v>
      </c>
      <c r="AA5" s="21">
        <f t="shared" si="4"/>
        <v>479.67375000000004</v>
      </c>
      <c r="AB5" s="21">
        <f t="shared" si="4"/>
        <v>491.41623750000002</v>
      </c>
      <c r="AC5" s="21">
        <f t="shared" si="4"/>
        <v>503.62343737500009</v>
      </c>
      <c r="AD5" s="21">
        <f t="shared" si="4"/>
        <v>516.31736112375006</v>
      </c>
      <c r="AE5" s="21">
        <f t="shared" si="4"/>
        <v>529.52110857873765</v>
      </c>
      <c r="AF5" s="21">
        <f t="shared" si="4"/>
        <v>543.25892220046251</v>
      </c>
    </row>
    <row r="6" spans="1:98" x14ac:dyDescent="0.2">
      <c r="B6" t="s">
        <v>57</v>
      </c>
      <c r="R6" s="1">
        <f>+R5*0.1</f>
        <v>0</v>
      </c>
      <c r="S6" s="1">
        <f t="shared" ref="S6:AF6" si="5">+S5*0.1</f>
        <v>3.5595703125</v>
      </c>
      <c r="T6" s="1">
        <f t="shared" si="5"/>
        <v>9.74609375</v>
      </c>
      <c r="U6" s="1">
        <f t="shared" si="5"/>
        <v>16.328125</v>
      </c>
      <c r="V6" s="1">
        <f t="shared" si="5"/>
        <v>23.4375</v>
      </c>
      <c r="W6" s="1">
        <f t="shared" si="5"/>
        <v>31.25</v>
      </c>
      <c r="X6" s="1">
        <f t="shared" si="5"/>
        <v>40</v>
      </c>
      <c r="Y6" s="1">
        <f t="shared" si="5"/>
        <v>45.75</v>
      </c>
      <c r="Z6" s="1">
        <f t="shared" si="5"/>
        <v>46.837500000000006</v>
      </c>
      <c r="AA6" s="1">
        <f t="shared" si="5"/>
        <v>47.967375000000004</v>
      </c>
      <c r="AB6" s="1">
        <f t="shared" si="5"/>
        <v>49.141623750000008</v>
      </c>
      <c r="AC6" s="1">
        <f t="shared" si="5"/>
        <v>50.362343737500012</v>
      </c>
      <c r="AD6" s="1">
        <f t="shared" si="5"/>
        <v>51.631736112375009</v>
      </c>
      <c r="AE6" s="1">
        <f t="shared" si="5"/>
        <v>52.95211085787377</v>
      </c>
      <c r="AF6" s="1">
        <f t="shared" si="5"/>
        <v>54.325892220046256</v>
      </c>
    </row>
    <row r="7" spans="1:98" x14ac:dyDescent="0.2">
      <c r="B7" t="s">
        <v>58</v>
      </c>
      <c r="R7" s="1">
        <f>+R5-R6</f>
        <v>0</v>
      </c>
      <c r="S7" s="1">
        <f t="shared" ref="S7:AF7" si="6">+S5-S6</f>
        <v>32.0361328125</v>
      </c>
      <c r="T7" s="1">
        <f t="shared" si="6"/>
        <v>87.71484375</v>
      </c>
      <c r="U7" s="1">
        <f t="shared" si="6"/>
        <v>146.953125</v>
      </c>
      <c r="V7" s="1">
        <f t="shared" si="6"/>
        <v>210.9375</v>
      </c>
      <c r="W7" s="1">
        <f t="shared" si="6"/>
        <v>281.25</v>
      </c>
      <c r="X7" s="1">
        <f t="shared" si="6"/>
        <v>360</v>
      </c>
      <c r="Y7" s="1">
        <f t="shared" si="6"/>
        <v>411.75</v>
      </c>
      <c r="Z7" s="1">
        <f t="shared" si="6"/>
        <v>421.53750000000002</v>
      </c>
      <c r="AA7" s="1">
        <f t="shared" si="6"/>
        <v>431.70637500000004</v>
      </c>
      <c r="AB7" s="1">
        <f t="shared" si="6"/>
        <v>442.27461375000001</v>
      </c>
      <c r="AC7" s="1">
        <f t="shared" si="6"/>
        <v>453.2610936375001</v>
      </c>
      <c r="AD7" s="1">
        <f t="shared" si="6"/>
        <v>464.68562501137507</v>
      </c>
      <c r="AE7" s="1">
        <f t="shared" si="6"/>
        <v>476.56899772086388</v>
      </c>
      <c r="AF7" s="1">
        <f t="shared" si="6"/>
        <v>488.93302998041622</v>
      </c>
    </row>
    <row r="8" spans="1:98" x14ac:dyDescent="0.2">
      <c r="B8" t="s">
        <v>59</v>
      </c>
      <c r="R8">
        <v>50</v>
      </c>
      <c r="S8">
        <v>50</v>
      </c>
      <c r="T8">
        <v>50</v>
      </c>
      <c r="U8">
        <v>50</v>
      </c>
      <c r="V8">
        <v>50</v>
      </c>
      <c r="W8">
        <v>50</v>
      </c>
      <c r="X8">
        <v>50</v>
      </c>
      <c r="Y8">
        <v>50</v>
      </c>
      <c r="Z8">
        <v>50</v>
      </c>
      <c r="AA8">
        <v>50</v>
      </c>
      <c r="AB8">
        <v>50</v>
      </c>
      <c r="AC8">
        <v>50</v>
      </c>
      <c r="AD8">
        <v>50</v>
      </c>
      <c r="AE8">
        <v>50</v>
      </c>
      <c r="AF8">
        <v>50</v>
      </c>
    </row>
    <row r="9" spans="1:98" x14ac:dyDescent="0.2">
      <c r="B9" t="s">
        <v>60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98" x14ac:dyDescent="0.2">
      <c r="B10" t="s">
        <v>61</v>
      </c>
      <c r="R10">
        <f>+R9+R8</f>
        <v>50</v>
      </c>
      <c r="S10">
        <f t="shared" ref="S10:AF10" si="7">+S9+S8</f>
        <v>50</v>
      </c>
      <c r="T10">
        <f t="shared" si="7"/>
        <v>50</v>
      </c>
      <c r="U10">
        <f t="shared" si="7"/>
        <v>50</v>
      </c>
      <c r="V10">
        <f t="shared" si="7"/>
        <v>50</v>
      </c>
      <c r="W10">
        <f t="shared" si="7"/>
        <v>50</v>
      </c>
      <c r="X10">
        <f t="shared" si="7"/>
        <v>50</v>
      </c>
      <c r="Y10">
        <f t="shared" si="7"/>
        <v>50</v>
      </c>
      <c r="Z10">
        <f t="shared" si="7"/>
        <v>50</v>
      </c>
      <c r="AA10">
        <f t="shared" si="7"/>
        <v>50</v>
      </c>
      <c r="AB10">
        <f t="shared" si="7"/>
        <v>50</v>
      </c>
      <c r="AC10">
        <f t="shared" si="7"/>
        <v>50</v>
      </c>
      <c r="AD10">
        <f t="shared" si="7"/>
        <v>50</v>
      </c>
      <c r="AE10">
        <f t="shared" si="7"/>
        <v>50</v>
      </c>
      <c r="AF10">
        <f t="shared" si="7"/>
        <v>50</v>
      </c>
    </row>
    <row r="11" spans="1:98" x14ac:dyDescent="0.2">
      <c r="B11" t="s">
        <v>62</v>
      </c>
      <c r="R11" s="1">
        <f>+R7-R10</f>
        <v>-50</v>
      </c>
      <c r="S11" s="1">
        <f t="shared" ref="S11:AF11" si="8">+S7-S10</f>
        <v>-17.9638671875</v>
      </c>
      <c r="T11" s="1">
        <f t="shared" si="8"/>
        <v>37.71484375</v>
      </c>
      <c r="U11" s="1">
        <f t="shared" si="8"/>
        <v>96.953125</v>
      </c>
      <c r="V11" s="1">
        <f t="shared" si="8"/>
        <v>160.9375</v>
      </c>
      <c r="W11" s="1">
        <f t="shared" si="8"/>
        <v>231.25</v>
      </c>
      <c r="X11" s="1">
        <f t="shared" si="8"/>
        <v>310</v>
      </c>
      <c r="Y11" s="1">
        <f t="shared" si="8"/>
        <v>361.75</v>
      </c>
      <c r="Z11" s="1">
        <f t="shared" si="8"/>
        <v>371.53750000000002</v>
      </c>
      <c r="AA11" s="1">
        <f t="shared" si="8"/>
        <v>381.70637500000004</v>
      </c>
      <c r="AB11" s="1">
        <f t="shared" si="8"/>
        <v>392.27461375000001</v>
      </c>
      <c r="AC11" s="1">
        <f t="shared" si="8"/>
        <v>403.2610936375001</v>
      </c>
      <c r="AD11" s="1">
        <f t="shared" si="8"/>
        <v>414.68562501137507</v>
      </c>
      <c r="AE11" s="1">
        <f t="shared" si="8"/>
        <v>426.56899772086388</v>
      </c>
      <c r="AF11" s="1">
        <f t="shared" si="8"/>
        <v>438.93302998041622</v>
      </c>
    </row>
    <row r="12" spans="1:98" x14ac:dyDescent="0.2">
      <c r="B12" t="s">
        <v>63</v>
      </c>
      <c r="R12" s="1">
        <v>0</v>
      </c>
      <c r="S12" s="1">
        <v>0</v>
      </c>
      <c r="T12" s="1">
        <f>+S17*$AI$17</f>
        <v>4.7652709960937498</v>
      </c>
      <c r="U12" s="1">
        <f t="shared" ref="U12:AF12" si="9">+T17*$AI$17</f>
        <v>5.0838718566894538</v>
      </c>
      <c r="V12" s="1">
        <f t="shared" si="9"/>
        <v>5.8491493331146236</v>
      </c>
      <c r="W12" s="1">
        <f t="shared" si="9"/>
        <v>7.1000492031129827</v>
      </c>
      <c r="X12" s="1">
        <f t="shared" si="9"/>
        <v>8.8876745721363299</v>
      </c>
      <c r="Y12" s="1">
        <f t="shared" si="9"/>
        <v>11.279332131427353</v>
      </c>
      <c r="Z12" s="1">
        <f t="shared" si="9"/>
        <v>14.077052122413056</v>
      </c>
      <c r="AA12" s="1">
        <f t="shared" si="9"/>
        <v>16.969161263331156</v>
      </c>
      <c r="AB12" s="1">
        <f t="shared" si="9"/>
        <v>19.95922778530614</v>
      </c>
      <c r="AC12" s="1">
        <f t="shared" si="9"/>
        <v>23.050981596820936</v>
      </c>
      <c r="AD12" s="1">
        <f t="shared" si="9"/>
        <v>26.248322161078342</v>
      </c>
      <c r="AE12" s="1">
        <f t="shared" si="9"/>
        <v>29.555326764871744</v>
      </c>
      <c r="AF12" s="1">
        <f t="shared" si="9"/>
        <v>32.976259198514761</v>
      </c>
    </row>
    <row r="13" spans="1:98" x14ac:dyDescent="0.2">
      <c r="B13" t="s">
        <v>64</v>
      </c>
      <c r="R13" s="1">
        <f>+R11+R12</f>
        <v>-50</v>
      </c>
      <c r="S13" s="1">
        <f t="shared" ref="S13:AF13" si="10">+S11+S12</f>
        <v>-17.9638671875</v>
      </c>
      <c r="T13" s="1">
        <f t="shared" si="10"/>
        <v>42.480114746093747</v>
      </c>
      <c r="U13" s="1">
        <f t="shared" si="10"/>
        <v>102.03699685668946</v>
      </c>
      <c r="V13" s="1">
        <f t="shared" si="10"/>
        <v>166.78664933311461</v>
      </c>
      <c r="W13" s="1">
        <f t="shared" si="10"/>
        <v>238.35004920311297</v>
      </c>
      <c r="X13" s="1">
        <f t="shared" si="10"/>
        <v>318.88767457213635</v>
      </c>
      <c r="Y13" s="1">
        <f t="shared" si="10"/>
        <v>373.02933213142734</v>
      </c>
      <c r="Z13" s="1">
        <f t="shared" si="10"/>
        <v>385.6145521224131</v>
      </c>
      <c r="AA13" s="1">
        <f t="shared" si="10"/>
        <v>398.6755362633312</v>
      </c>
      <c r="AB13" s="1">
        <f t="shared" si="10"/>
        <v>412.23384153530617</v>
      </c>
      <c r="AC13" s="1">
        <f t="shared" si="10"/>
        <v>426.31207523432101</v>
      </c>
      <c r="AD13" s="1">
        <f t="shared" si="10"/>
        <v>440.93394717245343</v>
      </c>
      <c r="AE13" s="1">
        <f t="shared" si="10"/>
        <v>456.1243244857356</v>
      </c>
      <c r="AF13" s="1">
        <f t="shared" si="10"/>
        <v>471.90928917893098</v>
      </c>
    </row>
    <row r="14" spans="1:98" x14ac:dyDescent="0.2">
      <c r="B14" t="s">
        <v>65</v>
      </c>
      <c r="R14" s="1">
        <f>+R13*0.25</f>
        <v>-12.5</v>
      </c>
      <c r="S14" s="1">
        <f t="shared" ref="S14:AF14" si="11">+S13*0.25</f>
        <v>-4.490966796875</v>
      </c>
      <c r="T14" s="1">
        <f t="shared" si="11"/>
        <v>10.620028686523437</v>
      </c>
      <c r="U14" s="1">
        <f t="shared" si="11"/>
        <v>25.509249214172364</v>
      </c>
      <c r="V14" s="1">
        <f t="shared" si="11"/>
        <v>41.696662333278653</v>
      </c>
      <c r="W14" s="1">
        <f t="shared" si="11"/>
        <v>59.587512300778243</v>
      </c>
      <c r="X14" s="1">
        <f t="shared" si="11"/>
        <v>79.721918643034087</v>
      </c>
      <c r="Y14" s="1">
        <f t="shared" si="11"/>
        <v>93.257333032856835</v>
      </c>
      <c r="Z14" s="1">
        <f t="shared" si="11"/>
        <v>96.403638030603275</v>
      </c>
      <c r="AA14" s="1">
        <f t="shared" si="11"/>
        <v>99.668884065832799</v>
      </c>
      <c r="AB14" s="1">
        <f t="shared" si="11"/>
        <v>103.05846038382654</v>
      </c>
      <c r="AC14" s="1">
        <f t="shared" si="11"/>
        <v>106.57801880858025</v>
      </c>
      <c r="AD14" s="1">
        <f t="shared" si="11"/>
        <v>110.23348679311336</v>
      </c>
      <c r="AE14" s="1">
        <f t="shared" si="11"/>
        <v>114.0310811214339</v>
      </c>
      <c r="AF14" s="1">
        <f t="shared" si="11"/>
        <v>117.97732229473274</v>
      </c>
    </row>
    <row r="15" spans="1:98" x14ac:dyDescent="0.2">
      <c r="B15" t="s">
        <v>66</v>
      </c>
      <c r="R15" s="1">
        <f>+R13-R14</f>
        <v>-37.5</v>
      </c>
      <c r="S15" s="1">
        <f t="shared" ref="S15:AF15" si="12">+S13-S14</f>
        <v>-13.472900390625</v>
      </c>
      <c r="T15" s="1">
        <f t="shared" si="12"/>
        <v>31.86008605957031</v>
      </c>
      <c r="U15" s="1">
        <f t="shared" si="12"/>
        <v>76.527747642517085</v>
      </c>
      <c r="V15" s="1">
        <f t="shared" si="12"/>
        <v>125.08998699983596</v>
      </c>
      <c r="W15" s="1">
        <f t="shared" si="12"/>
        <v>178.76253690233472</v>
      </c>
      <c r="X15" s="1">
        <f t="shared" si="12"/>
        <v>239.16575592910226</v>
      </c>
      <c r="Y15" s="1">
        <f t="shared" si="12"/>
        <v>279.77199909857052</v>
      </c>
      <c r="Z15" s="1">
        <f t="shared" si="12"/>
        <v>289.21091409180985</v>
      </c>
      <c r="AA15" s="1">
        <f t="shared" si="12"/>
        <v>299.0066521974984</v>
      </c>
      <c r="AB15" s="1">
        <f t="shared" si="12"/>
        <v>309.17538115147966</v>
      </c>
      <c r="AC15" s="1">
        <f t="shared" si="12"/>
        <v>319.73405642574073</v>
      </c>
      <c r="AD15" s="1">
        <f t="shared" si="12"/>
        <v>330.70046037934009</v>
      </c>
      <c r="AE15" s="1">
        <f t="shared" si="12"/>
        <v>342.09324336430171</v>
      </c>
      <c r="AF15" s="1">
        <f t="shared" si="12"/>
        <v>353.93196688419823</v>
      </c>
      <c r="AG15" s="1">
        <f>+AF15*(1+$AI$18)</f>
        <v>350.39264721535625</v>
      </c>
      <c r="AH15" s="1">
        <f t="shared" ref="AH15:CS15" si="13">+AG15*(1+$AI$18)</f>
        <v>346.88872074320267</v>
      </c>
      <c r="AI15" s="1">
        <f t="shared" si="13"/>
        <v>343.41983353577064</v>
      </c>
      <c r="AJ15" s="1">
        <f t="shared" si="13"/>
        <v>339.9856352004129</v>
      </c>
      <c r="AK15" s="1">
        <f t="shared" si="13"/>
        <v>336.58577884840878</v>
      </c>
      <c r="AL15" s="1">
        <f t="shared" si="13"/>
        <v>333.21992105992467</v>
      </c>
      <c r="AM15" s="1">
        <f t="shared" si="13"/>
        <v>329.88772184932543</v>
      </c>
      <c r="AN15" s="1">
        <f t="shared" si="13"/>
        <v>326.58884463083217</v>
      </c>
      <c r="AO15" s="1">
        <f t="shared" si="13"/>
        <v>323.32295618452383</v>
      </c>
      <c r="AP15" s="1">
        <f t="shared" si="13"/>
        <v>320.0897266226786</v>
      </c>
      <c r="AQ15" s="1">
        <f t="shared" si="13"/>
        <v>316.88882935645182</v>
      </c>
      <c r="AR15" s="1">
        <f t="shared" si="13"/>
        <v>313.7199410628873</v>
      </c>
      <c r="AS15" s="1">
        <f t="shared" si="13"/>
        <v>310.58274165225845</v>
      </c>
      <c r="AT15" s="1">
        <f t="shared" si="13"/>
        <v>307.47691423573588</v>
      </c>
      <c r="AU15" s="1">
        <f t="shared" si="13"/>
        <v>304.40214509337852</v>
      </c>
      <c r="AV15" s="1">
        <f t="shared" si="13"/>
        <v>301.35812364244475</v>
      </c>
      <c r="AW15" s="1">
        <f t="shared" si="13"/>
        <v>298.34454240602031</v>
      </c>
      <c r="AX15" s="1">
        <f t="shared" si="13"/>
        <v>295.36109698196009</v>
      </c>
      <c r="AY15" s="1">
        <f t="shared" si="13"/>
        <v>292.40748601214051</v>
      </c>
      <c r="AZ15" s="1">
        <f t="shared" si="13"/>
        <v>289.48341115201913</v>
      </c>
      <c r="BA15" s="1">
        <f t="shared" si="13"/>
        <v>286.58857704049893</v>
      </c>
      <c r="BB15" s="1">
        <f t="shared" si="13"/>
        <v>283.72269127009395</v>
      </c>
      <c r="BC15" s="1">
        <f t="shared" si="13"/>
        <v>280.885464357393</v>
      </c>
      <c r="BD15" s="1">
        <f t="shared" si="13"/>
        <v>278.0766097138191</v>
      </c>
      <c r="BE15" s="1">
        <f t="shared" si="13"/>
        <v>275.29584361668088</v>
      </c>
      <c r="BF15" s="1">
        <f t="shared" si="13"/>
        <v>272.54288518051408</v>
      </c>
      <c r="BG15" s="1">
        <f t="shared" si="13"/>
        <v>269.81745632870894</v>
      </c>
      <c r="BH15" s="1">
        <f t="shared" si="13"/>
        <v>267.11928176542187</v>
      </c>
      <c r="BI15" s="1">
        <f t="shared" si="13"/>
        <v>264.44808894776764</v>
      </c>
      <c r="BJ15" s="1">
        <f t="shared" si="13"/>
        <v>261.80360805828997</v>
      </c>
      <c r="BK15" s="1">
        <f t="shared" si="13"/>
        <v>259.18557197770707</v>
      </c>
      <c r="BL15" s="1">
        <f t="shared" si="13"/>
        <v>256.59371625793</v>
      </c>
      <c r="BM15" s="1">
        <f t="shared" si="13"/>
        <v>254.0277790953507</v>
      </c>
      <c r="BN15" s="1">
        <f t="shared" si="13"/>
        <v>251.4875013043972</v>
      </c>
      <c r="BO15" s="1">
        <f t="shared" si="13"/>
        <v>248.97262629135324</v>
      </c>
      <c r="BP15" s="1">
        <f t="shared" si="13"/>
        <v>246.4829000284397</v>
      </c>
      <c r="BQ15" s="1">
        <f t="shared" si="13"/>
        <v>244.0180710281553</v>
      </c>
      <c r="BR15" s="1">
        <f t="shared" si="13"/>
        <v>241.57789031787374</v>
      </c>
      <c r="BS15" s="1">
        <f t="shared" si="13"/>
        <v>239.162111414695</v>
      </c>
      <c r="BT15" s="1">
        <f t="shared" si="13"/>
        <v>236.77049030054806</v>
      </c>
      <c r="BU15" s="1">
        <f t="shared" si="13"/>
        <v>234.40278539754257</v>
      </c>
      <c r="BV15" s="1">
        <f t="shared" si="13"/>
        <v>232.05875754356714</v>
      </c>
      <c r="BW15" s="1">
        <f t="shared" si="13"/>
        <v>229.73816996813147</v>
      </c>
      <c r="BX15" s="1">
        <f t="shared" si="13"/>
        <v>227.44078826845015</v>
      </c>
      <c r="BY15" s="1">
        <f t="shared" si="13"/>
        <v>225.16638038576565</v>
      </c>
      <c r="BZ15" s="1">
        <f t="shared" si="13"/>
        <v>222.91471658190798</v>
      </c>
      <c r="CA15" s="1">
        <f t="shared" si="13"/>
        <v>220.6855694160889</v>
      </c>
      <c r="CB15" s="1">
        <f t="shared" si="13"/>
        <v>218.47871372192802</v>
      </c>
      <c r="CC15" s="1">
        <f t="shared" si="13"/>
        <v>216.29392658470874</v>
      </c>
      <c r="CD15" s="1">
        <f t="shared" si="13"/>
        <v>214.13098731886166</v>
      </c>
      <c r="CE15" s="1">
        <f t="shared" si="13"/>
        <v>211.98967744567304</v>
      </c>
      <c r="CF15" s="1">
        <f t="shared" si="13"/>
        <v>209.86978067121632</v>
      </c>
      <c r="CG15" s="1">
        <f t="shared" si="13"/>
        <v>207.77108286450417</v>
      </c>
      <c r="CH15" s="1">
        <f t="shared" si="13"/>
        <v>205.69337203585911</v>
      </c>
      <c r="CI15" s="1">
        <f t="shared" si="13"/>
        <v>203.63643831550053</v>
      </c>
      <c r="CJ15" s="1">
        <f t="shared" si="13"/>
        <v>201.60007393234551</v>
      </c>
      <c r="CK15" s="1">
        <f t="shared" si="13"/>
        <v>199.58407319302205</v>
      </c>
      <c r="CL15" s="1">
        <f t="shared" si="13"/>
        <v>197.58823246109182</v>
      </c>
      <c r="CM15" s="1">
        <f t="shared" si="13"/>
        <v>195.6123501364809</v>
      </c>
      <c r="CN15" s="1">
        <f t="shared" si="13"/>
        <v>193.6562266351161</v>
      </c>
      <c r="CO15" s="1">
        <f t="shared" si="13"/>
        <v>191.71966436876494</v>
      </c>
      <c r="CP15" s="1">
        <f t="shared" si="13"/>
        <v>189.80246772507729</v>
      </c>
      <c r="CQ15" s="1">
        <f t="shared" si="13"/>
        <v>187.9044430478265</v>
      </c>
      <c r="CR15" s="1">
        <f t="shared" si="13"/>
        <v>186.02539861734823</v>
      </c>
      <c r="CS15" s="1">
        <f t="shared" si="13"/>
        <v>184.16514463117474</v>
      </c>
      <c r="CT15" s="1">
        <f t="shared" ref="CT15" si="14">+CS15*(1+$AI$18)</f>
        <v>182.323493184863</v>
      </c>
    </row>
    <row r="17" spans="18:35" x14ac:dyDescent="0.2">
      <c r="R17">
        <v>490</v>
      </c>
      <c r="S17" s="1">
        <f>+R17+S15</f>
        <v>476.527099609375</v>
      </c>
      <c r="T17" s="1">
        <f t="shared" ref="T17:AF17" si="15">+S17+T15</f>
        <v>508.38718566894534</v>
      </c>
      <c r="U17" s="1">
        <f t="shared" si="15"/>
        <v>584.91493331146239</v>
      </c>
      <c r="V17" s="1">
        <f t="shared" si="15"/>
        <v>710.00492031129829</v>
      </c>
      <c r="W17" s="1">
        <f t="shared" si="15"/>
        <v>888.76745721363295</v>
      </c>
      <c r="X17" s="1">
        <f t="shared" si="15"/>
        <v>1127.9332131427352</v>
      </c>
      <c r="Y17" s="1">
        <f t="shared" si="15"/>
        <v>1407.7052122413056</v>
      </c>
      <c r="Z17" s="1">
        <f t="shared" si="15"/>
        <v>1696.9161263331155</v>
      </c>
      <c r="AA17" s="1">
        <f t="shared" si="15"/>
        <v>1995.9227785306139</v>
      </c>
      <c r="AB17" s="1">
        <f t="shared" si="15"/>
        <v>2305.0981596820934</v>
      </c>
      <c r="AC17" s="1">
        <f t="shared" si="15"/>
        <v>2624.832216107834</v>
      </c>
      <c r="AD17" s="1">
        <f t="shared" si="15"/>
        <v>2955.5326764871743</v>
      </c>
      <c r="AE17" s="1">
        <f t="shared" si="15"/>
        <v>3297.6259198514758</v>
      </c>
      <c r="AF17" s="1">
        <f t="shared" si="15"/>
        <v>3651.5578867356739</v>
      </c>
      <c r="AH17" t="s">
        <v>70</v>
      </c>
      <c r="AI17" s="22">
        <v>0.01</v>
      </c>
    </row>
    <row r="18" spans="18:35" x14ac:dyDescent="0.2">
      <c r="AH18" t="s">
        <v>67</v>
      </c>
      <c r="AI18" s="22">
        <v>-0.01</v>
      </c>
    </row>
    <row r="19" spans="18:35" x14ac:dyDescent="0.2">
      <c r="AH19" t="s">
        <v>69</v>
      </c>
      <c r="AI19" s="22">
        <v>0.1</v>
      </c>
    </row>
    <row r="20" spans="18:35" x14ac:dyDescent="0.2">
      <c r="AH20" t="s">
        <v>68</v>
      </c>
      <c r="AI20" s="1">
        <f>NPV(AI19,S15:CT15)</f>
        <v>2175.2530777379184</v>
      </c>
    </row>
    <row r="21" spans="18:35" x14ac:dyDescent="0.2">
      <c r="AH21" t="s">
        <v>3</v>
      </c>
      <c r="AI21" s="1">
        <f>Main!L5</f>
        <v>490.32400000000001</v>
      </c>
    </row>
    <row r="22" spans="18:35" x14ac:dyDescent="0.2">
      <c r="AH22" t="s">
        <v>71</v>
      </c>
      <c r="AI22" s="1">
        <f>+AI21+AI20</f>
        <v>2665.5770777379184</v>
      </c>
    </row>
    <row r="23" spans="18:35" x14ac:dyDescent="0.2">
      <c r="AH23" t="s">
        <v>72</v>
      </c>
      <c r="AI23" s="23">
        <f>AI22/Main!L3</f>
        <v>68.312089440656095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7" t="s">
        <v>32</v>
      </c>
    </row>
    <row r="2" spans="1:3" x14ac:dyDescent="0.2">
      <c r="B2" t="s">
        <v>33</v>
      </c>
      <c r="C2" t="s">
        <v>18</v>
      </c>
    </row>
    <row r="3" spans="1:3" x14ac:dyDescent="0.2">
      <c r="B3" t="s">
        <v>9</v>
      </c>
      <c r="C3" t="s">
        <v>39</v>
      </c>
    </row>
    <row r="4" spans="1:3" x14ac:dyDescent="0.2">
      <c r="B4" t="s">
        <v>35</v>
      </c>
    </row>
    <row r="5" spans="1:3" x14ac:dyDescent="0.2">
      <c r="C5" s="20" t="s">
        <v>36</v>
      </c>
    </row>
    <row r="6" spans="1:3" x14ac:dyDescent="0.2">
      <c r="C6" t="s">
        <v>37</v>
      </c>
    </row>
    <row r="7" spans="1:3" x14ac:dyDescent="0.2">
      <c r="C7" t="s">
        <v>42</v>
      </c>
    </row>
    <row r="9" spans="1:3" x14ac:dyDescent="0.2">
      <c r="C9" s="20" t="s">
        <v>38</v>
      </c>
    </row>
  </sheetData>
  <hyperlinks>
    <hyperlink ref="A1" location="Main!A1" display="Ma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2.75" x14ac:dyDescent="0.2"/>
  <cols>
    <col min="1" max="1" width="5" bestFit="1" customWidth="1"/>
    <col min="2" max="2" width="14.28515625" customWidth="1"/>
    <col min="3" max="3" width="13.85546875" bestFit="1" customWidth="1"/>
  </cols>
  <sheetData>
    <row r="1" spans="1:3" x14ac:dyDescent="0.2">
      <c r="A1" s="17" t="s">
        <v>32</v>
      </c>
    </row>
    <row r="2" spans="1:3" x14ac:dyDescent="0.2">
      <c r="B2" t="s">
        <v>33</v>
      </c>
    </row>
    <row r="3" spans="1:3" x14ac:dyDescent="0.2">
      <c r="B3" t="s">
        <v>50</v>
      </c>
    </row>
    <row r="4" spans="1:3" x14ac:dyDescent="0.2">
      <c r="B4" t="s">
        <v>9</v>
      </c>
      <c r="C4" t="s">
        <v>13</v>
      </c>
    </row>
    <row r="5" spans="1:3" x14ac:dyDescent="0.2">
      <c r="B5" t="s">
        <v>51</v>
      </c>
    </row>
    <row r="6" spans="1:3" x14ac:dyDescent="0.2">
      <c r="C6" s="20" t="s">
        <v>52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KRN23</vt:lpstr>
      <vt:lpstr>rhGUS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2016-06-17T22:11:13Z</dcterms:created>
  <dcterms:modified xsi:type="dcterms:W3CDTF">2016-06-17T22:36:06Z</dcterms:modified>
</cp:coreProperties>
</file>