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8" i="2"/>
  <c r="K7" i="2"/>
  <c r="K6" i="2"/>
  <c r="K5" i="2"/>
  <c r="K4" i="2" s="1"/>
  <c r="F9" i="2"/>
  <c r="F5" i="2"/>
  <c r="F20" i="2" s="1"/>
  <c r="J18" i="2"/>
  <c r="J9" i="2"/>
  <c r="J5" i="2"/>
  <c r="I13" i="2"/>
  <c r="E13" i="2"/>
  <c r="E9" i="2"/>
  <c r="E5" i="2"/>
  <c r="I18" i="2"/>
  <c r="I9" i="2"/>
  <c r="I5" i="2"/>
  <c r="I20" i="2" s="1"/>
  <c r="D13" i="2"/>
  <c r="D9" i="2"/>
  <c r="D5" i="2"/>
  <c r="H13" i="2"/>
  <c r="H5" i="2"/>
  <c r="H20" i="2" s="1"/>
  <c r="H18" i="2"/>
  <c r="H9" i="2"/>
  <c r="G20" i="2"/>
  <c r="G18" i="2"/>
  <c r="C13" i="2"/>
  <c r="C9" i="2"/>
  <c r="C5" i="2"/>
  <c r="C10" i="2" s="1"/>
  <c r="C12" i="2" s="1"/>
  <c r="C14" i="2" s="1"/>
  <c r="C15" i="2" s="1"/>
  <c r="G13" i="2"/>
  <c r="G9" i="2"/>
  <c r="G5" i="2"/>
  <c r="G10" i="2" s="1"/>
  <c r="G12" i="2" s="1"/>
  <c r="G14" i="2" s="1"/>
  <c r="G15" i="2" s="1"/>
  <c r="J23" i="2"/>
  <c r="J29" i="2"/>
  <c r="J43" i="2"/>
  <c r="J31" i="2"/>
  <c r="Y18" i="2"/>
  <c r="X18" i="2"/>
  <c r="Z18" i="2"/>
  <c r="AA18" i="2"/>
  <c r="Y9" i="2"/>
  <c r="Y10" i="2" s="1"/>
  <c r="Y12" i="2" s="1"/>
  <c r="Y14" i="2" s="1"/>
  <c r="Y15" i="2" s="1"/>
  <c r="Z9" i="2"/>
  <c r="AA9" i="2"/>
  <c r="AA5" i="2"/>
  <c r="AA20" i="2" s="1"/>
  <c r="Z5" i="2"/>
  <c r="Z20" i="2" s="1"/>
  <c r="Y5" i="2"/>
  <c r="Y20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P7" i="1"/>
  <c r="P4" i="1"/>
  <c r="K10" i="2" l="1"/>
  <c r="F10" i="2"/>
  <c r="F12" i="2" s="1"/>
  <c r="F14" i="2" s="1"/>
  <c r="F15" i="2" s="1"/>
  <c r="J10" i="2"/>
  <c r="J12" i="2" s="1"/>
  <c r="J14" i="2" s="1"/>
  <c r="J15" i="2" s="1"/>
  <c r="J20" i="2"/>
  <c r="E10" i="2"/>
  <c r="E12" i="2" s="1"/>
  <c r="E14" i="2" s="1"/>
  <c r="E15" i="2" s="1"/>
  <c r="I10" i="2"/>
  <c r="I12" i="2" s="1"/>
  <c r="I14" i="2" s="1"/>
  <c r="I15" i="2" s="1"/>
  <c r="D10" i="2"/>
  <c r="D12" i="2" s="1"/>
  <c r="D14" i="2" s="1"/>
  <c r="D15" i="2" s="1"/>
  <c r="H10" i="2"/>
  <c r="H12" i="2" s="1"/>
  <c r="H14" i="2" s="1"/>
  <c r="H15" i="2" s="1"/>
  <c r="AA10" i="2"/>
  <c r="AA12" i="2" s="1"/>
  <c r="AA14" i="2" s="1"/>
  <c r="AA15" i="2" s="1"/>
  <c r="Z10" i="2"/>
  <c r="Z12" i="2" s="1"/>
  <c r="Z14" i="2" s="1"/>
  <c r="Z15" i="2" s="1"/>
</calcChain>
</file>

<file path=xl/sharedStrings.xml><?xml version="1.0" encoding="utf-8"?>
<sst xmlns="http://schemas.openxmlformats.org/spreadsheetml/2006/main" count="59" uniqueCount="53">
  <si>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</si>
  <si>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</si>
  <si>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</si>
  <si>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</si>
  <si>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</si>
  <si>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</si>
  <si>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</si>
  <si>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</si>
  <si>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</si>
  <si>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</si>
  <si>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</si>
  <si>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</si>
  <si>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</si>
  <si>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</si>
  <si>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</si>
  <si>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</si>
  <si>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</si>
  <si>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</si>
  <si>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</si>
  <si>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</si>
  <si>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</si>
  <si>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Profit</t>
  </si>
  <si>
    <t>Net Income</t>
  </si>
  <si>
    <t>Taxes</t>
  </si>
  <si>
    <t>Pretax Income</t>
  </si>
  <si>
    <t>Interest Income</t>
  </si>
  <si>
    <t>Operating Income</t>
  </si>
  <si>
    <t>Operating Expenses</t>
  </si>
  <si>
    <t>R&amp;D</t>
  </si>
  <si>
    <t>S&amp;M</t>
  </si>
  <si>
    <t>G&amp;A</t>
  </si>
  <si>
    <t>EPS</t>
  </si>
  <si>
    <t>Gross Margin</t>
  </si>
  <si>
    <t>Revenue Growth</t>
  </si>
  <si>
    <t>Employees</t>
  </si>
  <si>
    <t>L+SE</t>
  </si>
  <si>
    <t>SE</t>
  </si>
  <si>
    <t>OL</t>
  </si>
  <si>
    <t>DT</t>
  </si>
  <si>
    <t>L for sale</t>
  </si>
  <si>
    <t>OCL</t>
  </si>
  <si>
    <t>Interest</t>
  </si>
  <si>
    <t>DR</t>
  </si>
  <si>
    <t>AE</t>
  </si>
  <si>
    <t>AP</t>
  </si>
  <si>
    <t>Assets</t>
  </si>
  <si>
    <t>OA</t>
  </si>
  <si>
    <t>Goodwill</t>
  </si>
  <si>
    <t>PP&amp;E</t>
  </si>
  <si>
    <t>Assets for sale</t>
  </si>
  <si>
    <t>Prepaids</t>
  </si>
  <si>
    <t>A/R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</si>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</sst>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0</xdr:row>
      <xdr:rowOff>57150</xdr:rowOff>
    </xdr:from>
    <xdr:to>
      <xdr:col>27</xdr:col>
      <xdr:colOff>76200</xdr:colOff>
      <xdr:row>49</xdr:row>
      <xdr:rowOff>85725</xdr:rowOff>
    </xdr:to>
    <xdr:cxnSp macro="">
      <xdr:nvCxnSpPr>
        <xdr:cNvPr id="3" name="Straight Connector 2"/>
        <xdr:cNvCxnSpPr/>
      </xdr:nvCxnSpPr>
      <xdr:spPr>
        <a:xfrm>
          <a:off x="16859250" y="5715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0</xdr:row>
      <xdr:rowOff>19050</xdr:rowOff>
    </xdr:from>
    <xdr:to>
      <xdr:col>10</xdr:col>
      <xdr:colOff>66675</xdr:colOff>
      <xdr:row>56</xdr:row>
      <xdr:rowOff>85725</xdr:rowOff>
    </xdr:to>
    <xdr:cxnSp macro="">
      <xdr:nvCxnSpPr>
        <xdr:cNvPr id="5" name="Straight Connector 4"/>
        <xdr:cNvCxnSpPr/>
      </xdr:nvCxnSpPr>
      <xdr:spPr>
        <a:xfrm>
          <a:off x="6486525" y="19050"/>
          <a:ext cx="0" cy="9134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7"/>
  <sheetViews>
    <sheetView workbookViewId="0"/>
  </sheetViews>
  <sheetFormatPr defaultRowHeight="12.75" x14ac:dyDescent="0.2"/>
  <sheetData>
    <row r="2" spans="15:17" x14ac:dyDescent="0.2">
      <c r="O2" t="s">
        <v>0</v>
      </c>
      <c r="P2" s="1">
        <v>9.14</v>
      </c>
    </row>
    <row r="3" spans="15:17" x14ac:dyDescent="0.2">
      <c r="O3" t="s">
        <v>1</v>
      </c>
      <c r="P3" s="2">
        <v>97.331999999999994</v>
      </c>
      <c r="Q3" s="3" t="s">
        <v>6</v>
      </c>
    </row>
    <row r="4" spans="15:17" x14ac:dyDescent="0.2">
      <c r="O4" t="s">
        <v>2</v>
      </c>
      <c r="P4" s="2">
        <f>+P3*P2</f>
        <v>889.61447999999996</v>
      </c>
      <c r="Q4" s="3"/>
    </row>
    <row r="5" spans="15:17" x14ac:dyDescent="0.2">
      <c r="O5" t="s">
        <v>3</v>
      </c>
      <c r="P5" s="2">
        <v>236.86600000000001</v>
      </c>
      <c r="Q5" s="3" t="s">
        <v>6</v>
      </c>
    </row>
    <row r="6" spans="15:17" x14ac:dyDescent="0.2">
      <c r="O6" t="s">
        <v>4</v>
      </c>
      <c r="P6" s="2">
        <v>298.21199999999999</v>
      </c>
      <c r="Q6" s="3" t="s">
        <v>6</v>
      </c>
    </row>
    <row r="7" spans="15:17" x14ac:dyDescent="0.2">
      <c r="O7" t="s">
        <v>5</v>
      </c>
      <c r="P7" s="2">
        <f>+P4-P5+P6</f>
        <v>950.96047999999996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RowHeight="12.75" x14ac:dyDescent="0.2"/>
  <cols>
    <col min="1" max="1" width="5" bestFit="1" customWidth="1"/>
    <col min="2" max="2" width="18.140625" bestFit="1" customWidth="1"/>
    <col min="3" max="50" width="9.140625" style="3"/>
  </cols>
  <sheetData>
    <row r="1" spans="1:50" x14ac:dyDescent="0.2">
      <c r="A1" s="8" t="s">
        <v>7</v>
      </c>
    </row>
    <row r="2" spans="1:5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  <c r="Q2" s="3">
        <v>2005</v>
      </c>
      <c r="R2" s="3">
        <f>+Q2+1</f>
        <v>2006</v>
      </c>
      <c r="S2" s="3">
        <f t="shared" ref="S2:AN2" si="0">+R2+1</f>
        <v>2007</v>
      </c>
      <c r="T2" s="3">
        <f t="shared" si="0"/>
        <v>2008</v>
      </c>
      <c r="U2" s="3">
        <f t="shared" si="0"/>
        <v>2009</v>
      </c>
      <c r="V2" s="3">
        <f t="shared" si="0"/>
        <v>2010</v>
      </c>
      <c r="W2" s="3">
        <f t="shared" si="0"/>
        <v>2011</v>
      </c>
      <c r="X2" s="3">
        <f t="shared" si="0"/>
        <v>2012</v>
      </c>
      <c r="Y2" s="3">
        <f t="shared" si="0"/>
        <v>2013</v>
      </c>
      <c r="Z2" s="3">
        <f t="shared" si="0"/>
        <v>2014</v>
      </c>
      <c r="AA2" s="3">
        <f t="shared" si="0"/>
        <v>2015</v>
      </c>
      <c r="AB2" s="3">
        <f t="shared" si="0"/>
        <v>2016</v>
      </c>
      <c r="AC2" s="3">
        <f t="shared" si="0"/>
        <v>2017</v>
      </c>
      <c r="AD2" s="3">
        <f t="shared" si="0"/>
        <v>2018</v>
      </c>
      <c r="AE2" s="3">
        <f t="shared" si="0"/>
        <v>2019</v>
      </c>
      <c r="AF2" s="3">
        <f t="shared" si="0"/>
        <v>2020</v>
      </c>
      <c r="AG2" s="3">
        <f t="shared" si="0"/>
        <v>2021</v>
      </c>
      <c r="AH2" s="3">
        <f t="shared" si="0"/>
        <v>2022</v>
      </c>
      <c r="AI2" s="3">
        <f t="shared" si="0"/>
        <v>2023</v>
      </c>
      <c r="AJ2" s="3">
        <f t="shared" si="0"/>
        <v>2024</v>
      </c>
      <c r="AK2" s="3">
        <f t="shared" si="0"/>
        <v>2025</v>
      </c>
      <c r="AL2" s="3">
        <f t="shared" si="0"/>
        <v>2026</v>
      </c>
      <c r="AM2" s="3">
        <f t="shared" si="0"/>
        <v>2027</v>
      </c>
      <c r="AN2" s="3">
        <f t="shared" si="0"/>
        <v>2028</v>
      </c>
    </row>
    <row r="3" spans="1:50" s="6" customFormat="1" x14ac:dyDescent="0.2">
      <c r="B3" s="6" t="s">
        <v>8</v>
      </c>
      <c r="C3" s="7">
        <v>136.27500000000001</v>
      </c>
      <c r="D3" s="7">
        <v>130.36699999999999</v>
      </c>
      <c r="E3" s="7">
        <v>141.65</v>
      </c>
      <c r="F3" s="7">
        <v>91.301000000000002</v>
      </c>
      <c r="G3" s="7">
        <v>141.541</v>
      </c>
      <c r="H3" s="7">
        <v>132.86500000000001</v>
      </c>
      <c r="I3" s="7">
        <v>140.76</v>
      </c>
      <c r="J3" s="7">
        <v>93.555000000000007</v>
      </c>
      <c r="K3" s="7">
        <v>85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>
        <v>238.18100000000001</v>
      </c>
      <c r="X3" s="7">
        <v>246.167</v>
      </c>
      <c r="Y3" s="7">
        <v>296.279</v>
      </c>
      <c r="Z3" s="7">
        <v>350.30399999999997</v>
      </c>
      <c r="AA3" s="7">
        <v>370.53399999999999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s="2" customFormat="1" x14ac:dyDescent="0.2">
      <c r="B4" s="2" t="s">
        <v>20</v>
      </c>
      <c r="C4" s="4">
        <v>78.507999999999996</v>
      </c>
      <c r="D4" s="4">
        <v>78.174000000000007</v>
      </c>
      <c r="E4" s="4">
        <v>85.528000000000006</v>
      </c>
      <c r="F4" s="4">
        <v>46.728000000000002</v>
      </c>
      <c r="G4" s="4">
        <v>78.748999999999995</v>
      </c>
      <c r="H4" s="4">
        <v>74.671000000000006</v>
      </c>
      <c r="I4" s="4">
        <v>74.742999999999995</v>
      </c>
      <c r="J4" s="4">
        <v>44.542999999999999</v>
      </c>
      <c r="K4" s="4">
        <f>+K3-K5</f>
        <v>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>
        <v>141.142</v>
      </c>
      <c r="Z4" s="4">
        <v>179.49</v>
      </c>
      <c r="AA4" s="4">
        <v>171.79400000000001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s="2" customFormat="1" x14ac:dyDescent="0.2">
      <c r="B5" s="2" t="s">
        <v>21</v>
      </c>
      <c r="C5" s="4">
        <f>+C3-C4</f>
        <v>57.76700000000001</v>
      </c>
      <c r="D5" s="4">
        <f>+D3-D4</f>
        <v>52.192999999999984</v>
      </c>
      <c r="E5" s="4">
        <f>+E3-E4</f>
        <v>56.122</v>
      </c>
      <c r="F5" s="4">
        <f t="shared" ref="F5" si="1">+F3-F4</f>
        <v>44.573</v>
      </c>
      <c r="G5" s="4">
        <f>+G3-G4</f>
        <v>62.792000000000002</v>
      </c>
      <c r="H5" s="4">
        <f>+H3-H4</f>
        <v>58.194000000000003</v>
      </c>
      <c r="I5" s="4">
        <f t="shared" ref="I5" si="2">+I3-I4</f>
        <v>66.016999999999996</v>
      </c>
      <c r="J5" s="4">
        <f t="shared" ref="J5" si="3">+J3-J4</f>
        <v>49.012000000000008</v>
      </c>
      <c r="K5" s="4">
        <f>+K3*0.5</f>
        <v>42.5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>
        <f>+Y3-Y4</f>
        <v>155.137</v>
      </c>
      <c r="Z5" s="4">
        <f t="shared" ref="Z5:AA5" si="4">+Z3-Z4</f>
        <v>170.81399999999996</v>
      </c>
      <c r="AA5" s="4">
        <f t="shared" si="4"/>
        <v>198.73999999999998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s="2" customFormat="1" x14ac:dyDescent="0.2">
      <c r="B6" s="2" t="s">
        <v>30</v>
      </c>
      <c r="C6" s="4">
        <v>12.542999999999999</v>
      </c>
      <c r="D6" s="4">
        <v>11.724</v>
      </c>
      <c r="E6" s="4">
        <v>28.992000000000001</v>
      </c>
      <c r="F6" s="4">
        <v>13.308999999999999</v>
      </c>
      <c r="G6" s="4">
        <v>18.064</v>
      </c>
      <c r="H6" s="4">
        <v>18.536000000000001</v>
      </c>
      <c r="I6" s="4">
        <v>21.1</v>
      </c>
      <c r="J6" s="4">
        <v>11.494</v>
      </c>
      <c r="K6" s="4">
        <f>+J6</f>
        <v>11.494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>
        <v>62.35</v>
      </c>
      <c r="Z6" s="4">
        <v>59.225999999999999</v>
      </c>
      <c r="AA6" s="4">
        <v>34.784999999999997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s="2" customFormat="1" x14ac:dyDescent="0.2">
      <c r="B7" s="2" t="s">
        <v>29</v>
      </c>
      <c r="C7" s="4">
        <v>6.0869999999999997</v>
      </c>
      <c r="D7" s="4">
        <v>6.3470000000000004</v>
      </c>
      <c r="E7" s="4">
        <v>6.2279999999999998</v>
      </c>
      <c r="F7" s="4">
        <v>4.1369999999999996</v>
      </c>
      <c r="G7" s="4">
        <v>6.1369999999999996</v>
      </c>
      <c r="H7" s="4">
        <v>6.2919999999999998</v>
      </c>
      <c r="I7" s="4">
        <v>6.2350000000000003</v>
      </c>
      <c r="J7" s="4">
        <v>4.4640000000000004</v>
      </c>
      <c r="K7" s="4">
        <f>+J7</f>
        <v>4.4640000000000004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v>16.663</v>
      </c>
      <c r="Z7" s="4">
        <v>15.372999999999999</v>
      </c>
      <c r="AA7" s="4">
        <v>14.84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s="2" customFormat="1" x14ac:dyDescent="0.2">
      <c r="B8" s="2" t="s">
        <v>28</v>
      </c>
      <c r="C8" s="4">
        <v>6.875</v>
      </c>
      <c r="D8" s="4">
        <v>6.9790000000000001</v>
      </c>
      <c r="E8" s="4">
        <v>7.399</v>
      </c>
      <c r="F8" s="4">
        <v>4.6479999999999997</v>
      </c>
      <c r="G8" s="4">
        <v>8.1929999999999996</v>
      </c>
      <c r="H8" s="4">
        <v>9.0129999999999999</v>
      </c>
      <c r="I8" s="4">
        <v>9.5909999999999993</v>
      </c>
      <c r="J8" s="4">
        <v>6.8079999999999998</v>
      </c>
      <c r="K8" s="4">
        <f>+J8</f>
        <v>6.8079999999999998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23.488</v>
      </c>
      <c r="Z8" s="4">
        <v>16.428000000000001</v>
      </c>
      <c r="AA8" s="4">
        <v>13.053000000000001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s="2" customFormat="1" x14ac:dyDescent="0.2">
      <c r="B9" s="2" t="s">
        <v>27</v>
      </c>
      <c r="C9" s="4">
        <f>SUM(C6:C8)</f>
        <v>25.504999999999999</v>
      </c>
      <c r="D9" s="4">
        <f>SUM(D6:D8)</f>
        <v>25.05</v>
      </c>
      <c r="E9" s="4">
        <f>SUM(E6:E8)</f>
        <v>42.619</v>
      </c>
      <c r="F9" s="4">
        <f t="shared" ref="F9" si="5">SUM(F6:F8)</f>
        <v>22.093999999999998</v>
      </c>
      <c r="G9" s="4">
        <f>SUM(G6:G8)</f>
        <v>32.393999999999998</v>
      </c>
      <c r="H9" s="4">
        <f>SUM(H6:H8)</f>
        <v>33.841000000000001</v>
      </c>
      <c r="I9" s="4">
        <f t="shared" ref="I9" si="6">SUM(I6:I8)</f>
        <v>36.926000000000002</v>
      </c>
      <c r="J9" s="4">
        <f t="shared" ref="J9" si="7">SUM(J6:J8)</f>
        <v>22.765999999999998</v>
      </c>
      <c r="K9" s="4">
        <f t="shared" ref="K9" si="8">SUM(K6:K8)</f>
        <v>22.765999999999998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>SUM(Y6:Y8)</f>
        <v>102.501</v>
      </c>
      <c r="Z9" s="4">
        <f>SUM(Z6:Z8)</f>
        <v>91.027000000000001</v>
      </c>
      <c r="AA9" s="4">
        <f>SUM(AA6:AA8)</f>
        <v>62.677999999999997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s="2" customFormat="1" x14ac:dyDescent="0.2">
      <c r="B10" s="2" t="s">
        <v>26</v>
      </c>
      <c r="C10" s="4">
        <f>C5-C9</f>
        <v>32.262000000000015</v>
      </c>
      <c r="D10" s="4">
        <f>D5-D9</f>
        <v>27.142999999999983</v>
      </c>
      <c r="E10" s="4">
        <f>E5-E9</f>
        <v>13.503</v>
      </c>
      <c r="F10" s="4">
        <f t="shared" ref="F10" si="9">F5-F9</f>
        <v>22.479000000000003</v>
      </c>
      <c r="G10" s="4">
        <f>G5-G9</f>
        <v>30.398000000000003</v>
      </c>
      <c r="H10" s="4">
        <f>H5-H9</f>
        <v>24.353000000000002</v>
      </c>
      <c r="I10" s="4">
        <f t="shared" ref="I10" si="10">I5-I9</f>
        <v>29.090999999999994</v>
      </c>
      <c r="J10" s="4">
        <f t="shared" ref="J10" si="11">J5-J9</f>
        <v>26.246000000000009</v>
      </c>
      <c r="K10" s="4">
        <f t="shared" ref="K10" si="12">K5-K9</f>
        <v>19.734000000000002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>Y5-Y9</f>
        <v>52.635999999999996</v>
      </c>
      <c r="Z10" s="4">
        <f>Z5-Z9</f>
        <v>79.786999999999964</v>
      </c>
      <c r="AA10" s="4">
        <f>AA5-AA9</f>
        <v>136.06199999999998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s="2" customFormat="1" x14ac:dyDescent="0.2">
      <c r="B11" s="2" t="s">
        <v>25</v>
      </c>
      <c r="C11" s="4">
        <v>-5.19</v>
      </c>
      <c r="D11" s="4">
        <v>-5.1619999999999999</v>
      </c>
      <c r="E11" s="4">
        <v>-5.2309999999999999</v>
      </c>
      <c r="F11" s="4">
        <v>-5.2480000000000002</v>
      </c>
      <c r="G11" s="4">
        <v>-5.2759999999999998</v>
      </c>
      <c r="H11" s="4">
        <v>-6.4169999999999998</v>
      </c>
      <c r="I11" s="4">
        <v>-5.5579999999999998</v>
      </c>
      <c r="J11" s="4">
        <v>-5.0010000000000003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v>-22.238</v>
      </c>
      <c r="Z11" s="4">
        <v>-20.82</v>
      </c>
      <c r="AA11" s="4">
        <v>-24.957999999999998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s="2" customFormat="1" x14ac:dyDescent="0.2">
      <c r="B12" s="2" t="s">
        <v>24</v>
      </c>
      <c r="C12" s="4">
        <f>+C11+C10</f>
        <v>27.072000000000013</v>
      </c>
      <c r="D12" s="4">
        <f>+D11+D10</f>
        <v>21.980999999999984</v>
      </c>
      <c r="E12" s="4">
        <f>+E11+E10</f>
        <v>8.2720000000000002</v>
      </c>
      <c r="F12" s="4">
        <f t="shared" ref="F12" si="13">+F11+F10</f>
        <v>17.231000000000002</v>
      </c>
      <c r="G12" s="4">
        <f>+G11+G10</f>
        <v>25.122000000000003</v>
      </c>
      <c r="H12" s="4">
        <f>+H11+H10</f>
        <v>17.936</v>
      </c>
      <c r="I12" s="4">
        <f t="shared" ref="I12" si="14">+I11+I10</f>
        <v>23.532999999999994</v>
      </c>
      <c r="J12" s="4">
        <f t="shared" ref="J12" si="15">+J11+J10</f>
        <v>21.245000000000008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>+Y10+Y11</f>
        <v>30.397999999999996</v>
      </c>
      <c r="Z12" s="4">
        <f>+Z10+Z11</f>
        <v>58.966999999999963</v>
      </c>
      <c r="AA12" s="4">
        <f>+AA10+AA11</f>
        <v>111.10399999999998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s="2" customFormat="1" x14ac:dyDescent="0.2">
      <c r="B13" s="2" t="s">
        <v>23</v>
      </c>
      <c r="C13" s="4">
        <f>4.874+0.446</f>
        <v>5.3199999999999994</v>
      </c>
      <c r="D13" s="4">
        <f>-0.874+0.366</f>
        <v>-0.50800000000000001</v>
      </c>
      <c r="E13" s="4">
        <f>6.927-0.207</f>
        <v>6.72</v>
      </c>
      <c r="F13" s="4">
        <v>-3.2919999999999998</v>
      </c>
      <c r="G13" s="4">
        <f>4.119+0.324</f>
        <v>4.4429999999999996</v>
      </c>
      <c r="H13" s="4">
        <f>0.664+0.153</f>
        <v>0.81700000000000006</v>
      </c>
      <c r="I13" s="4">
        <f>-5.369+0.138</f>
        <v>-5.2309999999999999</v>
      </c>
      <c r="J13" s="4">
        <v>1.468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10.115</v>
      </c>
      <c r="Z13" s="4">
        <v>8.26</v>
      </c>
      <c r="AA13" s="4">
        <v>1.8580000000000001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s="2" customFormat="1" x14ac:dyDescent="0.2">
      <c r="B14" s="2" t="s">
        <v>22</v>
      </c>
      <c r="C14" s="4">
        <f>+C12-C13</f>
        <v>21.752000000000013</v>
      </c>
      <c r="D14" s="4">
        <f>+D12-D13</f>
        <v>22.488999999999983</v>
      </c>
      <c r="E14" s="4">
        <f>+E12-E13</f>
        <v>1.5520000000000005</v>
      </c>
      <c r="F14" s="4">
        <f t="shared" ref="F14" si="16">+F12-F13</f>
        <v>20.523000000000003</v>
      </c>
      <c r="G14" s="4">
        <f>+G12-G13</f>
        <v>20.679000000000002</v>
      </c>
      <c r="H14" s="4">
        <f>+H12-H13</f>
        <v>17.119</v>
      </c>
      <c r="I14" s="4">
        <f t="shared" ref="I14" si="17">+I12-I13</f>
        <v>28.763999999999996</v>
      </c>
      <c r="J14" s="4">
        <f t="shared" ref="J14" si="18">+J12-J13</f>
        <v>19.777000000000008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>+Y12-Y13</f>
        <v>20.282999999999994</v>
      </c>
      <c r="Z14" s="4">
        <f>+Z12-Z13</f>
        <v>50.706999999999965</v>
      </c>
      <c r="AA14" s="4">
        <f>+AA12-AA13</f>
        <v>109.24599999999998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s="1" customFormat="1" x14ac:dyDescent="0.2">
      <c r="B15" s="1" t="s">
        <v>31</v>
      </c>
      <c r="C15" s="5">
        <f>C14/C16</f>
        <v>0.21101851941676947</v>
      </c>
      <c r="D15" s="5">
        <f>D14/D16</f>
        <v>0.22070975719865724</v>
      </c>
      <c r="E15" s="5">
        <f>E14/E16</f>
        <v>1.5231515103931541E-2</v>
      </c>
      <c r="F15" s="5" t="e">
        <f t="shared" ref="F15" si="19">F14/F16</f>
        <v>#DIV/0!</v>
      </c>
      <c r="G15" s="5">
        <f>G14/G16</f>
        <v>0.19598161398853245</v>
      </c>
      <c r="H15" s="5">
        <f>H14/H16</f>
        <v>0.16207719818655697</v>
      </c>
      <c r="I15" s="5">
        <f t="shared" ref="I15" si="20">I14/I16</f>
        <v>0.27964495085505398</v>
      </c>
      <c r="J15" s="5" t="e">
        <f t="shared" ref="J15" si="21">J14/J16</f>
        <v>#DIV/0!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>
        <f t="shared" ref="Y15:Z15" si="22">Y14/Y16</f>
        <v>0.20339339971721662</v>
      </c>
      <c r="Z15" s="5">
        <f t="shared" si="22"/>
        <v>0.49510335198258065</v>
      </c>
      <c r="AA15" s="5">
        <f>AA14/AA16</f>
        <v>1.0912814160706434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s="2" customFormat="1" x14ac:dyDescent="0.2">
      <c r="B16" s="2" t="s">
        <v>1</v>
      </c>
      <c r="C16" s="4">
        <v>103.081</v>
      </c>
      <c r="D16" s="4">
        <v>101.89400000000001</v>
      </c>
      <c r="E16" s="4">
        <v>101.89400000000001</v>
      </c>
      <c r="F16" s="4"/>
      <c r="G16" s="4">
        <v>105.515</v>
      </c>
      <c r="H16" s="4">
        <v>105.622507</v>
      </c>
      <c r="I16" s="4">
        <v>102.85899999999999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99.722999999999999</v>
      </c>
      <c r="Z16" s="4">
        <v>102.417</v>
      </c>
      <c r="AA16" s="4">
        <v>100.108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8" spans="2:50" x14ac:dyDescent="0.2">
      <c r="B18" s="2" t="s">
        <v>33</v>
      </c>
      <c r="F18" s="9"/>
      <c r="G18" s="9">
        <f>G3/C3-1</f>
        <v>3.8642450926435368E-2</v>
      </c>
      <c r="H18" s="9">
        <f>H3/D3-1</f>
        <v>1.9161290817461651E-2</v>
      </c>
      <c r="I18" s="9">
        <f t="shared" ref="I18" si="23">I3/E3-1</f>
        <v>-6.2830921284857677E-3</v>
      </c>
      <c r="J18" s="9">
        <f t="shared" ref="J18" si="24">J3/F3-1</f>
        <v>2.4687571877635595E-2</v>
      </c>
      <c r="X18" s="9">
        <f t="shared" ref="X18:AA18" si="25">X3/W3-1</f>
        <v>3.3529122809963896E-2</v>
      </c>
      <c r="Y18" s="9">
        <f t="shared" si="25"/>
        <v>0.20356912177505504</v>
      </c>
      <c r="Z18" s="9">
        <f t="shared" si="25"/>
        <v>0.18234501939050696</v>
      </c>
      <c r="AA18" s="9">
        <f>AA3/Z3-1</f>
        <v>5.7749840138850983E-2</v>
      </c>
    </row>
    <row r="20" spans="2:50" x14ac:dyDescent="0.2">
      <c r="B20" t="s">
        <v>32</v>
      </c>
      <c r="F20" s="9">
        <f t="shared" ref="F20:G20" si="26">F5/F3</f>
        <v>0.48819837679762546</v>
      </c>
      <c r="G20" s="9">
        <f t="shared" ref="G20:H20" si="27">G5/G3</f>
        <v>0.4436311740061184</v>
      </c>
      <c r="H20" s="9">
        <f t="shared" si="27"/>
        <v>0.4379934520001505</v>
      </c>
      <c r="I20" s="9">
        <f t="shared" ref="I20:J20" si="28">I5/I3</f>
        <v>0.46900397840295538</v>
      </c>
      <c r="J20" s="9">
        <f t="shared" si="28"/>
        <v>0.52388434610656842</v>
      </c>
      <c r="Y20" s="9">
        <f t="shared" ref="Y20:AA20" si="29">Y5/Y3</f>
        <v>0.52361794119731742</v>
      </c>
      <c r="Z20" s="9">
        <f t="shared" si="29"/>
        <v>0.48761647026582616</v>
      </c>
      <c r="AA20" s="9">
        <f>AA5/AA3</f>
        <v>0.53636103569443017</v>
      </c>
    </row>
    <row r="23" spans="2:50" x14ac:dyDescent="0.2">
      <c r="B23" t="s">
        <v>52</v>
      </c>
      <c r="J23" s="4">
        <f>+J24-J40</f>
        <v>-61.345999999999975</v>
      </c>
    </row>
    <row r="24" spans="2:50" s="2" customFormat="1" x14ac:dyDescent="0.2">
      <c r="B24" s="2" t="s">
        <v>3</v>
      </c>
      <c r="C24" s="4"/>
      <c r="D24" s="4"/>
      <c r="E24" s="4"/>
      <c r="F24" s="4"/>
      <c r="G24" s="4"/>
      <c r="H24" s="4"/>
      <c r="I24" s="4"/>
      <c r="J24" s="4">
        <v>236.86600000000001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2:50" s="2" customFormat="1" x14ac:dyDescent="0.2">
      <c r="B25" s="2" t="s">
        <v>51</v>
      </c>
      <c r="C25" s="4"/>
      <c r="D25" s="4"/>
      <c r="E25" s="4"/>
      <c r="F25" s="4"/>
      <c r="G25" s="4"/>
      <c r="H25" s="4"/>
      <c r="I25" s="4"/>
      <c r="J25" s="4">
        <v>56.148000000000003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2:50" s="2" customFormat="1" x14ac:dyDescent="0.2">
      <c r="B26" s="2" t="s">
        <v>50</v>
      </c>
      <c r="C26" s="4"/>
      <c r="D26" s="4"/>
      <c r="E26" s="4"/>
      <c r="F26" s="4"/>
      <c r="G26" s="4"/>
      <c r="H26" s="4"/>
      <c r="I26" s="4"/>
      <c r="J26" s="4">
        <v>27.66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2:50" s="2" customFormat="1" x14ac:dyDescent="0.2">
      <c r="B27" s="2" t="s">
        <v>49</v>
      </c>
      <c r="C27" s="4"/>
      <c r="D27" s="4"/>
      <c r="E27" s="4"/>
      <c r="F27" s="4"/>
      <c r="G27" s="4"/>
      <c r="H27" s="4"/>
      <c r="I27" s="4"/>
      <c r="J27" s="4">
        <v>1.157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2:50" s="2" customFormat="1" x14ac:dyDescent="0.2">
      <c r="B28" s="2" t="s">
        <v>48</v>
      </c>
      <c r="C28" s="4"/>
      <c r="D28" s="4"/>
      <c r="E28" s="4"/>
      <c r="F28" s="4"/>
      <c r="G28" s="4"/>
      <c r="H28" s="4"/>
      <c r="I28" s="4"/>
      <c r="J28" s="4">
        <v>9.6080000000000005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2:50" s="2" customFormat="1" x14ac:dyDescent="0.2">
      <c r="B29" s="2" t="s">
        <v>47</v>
      </c>
      <c r="C29" s="4"/>
      <c r="D29" s="4"/>
      <c r="E29" s="4"/>
      <c r="F29" s="4"/>
      <c r="G29" s="4"/>
      <c r="H29" s="4"/>
      <c r="I29" s="4"/>
      <c r="J29" s="4">
        <f>205.758+567.544</f>
        <v>773.30200000000002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2:50" s="2" customFormat="1" x14ac:dyDescent="0.2">
      <c r="B30" s="2" t="s">
        <v>46</v>
      </c>
      <c r="C30" s="4"/>
      <c r="D30" s="4"/>
      <c r="E30" s="4"/>
      <c r="F30" s="4"/>
      <c r="G30" s="4"/>
      <c r="H30" s="4"/>
      <c r="I30" s="4"/>
      <c r="J30" s="4">
        <v>28.055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s="2" customFormat="1" x14ac:dyDescent="0.2">
      <c r="B31" s="2" t="s">
        <v>45</v>
      </c>
      <c r="C31" s="4"/>
      <c r="D31" s="4"/>
      <c r="E31" s="4"/>
      <c r="F31" s="4"/>
      <c r="G31" s="4"/>
      <c r="H31" s="4"/>
      <c r="I31" s="4"/>
      <c r="J31" s="4">
        <f>SUM(J24:J30)</f>
        <v>1132.796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2:50" s="2" customFormat="1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2:50" s="2" customFormat="1" x14ac:dyDescent="0.2">
      <c r="B33" s="2" t="s">
        <v>44</v>
      </c>
      <c r="C33" s="4"/>
      <c r="D33" s="4"/>
      <c r="E33" s="4"/>
      <c r="F33" s="4"/>
      <c r="G33" s="4"/>
      <c r="H33" s="4"/>
      <c r="I33" s="4"/>
      <c r="J33" s="4">
        <v>10.082000000000001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2:50" s="2" customFormat="1" x14ac:dyDescent="0.2">
      <c r="B34" s="2" t="s">
        <v>43</v>
      </c>
      <c r="C34" s="4"/>
      <c r="D34" s="4"/>
      <c r="E34" s="4"/>
      <c r="F34" s="4"/>
      <c r="G34" s="4"/>
      <c r="H34" s="4"/>
      <c r="I34" s="4"/>
      <c r="J34" s="4">
        <v>25.574000000000002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2:50" s="2" customFormat="1" x14ac:dyDescent="0.2">
      <c r="B35" s="2" t="s">
        <v>42</v>
      </c>
      <c r="C35" s="4"/>
      <c r="D35" s="4"/>
      <c r="E35" s="4"/>
      <c r="F35" s="4"/>
      <c r="G35" s="4"/>
      <c r="H35" s="4"/>
      <c r="I35" s="4"/>
      <c r="J35" s="4">
        <v>1.367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2:50" s="2" customFormat="1" x14ac:dyDescent="0.2">
      <c r="B36" s="2" t="s">
        <v>41</v>
      </c>
      <c r="C36" s="4"/>
      <c r="D36" s="4"/>
      <c r="E36" s="4"/>
      <c r="F36" s="4"/>
      <c r="G36" s="4"/>
      <c r="H36" s="4"/>
      <c r="I36" s="4"/>
      <c r="J36" s="4">
        <v>6.89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2:50" s="2" customFormat="1" x14ac:dyDescent="0.2">
      <c r="B37" s="2" t="s">
        <v>40</v>
      </c>
      <c r="C37" s="4"/>
      <c r="D37" s="4"/>
      <c r="E37" s="4"/>
      <c r="F37" s="4"/>
      <c r="G37" s="4"/>
      <c r="H37" s="4"/>
      <c r="I37" s="4"/>
      <c r="J37" s="4">
        <v>14.66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2:50" s="2" customFormat="1" x14ac:dyDescent="0.2">
      <c r="B38" s="2" t="s">
        <v>39</v>
      </c>
      <c r="C38" s="4"/>
      <c r="D38" s="4"/>
      <c r="E38" s="4"/>
      <c r="F38" s="4"/>
      <c r="G38" s="4"/>
      <c r="H38" s="4"/>
      <c r="I38" s="4"/>
      <c r="J38" s="4">
        <v>1.393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2:50" s="2" customFormat="1" x14ac:dyDescent="0.2">
      <c r="B39" s="2" t="s">
        <v>38</v>
      </c>
      <c r="C39" s="4"/>
      <c r="D39" s="4"/>
      <c r="E39" s="4"/>
      <c r="F39" s="4"/>
      <c r="G39" s="4"/>
      <c r="H39" s="4"/>
      <c r="I39" s="4"/>
      <c r="J39" s="4">
        <v>7.5519999999999996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2:50" s="2" customFormat="1" x14ac:dyDescent="0.2">
      <c r="B40" s="2" t="s">
        <v>4</v>
      </c>
      <c r="C40" s="4"/>
      <c r="D40" s="4"/>
      <c r="E40" s="4"/>
      <c r="F40" s="4"/>
      <c r="G40" s="4"/>
      <c r="H40" s="4"/>
      <c r="I40" s="4"/>
      <c r="J40" s="4">
        <v>298.21199999999999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2:50" s="2" customFormat="1" x14ac:dyDescent="0.2">
      <c r="B41" s="2" t="s">
        <v>37</v>
      </c>
      <c r="C41" s="4"/>
      <c r="D41" s="4"/>
      <c r="E41" s="4"/>
      <c r="F41" s="4"/>
      <c r="G41" s="4"/>
      <c r="H41" s="4"/>
      <c r="I41" s="4"/>
      <c r="J41" s="4">
        <v>5.8710000000000004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2:50" s="2" customFormat="1" x14ac:dyDescent="0.2">
      <c r="B42" s="2" t="s">
        <v>36</v>
      </c>
      <c r="C42" s="4"/>
      <c r="D42" s="4"/>
      <c r="E42" s="4"/>
      <c r="F42" s="4"/>
      <c r="G42" s="4"/>
      <c r="H42" s="4"/>
      <c r="I42" s="4"/>
      <c r="J42" s="4">
        <v>761.19500000000005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2:50" s="2" customFormat="1" x14ac:dyDescent="0.2">
      <c r="B43" s="2" t="s">
        <v>35</v>
      </c>
      <c r="C43" s="4"/>
      <c r="D43" s="4"/>
      <c r="E43" s="4"/>
      <c r="F43" s="4"/>
      <c r="G43" s="4"/>
      <c r="H43" s="4"/>
      <c r="I43" s="4"/>
      <c r="J43" s="4">
        <f>SUM(J33:J42)</f>
        <v>1132.796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5" spans="2:50" x14ac:dyDescent="0.2">
      <c r="B45" t="s">
        <v>34</v>
      </c>
      <c r="AA45" s="3">
        <v>517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2016-05-02T06:32:36Z</dcterms:created>
  <dcterms:modified xsi:type="dcterms:W3CDTF">2016-05-02T07:03:37Z</dcterms:modified>
</cp:coreProperties>
</file>