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8800" windowHeight="12480" activeTab="1"/>
  </bookViews>
  <sheets>
    <sheet name="Main" sheetId="1" r:id="rId1"/>
    <sheet name="Portfoli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21" i="2"/>
  <c r="D22" i="2" l="1"/>
  <c r="R3" i="1"/>
  <c r="U3" i="1"/>
  <c r="K13" i="1"/>
  <c r="M13" i="1" s="1"/>
  <c r="K6" i="2" l="1"/>
  <c r="M6" i="2" s="1"/>
  <c r="I6" i="2"/>
  <c r="J6" i="2" s="1"/>
  <c r="E6" i="2"/>
  <c r="K11" i="1"/>
  <c r="M11" i="1" s="1"/>
  <c r="N6" i="2" l="1"/>
  <c r="G6" i="2"/>
  <c r="F35" i="1"/>
  <c r="F34" i="1"/>
  <c r="F31" i="1"/>
  <c r="F27" i="1"/>
  <c r="F26" i="1"/>
  <c r="F25" i="1"/>
  <c r="F24" i="1"/>
  <c r="F23" i="1"/>
  <c r="F20" i="1" l="1"/>
  <c r="F37" i="1"/>
  <c r="F40" i="1"/>
  <c r="F22" i="1"/>
  <c r="F14" i="1"/>
  <c r="H14" i="1" s="1"/>
  <c r="F36" i="1"/>
  <c r="F38" i="1"/>
  <c r="F29" i="1"/>
  <c r="K4" i="2" l="1"/>
  <c r="E4" i="2"/>
  <c r="Q2" i="2"/>
  <c r="O6" i="2" s="1"/>
  <c r="P6" i="2" s="1"/>
  <c r="E5" i="2" l="1"/>
  <c r="E7" i="2" s="1"/>
  <c r="I4" i="2"/>
  <c r="O5" i="2"/>
  <c r="O4" i="2"/>
  <c r="J4" i="2"/>
  <c r="I5" i="2"/>
  <c r="J5" i="2" s="1"/>
  <c r="O7" i="2" l="1"/>
  <c r="F11" i="1"/>
  <c r="H11" i="1" s="1"/>
  <c r="F10" i="1"/>
  <c r="F8" i="1"/>
  <c r="F13" i="1"/>
  <c r="H13" i="1" s="1"/>
  <c r="F33" i="1"/>
  <c r="F15" i="1"/>
  <c r="F30" i="1"/>
  <c r="F28" i="1"/>
  <c r="F39" i="1"/>
  <c r="G5" i="2"/>
  <c r="G4" i="2"/>
  <c r="F17" i="1"/>
  <c r="F19" i="1"/>
  <c r="F12" i="1"/>
  <c r="F18" i="1"/>
  <c r="F41" i="1"/>
  <c r="F16" i="1"/>
  <c r="K5" i="2"/>
  <c r="L13" i="1" l="1"/>
  <c r="N13" i="1"/>
  <c r="J13" i="1"/>
  <c r="N11" i="1"/>
  <c r="J11" i="1"/>
  <c r="L11" i="1"/>
  <c r="G7" i="2"/>
  <c r="F6" i="2" s="1"/>
  <c r="M5" i="2"/>
  <c r="M4" i="2"/>
  <c r="K7" i="1"/>
  <c r="M7" i="1" s="1"/>
  <c r="K6" i="1"/>
  <c r="M6" i="1" s="1"/>
  <c r="M7" i="2" l="1"/>
  <c r="E20" i="2" s="1"/>
  <c r="F4" i="2"/>
  <c r="F5" i="2"/>
  <c r="N4" i="2"/>
  <c r="P4" i="2" s="1"/>
  <c r="N5" i="2"/>
  <c r="P5" i="2" s="1"/>
  <c r="K5" i="1"/>
  <c r="M5" i="1" s="1"/>
  <c r="E17" i="2" l="1"/>
  <c r="C10" i="2"/>
  <c r="C9" i="2"/>
  <c r="E19" i="2"/>
  <c r="E21" i="2"/>
  <c r="E18" i="2"/>
  <c r="E16" i="2"/>
  <c r="E15" i="2"/>
  <c r="N7" i="2"/>
  <c r="P7" i="2" s="1"/>
  <c r="F7" i="1"/>
  <c r="H7" i="1" s="1"/>
  <c r="E22" i="2" l="1"/>
  <c r="N7" i="1"/>
  <c r="L7" i="1"/>
  <c r="J7" i="1"/>
  <c r="F21" i="1"/>
  <c r="F9" i="1"/>
  <c r="H9" i="1" s="1"/>
  <c r="J9" i="1" s="1"/>
  <c r="F6" i="1"/>
  <c r="H6" i="1" s="1"/>
  <c r="F32" i="1"/>
  <c r="F5" i="1"/>
  <c r="H5" i="1" s="1"/>
  <c r="N9" i="1" l="1"/>
  <c r="L9" i="1"/>
  <c r="J5" i="1"/>
  <c r="L5" i="1"/>
  <c r="N5" i="1"/>
  <c r="N3" i="1" s="1"/>
  <c r="N6" i="1"/>
  <c r="L6" i="1"/>
  <c r="J6" i="1"/>
  <c r="L3" i="1" l="1"/>
  <c r="J3" i="1"/>
</calcChain>
</file>

<file path=xl/sharedStrings.xml><?xml version="1.0" encoding="utf-8"?>
<sst xmlns="http://schemas.openxmlformats.org/spreadsheetml/2006/main" count="295" uniqueCount="287">
  <si>
    <t>Description</t>
  </si>
  <si>
    <t>Compass Group PLC</t>
  </si>
  <si>
    <t>McDonald's Corp</t>
  </si>
  <si>
    <t>Starbucks Corp</t>
  </si>
  <si>
    <t>Whitbread PLC</t>
  </si>
  <si>
    <t>Domino's Pizza Group PLC</t>
  </si>
  <si>
    <t>Greene King PLC</t>
  </si>
  <si>
    <t>Mitchells &amp; Butlers PLC</t>
  </si>
  <si>
    <t>SSP Group PLC</t>
  </si>
  <si>
    <t>Restaurant Group (The) PLC</t>
  </si>
  <si>
    <t>Jubilant Foodworks Ltd</t>
  </si>
  <si>
    <t>Marston's PLC</t>
  </si>
  <si>
    <t>Wetherspoon (J D) PLC</t>
  </si>
  <si>
    <t>Fuller Smith &amp; Turner PLC</t>
  </si>
  <si>
    <t>Young &amp; Co's Brewery PLC</t>
  </si>
  <si>
    <t>Enterprise Inns PLC</t>
  </si>
  <si>
    <t>Alsea SAB de CV</t>
  </si>
  <si>
    <t>Patisserie Holdings PLC</t>
  </si>
  <si>
    <t>Yum Brands Inc</t>
  </si>
  <si>
    <t>Punch Taverns PLC</t>
  </si>
  <si>
    <t>Chipotle Mexican Grill, Inc.</t>
  </si>
  <si>
    <t>Restaurant Brands Intl</t>
  </si>
  <si>
    <t>Tasty PLC</t>
  </si>
  <si>
    <t>Darden Restaurants, Inc.</t>
  </si>
  <si>
    <t>Restaurant Brands Internationa</t>
  </si>
  <si>
    <t>Fulham Shore (The) PLC</t>
  </si>
  <si>
    <t>Domino's Pizza Enterprises Ltd</t>
  </si>
  <si>
    <t>Dunkin' Brands Group, Inc.</t>
  </si>
  <si>
    <t>Ajisen (China) Holdings Ltd.</t>
  </si>
  <si>
    <t>Fairwood Holdings Ltd.</t>
  </si>
  <si>
    <t>Buffalo Wild Wings Inc.</t>
  </si>
  <si>
    <t>Elior Participations SCA</t>
  </si>
  <si>
    <t>Brinker International, Inc.</t>
  </si>
  <si>
    <t>Jack in the Box Inc.</t>
  </si>
  <si>
    <t>Tao Heung Holdings Ltd.</t>
  </si>
  <si>
    <t>Texas Roadhouse, Inc.</t>
  </si>
  <si>
    <t>Heavitree Brewery PLC</t>
  </si>
  <si>
    <t>DP Poland PLC</t>
  </si>
  <si>
    <t>Autogrill</t>
  </si>
  <si>
    <t>Bloomin' Brands, Inc.</t>
  </si>
  <si>
    <t>DineEquity, Inc.</t>
  </si>
  <si>
    <t>CMR</t>
  </si>
  <si>
    <t>Media Asia Group Holdings Ltd</t>
  </si>
  <si>
    <t>Popeyes Louisiana Kitchen, Inc</t>
  </si>
  <si>
    <t>New Palace International</t>
  </si>
  <si>
    <t>BJ's Restaurants, Inc.</t>
  </si>
  <si>
    <t>Bob Evans Farms, Inc.</t>
  </si>
  <si>
    <t>Fiesta Restaurant Group, Inc.</t>
  </si>
  <si>
    <t>Red Robin Gourmet Burgers Inc.</t>
  </si>
  <si>
    <t>G-Vision International</t>
  </si>
  <si>
    <t>Denny's Corporation</t>
  </si>
  <si>
    <t>Eclectic Bar Group PLC</t>
  </si>
  <si>
    <t>Biglari Holdings Inc.</t>
  </si>
  <si>
    <t>Retail Food Group Ltd</t>
  </si>
  <si>
    <t>Zoe's Kitchen, Inc.</t>
  </si>
  <si>
    <t>Wingstop Inc.</t>
  </si>
  <si>
    <t>Bojangles', Inc.</t>
  </si>
  <si>
    <t>Dowell Property Holdings Ltd</t>
  </si>
  <si>
    <t>MTY Food Group Inc</t>
  </si>
  <si>
    <t>Ruth's Hospitality Group Inc.</t>
  </si>
  <si>
    <t>Chuy's Holdings, Inc.</t>
  </si>
  <si>
    <t>Del Taco Restaurants, Inc.</t>
  </si>
  <si>
    <t>El Pollo Loco Holdings, Inc.</t>
  </si>
  <si>
    <t>Pizza Pizza Royalty Corp</t>
  </si>
  <si>
    <t>Fogo de Chao, Inc.</t>
  </si>
  <si>
    <t>Restaurant Brands NZ Ltd</t>
  </si>
  <si>
    <t>Carrols Restaurant Group, Inc.</t>
  </si>
  <si>
    <t>United Power Investment Ltd.</t>
  </si>
  <si>
    <t>Boston Pizza Royalties</t>
  </si>
  <si>
    <t>FU JI Food &amp; Catering Ser</t>
  </si>
  <si>
    <t>Galaxy Entertainment Corp Ltd</t>
  </si>
  <si>
    <t>The Habit Restaurants, Inc.</t>
  </si>
  <si>
    <t>Bombay Cycle &amp; Motor</t>
  </si>
  <si>
    <t>Noodles &amp; Company</t>
  </si>
  <si>
    <t>A&amp;W Revenue Royalties Inc</t>
  </si>
  <si>
    <t>BreadTalk Group Ltd</t>
  </si>
  <si>
    <t>Collins Foods Ltd</t>
  </si>
  <si>
    <t>Del Frisco's Restaurant Group,</t>
  </si>
  <si>
    <t>Ruby Tuesday, Inc.</t>
  </si>
  <si>
    <t>Keg Royalties Income Fund</t>
  </si>
  <si>
    <t>Nordic Service Partners</t>
  </si>
  <si>
    <t>Nathan's Famous Inc.</t>
  </si>
  <si>
    <t>Bravo Brio Restaurant Group, I</t>
  </si>
  <si>
    <t>Kona Grill Inc.</t>
  </si>
  <si>
    <t>Burger Fuel Worldwide Ltd</t>
  </si>
  <si>
    <t>ABR Holdings Ltd</t>
  </si>
  <si>
    <t>Luby's, Inc.</t>
  </si>
  <si>
    <t>Country Style Cooking Restaura</t>
  </si>
  <si>
    <t>Imvescor Restaurant Group Inc</t>
  </si>
  <si>
    <t>Ignite Restaurant Group, Inc.</t>
  </si>
  <si>
    <t>Flo (Groupe)</t>
  </si>
  <si>
    <t>SIR Royalty Income Fund</t>
  </si>
  <si>
    <t>Diversified Restaurant Holding</t>
  </si>
  <si>
    <t>Ark Restaurants Corp.</t>
  </si>
  <si>
    <t>The ONE Group Hospitality, Inc</t>
  </si>
  <si>
    <t>RAVE Restaurant Group, Inc.</t>
  </si>
  <si>
    <t>Famous Dave's of America Inc.</t>
  </si>
  <si>
    <t>Good Times Restaurants Inc.</t>
  </si>
  <si>
    <t>Sakae Holdings Ltd</t>
  </si>
  <si>
    <t>Soup Restaurant Group Ltd</t>
  </si>
  <si>
    <t>Second Cup Ltd</t>
  </si>
  <si>
    <t>Noble Roman's Inc.</t>
  </si>
  <si>
    <t>Granite City Food &amp; Brewery Lt</t>
  </si>
  <si>
    <t>Pavillon Holdings Ltd</t>
  </si>
  <si>
    <t>Cosi Inc.</t>
  </si>
  <si>
    <t>Sportscene Group Inc</t>
  </si>
  <si>
    <t>Giggles N' Hugs, Inc.</t>
  </si>
  <si>
    <t>Spot Coffee (Canada) Ltd</t>
  </si>
  <si>
    <t>Star Buffet Inc.</t>
  </si>
  <si>
    <t>World Famous Pizza Co Ltd</t>
  </si>
  <si>
    <t>UFood Restaurant Group, Inc.</t>
  </si>
  <si>
    <t>Sonic Corp</t>
  </si>
  <si>
    <t>Richoux Group PLC</t>
  </si>
  <si>
    <t>RCI Hospitality Holdings Inc</t>
  </si>
  <si>
    <t>Papa John's International Inc</t>
  </si>
  <si>
    <t>Panera Bread Co Inc</t>
  </si>
  <si>
    <t>P99 Holdings Ltd</t>
  </si>
  <si>
    <t>Krispy Kreme Doughnuts Inc</t>
  </si>
  <si>
    <t>J. Alexander's Corp.</t>
  </si>
  <si>
    <t>International Meal</t>
  </si>
  <si>
    <t>Global Brands S.A.</t>
  </si>
  <si>
    <t>Domino's Pizza Inc</t>
  </si>
  <si>
    <t>Cracker Barrel Old</t>
  </si>
  <si>
    <t>Cheesecake Factory Inc</t>
  </si>
  <si>
    <t>Cafe de Coral Holdings Ltd</t>
  </si>
  <si>
    <t>Bernard Loiseau</t>
  </si>
  <si>
    <t>Amrest Holdings NV</t>
  </si>
  <si>
    <t>Ticker</t>
  </si>
  <si>
    <t>Price</t>
  </si>
  <si>
    <t>MC</t>
  </si>
  <si>
    <t>SO</t>
  </si>
  <si>
    <t>MCD</t>
  </si>
  <si>
    <t>SBUX</t>
  </si>
  <si>
    <t>CMG</t>
  </si>
  <si>
    <t>KKD</t>
  </si>
  <si>
    <t>CAKE</t>
  </si>
  <si>
    <t>Net Cash</t>
  </si>
  <si>
    <t>EV</t>
  </si>
  <si>
    <t>2015 Earnings</t>
  </si>
  <si>
    <t>YUM</t>
  </si>
  <si>
    <t>2015 EV/E</t>
  </si>
  <si>
    <t>2016 Earnings</t>
  </si>
  <si>
    <t>Stock</t>
  </si>
  <si>
    <t>Position</t>
  </si>
  <si>
    <t>2016 EV/E</t>
  </si>
  <si>
    <t>2017 EV/E</t>
  </si>
  <si>
    <t>2017 Earnings</t>
  </si>
  <si>
    <t>Growth</t>
  </si>
  <si>
    <t>F</t>
  </si>
  <si>
    <t>Risk</t>
  </si>
  <si>
    <t>A</t>
  </si>
  <si>
    <t>B</t>
  </si>
  <si>
    <t>C+</t>
  </si>
  <si>
    <t>C</t>
  </si>
  <si>
    <t>Value</t>
  </si>
  <si>
    <t>Basis</t>
  </si>
  <si>
    <t>P&amp;L</t>
  </si>
  <si>
    <t>P&amp;L/Share</t>
  </si>
  <si>
    <t>BWLD</t>
  </si>
  <si>
    <t>COSI</t>
  </si>
  <si>
    <t>EAT</t>
  </si>
  <si>
    <t>DPZ</t>
  </si>
  <si>
    <t>Wendy's</t>
  </si>
  <si>
    <t>WEN</t>
  </si>
  <si>
    <t>JACK</t>
  </si>
  <si>
    <t>Absolute</t>
  </si>
  <si>
    <t>Jamba</t>
  </si>
  <si>
    <t>JMBA</t>
  </si>
  <si>
    <t>PLKI</t>
  </si>
  <si>
    <t>RRGB</t>
  </si>
  <si>
    <t>CBRL</t>
  </si>
  <si>
    <t>DENN</t>
  </si>
  <si>
    <t>PNRA</t>
  </si>
  <si>
    <t>CPG LN</t>
  </si>
  <si>
    <t>Restaurant Brand International</t>
  </si>
  <si>
    <t>QSR CN</t>
  </si>
  <si>
    <t>WTB LN</t>
  </si>
  <si>
    <t>DRI</t>
  </si>
  <si>
    <t>Days</t>
  </si>
  <si>
    <t>IRR</t>
  </si>
  <si>
    <t>P&amp;L%</t>
  </si>
  <si>
    <t>Basis $</t>
  </si>
  <si>
    <t>Basis ABS</t>
  </si>
  <si>
    <t>Day Invested</t>
  </si>
  <si>
    <t>Cash</t>
  </si>
  <si>
    <t>Size</t>
  </si>
  <si>
    <t>Gross</t>
  </si>
  <si>
    <t>Net</t>
  </si>
  <si>
    <t>Annualized</t>
  </si>
  <si>
    <t>Revenue Growth</t>
  </si>
  <si>
    <t>Discount Rate</t>
  </si>
  <si>
    <t>Maturity</t>
  </si>
  <si>
    <t>Restaurants</t>
  </si>
  <si>
    <t>SSS</t>
  </si>
  <si>
    <t>Mochi Umai</t>
  </si>
  <si>
    <t>Phil Kobi</t>
  </si>
  <si>
    <t>BJRI</t>
  </si>
  <si>
    <t>DFRG</t>
  </si>
  <si>
    <t>LOCO</t>
  </si>
  <si>
    <t>DNKN</t>
  </si>
  <si>
    <t>PZZA</t>
  </si>
  <si>
    <t>NATH</t>
  </si>
  <si>
    <t>RT</t>
  </si>
  <si>
    <t>TXRH</t>
  </si>
  <si>
    <t>Jollibee Foods</t>
  </si>
  <si>
    <t>McDonalds Japan</t>
  </si>
  <si>
    <t>2702 JP</t>
  </si>
  <si>
    <t>BLMN</t>
  </si>
  <si>
    <t>Shake Shack</t>
  </si>
  <si>
    <t>SHAK</t>
  </si>
  <si>
    <t>DIN</t>
  </si>
  <si>
    <t>Dave &amp; Busters</t>
  </si>
  <si>
    <t>PLAY</t>
  </si>
  <si>
    <t>SONC</t>
  </si>
  <si>
    <t>BOBE</t>
  </si>
  <si>
    <t>FRGI</t>
  </si>
  <si>
    <t>BH</t>
  </si>
  <si>
    <t>Private</t>
  </si>
  <si>
    <t>Subway</t>
  </si>
  <si>
    <t>Red Lobster</t>
  </si>
  <si>
    <t>Chil-Fil-A</t>
  </si>
  <si>
    <t>Panda Express</t>
  </si>
  <si>
    <t>Owned/Operated</t>
  </si>
  <si>
    <t>Incorporation</t>
  </si>
  <si>
    <t>Snowwhite</t>
  </si>
  <si>
    <t>Nelly</t>
  </si>
  <si>
    <t>Kelly Marsh</t>
  </si>
  <si>
    <t>Profit Share/Investment Committee</t>
  </si>
  <si>
    <t>Martin</t>
  </si>
  <si>
    <t>nysilliest</t>
  </si>
  <si>
    <t>theodor</t>
  </si>
  <si>
    <t>armyftball</t>
  </si>
  <si>
    <t>brittany k</t>
  </si>
  <si>
    <t>tr4nscend</t>
  </si>
  <si>
    <t>brian m</t>
  </si>
  <si>
    <t>ihazdemgecks</t>
  </si>
  <si>
    <t>dsasjfa</t>
  </si>
  <si>
    <t>akeel</t>
  </si>
  <si>
    <t>lord croc</t>
  </si>
  <si>
    <t>badboy</t>
  </si>
  <si>
    <t>billy jacob</t>
  </si>
  <si>
    <t>cokezeroo</t>
  </si>
  <si>
    <t>IC Candidates</t>
  </si>
  <si>
    <t>Mod Candidates</t>
  </si>
  <si>
    <t>IC Business</t>
  </si>
  <si>
    <t>Big Pharma</t>
  </si>
  <si>
    <t>Wizzo X</t>
  </si>
  <si>
    <t>Ely Daniels</t>
  </si>
  <si>
    <t>KD R</t>
  </si>
  <si>
    <t>Promote NYSilliest to IC?</t>
  </si>
  <si>
    <t>Increase capital to $1,500,000?</t>
  </si>
  <si>
    <t>Last Seen</t>
  </si>
  <si>
    <t>???</t>
  </si>
  <si>
    <t>Suqa Madeek</t>
  </si>
  <si>
    <t>Jaime</t>
  </si>
  <si>
    <t>GrubHub</t>
  </si>
  <si>
    <t>Average</t>
  </si>
  <si>
    <t>Aquillae</t>
  </si>
  <si>
    <t>Pret A Manger?</t>
  </si>
  <si>
    <t>Au Bon Pain?</t>
  </si>
  <si>
    <t>Einstein Noah's Bagel</t>
  </si>
  <si>
    <t>La Madeleine</t>
  </si>
  <si>
    <t>Bruegger's</t>
  </si>
  <si>
    <t>Fresh Enterprizes</t>
  </si>
  <si>
    <t>Quiznos</t>
  </si>
  <si>
    <t>Qdoba</t>
  </si>
  <si>
    <t>Caribou Coffee</t>
  </si>
  <si>
    <t>Potbelly</t>
  </si>
  <si>
    <t>Boston Market</t>
  </si>
  <si>
    <t>Phoenix Wright</t>
  </si>
  <si>
    <t>Mark Smith</t>
  </si>
  <si>
    <t>Adam MacLaren</t>
  </si>
  <si>
    <t>Carlos Arguilera</t>
  </si>
  <si>
    <t>Lincoln</t>
  </si>
  <si>
    <t>home11 home11</t>
  </si>
  <si>
    <t>Skylar Smith</t>
  </si>
  <si>
    <t>Committees</t>
  </si>
  <si>
    <t>Chair of the Cat Committee</t>
  </si>
  <si>
    <t>Chair of the Equities Committee</t>
  </si>
  <si>
    <t>Deputy Chair of the Equities Committee</t>
  </si>
  <si>
    <t>Chair of the Grunt Committee</t>
  </si>
  <si>
    <t>Deputy Chair of the Grunt Committee</t>
  </si>
  <si>
    <t>Chair of the Bae Committee</t>
  </si>
  <si>
    <t>Vice Chair of the Bae Committee</t>
  </si>
  <si>
    <t>Jodi Morissette</t>
  </si>
  <si>
    <t>maurice</t>
  </si>
  <si>
    <t>JJ2015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</si>
</sst>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x&quot;"/>
    <numFmt numFmtId="165" formatCode="0.0%"/>
  </numFmts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3" fontId="0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/>
    <xf numFmtId="10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3" fontId="0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0" fontId="3" fillId="0" borderId="0" xfId="0" applyFont="1" applyBorder="1" applyAlignment="1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165" fontId="2" fillId="0" borderId="0" xfId="0" applyNumberFormat="1" applyFont="1" applyAlignment="1">
      <alignment horizontal="center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YUM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CD.xlsx" TargetMode="External"/><Relationship Id="rId1" Type="http://schemas.openxmlformats.org/officeDocument/2006/relationships/hyperlink" Target="SBUX.xlsx" TargetMode="External"/><Relationship Id="rId6" Type="http://schemas.openxmlformats.org/officeDocument/2006/relationships/hyperlink" Target="PNRA.xlsx" TargetMode="External"/><Relationship Id="rId5" Type="http://schemas.openxmlformats.org/officeDocument/2006/relationships/hyperlink" Target="DRI.xlsx" TargetMode="External"/><Relationship Id="rId4" Type="http://schemas.openxmlformats.org/officeDocument/2006/relationships/hyperlink" Target="CMG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RowHeight="12.75" x14ac:dyDescent="0.2"/>
  <cols>
    <col min="1" max="1" width="2.85546875" customWidth="1"/>
    <col min="2" max="2" width="28.85546875" bestFit="1" customWidth="1"/>
    <col min="3" max="3" width="10.85546875" style="1" bestFit="1" customWidth="1"/>
    <col min="4" max="4" width="9.140625" style="1"/>
    <col min="5" max="5" width="12.7109375" style="3" bestFit="1" customWidth="1"/>
    <col min="6" max="6" width="15" style="3" bestFit="1" customWidth="1"/>
    <col min="7" max="7" width="14.42578125" style="1" bestFit="1" customWidth="1"/>
    <col min="8" max="8" width="15" style="1" bestFit="1" customWidth="1"/>
    <col min="9" max="9" width="14" style="1" customWidth="1"/>
    <col min="10" max="10" width="10.7109375" style="1" customWidth="1"/>
    <col min="11" max="11" width="14.5703125" style="1" customWidth="1"/>
    <col min="12" max="12" width="10" bestFit="1" customWidth="1"/>
    <col min="13" max="13" width="12.85546875" bestFit="1" customWidth="1"/>
    <col min="14" max="14" width="10" bestFit="1" customWidth="1"/>
    <col min="15" max="15" width="9" style="1" customWidth="1"/>
    <col min="16" max="16" width="9.140625" style="1" customWidth="1"/>
    <col min="17" max="17" width="11" style="1" bestFit="1" customWidth="1"/>
    <col min="18" max="18" width="14.5703125" style="1" bestFit="1" customWidth="1"/>
    <col min="19" max="19" width="13.5703125" customWidth="1"/>
    <col min="20" max="20" width="9.140625" style="1"/>
    <col min="22" max="22" width="15" style="1" bestFit="1" customWidth="1"/>
    <col min="23" max="23" width="12.85546875" style="1" customWidth="1"/>
  </cols>
  <sheetData>
    <row r="2" spans="2:23" x14ac:dyDescent="0.2">
      <c r="B2" t="s">
        <v>0</v>
      </c>
      <c r="C2" s="1" t="s">
        <v>127</v>
      </c>
      <c r="D2" s="5" t="s">
        <v>128</v>
      </c>
      <c r="E2" s="3" t="s">
        <v>130</v>
      </c>
      <c r="F2" s="3" t="s">
        <v>129</v>
      </c>
      <c r="G2" s="1" t="s">
        <v>136</v>
      </c>
      <c r="H2" s="1" t="s">
        <v>137</v>
      </c>
      <c r="I2" s="1" t="s">
        <v>138</v>
      </c>
      <c r="J2" s="1" t="s">
        <v>140</v>
      </c>
      <c r="K2" s="1" t="s">
        <v>141</v>
      </c>
      <c r="L2" s="1" t="s">
        <v>144</v>
      </c>
      <c r="M2" s="1" t="s">
        <v>146</v>
      </c>
      <c r="N2" s="1" t="s">
        <v>145</v>
      </c>
      <c r="O2" s="1" t="s">
        <v>147</v>
      </c>
      <c r="P2" s="1" t="s">
        <v>149</v>
      </c>
      <c r="Q2" s="1" t="s">
        <v>192</v>
      </c>
      <c r="R2" s="1" t="s">
        <v>189</v>
      </c>
      <c r="S2" s="1" t="s">
        <v>190</v>
      </c>
      <c r="T2" s="1" t="s">
        <v>191</v>
      </c>
      <c r="U2" s="1" t="s">
        <v>193</v>
      </c>
      <c r="V2" s="1" t="s">
        <v>222</v>
      </c>
      <c r="W2" s="1" t="s">
        <v>223</v>
      </c>
    </row>
    <row r="3" spans="2:23" x14ac:dyDescent="0.2">
      <c r="B3" t="s">
        <v>256</v>
      </c>
      <c r="D3" s="5"/>
      <c r="J3" s="6">
        <f>AVERAGE(J5:J13)</f>
        <v>22.182354115217876</v>
      </c>
      <c r="L3" s="6">
        <f>AVERAGE(L5:L13)</f>
        <v>20.670121680266103</v>
      </c>
      <c r="M3" s="1"/>
      <c r="N3" s="6">
        <f>AVERAGE(N5:N13)</f>
        <v>19.262226859189806</v>
      </c>
      <c r="R3" s="16">
        <f>AVERAGE(R5:R13)</f>
        <v>7.0000000000000007E-2</v>
      </c>
      <c r="S3" s="1"/>
      <c r="U3" s="26">
        <f>AVERAGE(U5:U13)</f>
        <v>4.3400000000000001E-2</v>
      </c>
    </row>
    <row r="4" spans="2:23" x14ac:dyDescent="0.2">
      <c r="D4" s="5"/>
      <c r="L4" s="1"/>
      <c r="M4" s="1"/>
      <c r="N4" s="1"/>
      <c r="S4" s="1"/>
      <c r="U4" s="1"/>
    </row>
    <row r="5" spans="2:23" x14ac:dyDescent="0.2">
      <c r="B5" s="7" t="s">
        <v>2</v>
      </c>
      <c r="C5" s="1" t="s">
        <v>131</v>
      </c>
      <c r="D5" s="5">
        <v>114.23</v>
      </c>
      <c r="E5" s="4">
        <v>918229823</v>
      </c>
      <c r="F5" s="4">
        <f t="shared" ref="F5:F41" si="0">+E5*D5</f>
        <v>104889392681.29001</v>
      </c>
      <c r="G5" s="2">
        <v>-15538000000</v>
      </c>
      <c r="H5" s="2">
        <f>+F5-G5</f>
        <v>120427392681.29001</v>
      </c>
      <c r="I5" s="2">
        <v>4372000000</v>
      </c>
      <c r="J5" s="6">
        <f>H5/I5</f>
        <v>27.545149286662856</v>
      </c>
      <c r="K5" s="2">
        <f>+I5</f>
        <v>4372000000</v>
      </c>
      <c r="L5" s="6">
        <f>+H5/K5</f>
        <v>27.545149286662856</v>
      </c>
      <c r="M5" s="2">
        <f>+K5</f>
        <v>4372000000</v>
      </c>
      <c r="N5" s="6">
        <f>+H5/M5</f>
        <v>27.545149286662856</v>
      </c>
      <c r="O5" s="1" t="s">
        <v>148</v>
      </c>
      <c r="P5" s="1" t="s">
        <v>151</v>
      </c>
      <c r="Q5" s="2">
        <v>35000</v>
      </c>
      <c r="R5" s="16">
        <v>-0.08</v>
      </c>
      <c r="S5" s="16">
        <v>0.06</v>
      </c>
      <c r="T5" s="16">
        <v>-0.01</v>
      </c>
      <c r="U5" s="26">
        <v>0.04</v>
      </c>
      <c r="V5" s="16">
        <v>0.19</v>
      </c>
    </row>
    <row r="6" spans="2:23" x14ac:dyDescent="0.2">
      <c r="B6" s="7" t="s">
        <v>3</v>
      </c>
      <c r="C6" s="1" t="s">
        <v>132</v>
      </c>
      <c r="D6" s="5">
        <v>62.18</v>
      </c>
      <c r="E6" s="4">
        <v>1484200000</v>
      </c>
      <c r="F6" s="4">
        <f t="shared" si="0"/>
        <v>92287556000</v>
      </c>
      <c r="G6" s="2">
        <v>28000000</v>
      </c>
      <c r="H6" s="2">
        <f>+F6-G6</f>
        <v>92259556000</v>
      </c>
      <c r="I6" s="2">
        <v>3000000000</v>
      </c>
      <c r="J6" s="6">
        <f>H6/I6</f>
        <v>30.753185333333334</v>
      </c>
      <c r="K6" s="2">
        <f>+I6*1.2</f>
        <v>3600000000</v>
      </c>
      <c r="L6" s="10">
        <f t="shared" ref="L6:L13" si="1">+H6/K6</f>
        <v>25.627654444444445</v>
      </c>
      <c r="M6" s="2">
        <f>+K6*1.2</f>
        <v>4320000000</v>
      </c>
      <c r="N6" s="6">
        <f t="shared" ref="N6:N13" si="2">+H6/M6</f>
        <v>21.356378703703705</v>
      </c>
      <c r="O6" s="1" t="s">
        <v>150</v>
      </c>
      <c r="P6" s="1" t="s">
        <v>152</v>
      </c>
      <c r="Q6" s="2">
        <v>23043</v>
      </c>
      <c r="R6" s="16">
        <v>0.17</v>
      </c>
      <c r="S6" s="16">
        <v>7.0000000000000007E-2</v>
      </c>
      <c r="T6" s="16">
        <v>0.01</v>
      </c>
      <c r="U6" s="26">
        <v>0.08</v>
      </c>
    </row>
    <row r="7" spans="2:23" x14ac:dyDescent="0.2">
      <c r="B7" s="7" t="s">
        <v>18</v>
      </c>
      <c r="C7" s="1" t="s">
        <v>139</v>
      </c>
      <c r="D7" s="9">
        <v>72.959999999999994</v>
      </c>
      <c r="E7" s="4">
        <v>431241627</v>
      </c>
      <c r="F7" s="8">
        <f t="shared" si="0"/>
        <v>31463389105.919998</v>
      </c>
      <c r="G7" s="2">
        <v>-2356000000</v>
      </c>
      <c r="H7" s="2">
        <f>+F7-G7</f>
        <v>33819389105.919998</v>
      </c>
      <c r="I7" s="2">
        <v>1704000000</v>
      </c>
      <c r="J7" s="6">
        <f>H7/I7</f>
        <v>19.847059334460091</v>
      </c>
      <c r="K7" s="2">
        <f>+I7*1.05</f>
        <v>1789200000</v>
      </c>
      <c r="L7" s="10">
        <f t="shared" si="1"/>
        <v>18.901961270914374</v>
      </c>
      <c r="M7" s="2">
        <f>+K7*1.05</f>
        <v>1878660000</v>
      </c>
      <c r="N7" s="6">
        <f t="shared" si="2"/>
        <v>18.001867877061308</v>
      </c>
      <c r="O7" s="1" t="s">
        <v>153</v>
      </c>
      <c r="P7" s="1" t="s">
        <v>151</v>
      </c>
      <c r="Q7" s="2">
        <v>34236</v>
      </c>
      <c r="S7" s="1"/>
      <c r="U7" s="26">
        <v>2.5000000000000001E-2</v>
      </c>
    </row>
    <row r="8" spans="2:23" x14ac:dyDescent="0.2">
      <c r="B8" t="s">
        <v>174</v>
      </c>
      <c r="C8" s="1" t="s">
        <v>175</v>
      </c>
      <c r="D8" s="5">
        <v>49.32</v>
      </c>
      <c r="E8" s="4">
        <v>465000000</v>
      </c>
      <c r="F8" s="4">
        <f>+E8*D8</f>
        <v>22933800000</v>
      </c>
      <c r="Q8" s="2"/>
      <c r="S8" s="1"/>
      <c r="U8" s="26"/>
    </row>
    <row r="9" spans="2:23" s="22" customFormat="1" x14ac:dyDescent="0.2">
      <c r="B9" s="7" t="s">
        <v>20</v>
      </c>
      <c r="C9" s="23" t="s">
        <v>133</v>
      </c>
      <c r="D9" s="9">
        <v>576.62</v>
      </c>
      <c r="E9" s="8">
        <v>31187503</v>
      </c>
      <c r="F9" s="8">
        <f t="shared" si="0"/>
        <v>17983337979.860001</v>
      </c>
      <c r="G9" s="14">
        <v>1585000000</v>
      </c>
      <c r="H9" s="14">
        <f>+F9-G9</f>
        <v>16398337979.860001</v>
      </c>
      <c r="I9" s="14">
        <v>680000000</v>
      </c>
      <c r="J9" s="6">
        <f>H9/I9</f>
        <v>24.115202911558825</v>
      </c>
      <c r="K9" s="14">
        <v>753000000</v>
      </c>
      <c r="L9" s="10">
        <f t="shared" si="1"/>
        <v>21.777341274714477</v>
      </c>
      <c r="M9" s="25">
        <v>857000000</v>
      </c>
      <c r="N9" s="6">
        <f t="shared" si="2"/>
        <v>19.13458340707118</v>
      </c>
      <c r="O9" s="23"/>
      <c r="P9" s="23"/>
      <c r="Q9" s="14"/>
      <c r="R9" s="24">
        <v>0.16</v>
      </c>
      <c r="S9" s="24">
        <v>0.08</v>
      </c>
      <c r="T9" s="24">
        <v>0.01</v>
      </c>
      <c r="U9" s="27"/>
      <c r="V9" s="23"/>
      <c r="W9" s="23"/>
    </row>
    <row r="10" spans="2:23" x14ac:dyDescent="0.2">
      <c r="B10" t="s">
        <v>4</v>
      </c>
      <c r="C10" s="1" t="s">
        <v>176</v>
      </c>
      <c r="D10" s="5">
        <v>44.31</v>
      </c>
      <c r="E10" s="4">
        <v>182500000</v>
      </c>
      <c r="F10" s="4">
        <f t="shared" ref="F10:F19" si="3">+E10*D10</f>
        <v>8086575000</v>
      </c>
      <c r="Q10" s="2"/>
      <c r="U10" s="26"/>
    </row>
    <row r="11" spans="2:23" x14ac:dyDescent="0.2">
      <c r="B11" s="7" t="s">
        <v>23</v>
      </c>
      <c r="C11" s="1" t="s">
        <v>177</v>
      </c>
      <c r="D11" s="5">
        <v>57.05</v>
      </c>
      <c r="E11" s="4">
        <v>128100000</v>
      </c>
      <c r="F11" s="4">
        <f t="shared" si="3"/>
        <v>7308105000</v>
      </c>
      <c r="G11" s="2">
        <v>-762500000</v>
      </c>
      <c r="H11" s="2">
        <f>+F11-G11</f>
        <v>8070605000</v>
      </c>
      <c r="I11" s="2">
        <v>578000000</v>
      </c>
      <c r="J11" s="6">
        <f>H11/I11</f>
        <v>13.962984429065743</v>
      </c>
      <c r="K11" s="2">
        <f>+I11*1.05</f>
        <v>606900000</v>
      </c>
      <c r="L11" s="10">
        <f t="shared" si="1"/>
        <v>13.298080408634043</v>
      </c>
      <c r="M11" s="4">
        <f>+K11*1.05</f>
        <v>637245000</v>
      </c>
      <c r="N11" s="6">
        <f t="shared" si="2"/>
        <v>12.664838484413373</v>
      </c>
      <c r="O11" s="1" t="s">
        <v>153</v>
      </c>
      <c r="P11" s="1" t="s">
        <v>151</v>
      </c>
      <c r="Q11" s="2">
        <v>1534</v>
      </c>
      <c r="R11" s="16">
        <v>0.03</v>
      </c>
      <c r="S11" s="16">
        <v>7.0000000000000007E-2</v>
      </c>
      <c r="T11" s="16">
        <v>0.01</v>
      </c>
      <c r="U11" s="26">
        <v>3.4000000000000002E-2</v>
      </c>
      <c r="V11" s="16">
        <v>0.98</v>
      </c>
      <c r="W11" s="1">
        <v>1968</v>
      </c>
    </row>
    <row r="12" spans="2:23" x14ac:dyDescent="0.2">
      <c r="B12" t="s">
        <v>121</v>
      </c>
      <c r="C12" s="1" t="s">
        <v>161</v>
      </c>
      <c r="D12" s="5">
        <v>108.65</v>
      </c>
      <c r="E12" s="4">
        <v>54600000</v>
      </c>
      <c r="F12" s="4">
        <f t="shared" si="3"/>
        <v>5932290000</v>
      </c>
    </row>
    <row r="13" spans="2:23" x14ac:dyDescent="0.2">
      <c r="B13" s="7" t="s">
        <v>115</v>
      </c>
      <c r="C13" s="1" t="s">
        <v>172</v>
      </c>
      <c r="D13" s="5">
        <v>182.13</v>
      </c>
      <c r="E13" s="4">
        <v>23800000</v>
      </c>
      <c r="F13" s="4">
        <f t="shared" si="3"/>
        <v>4334694000</v>
      </c>
      <c r="G13" s="2">
        <v>-136000000</v>
      </c>
      <c r="H13" s="2">
        <f>+F13-G13</f>
        <v>4470694000</v>
      </c>
      <c r="I13" s="2">
        <v>265000000</v>
      </c>
      <c r="J13" s="6">
        <f>H13/I13</f>
        <v>16.870543396226417</v>
      </c>
      <c r="K13" s="2">
        <f>+I13</f>
        <v>265000000</v>
      </c>
      <c r="L13" s="10">
        <f t="shared" si="1"/>
        <v>16.870543396226417</v>
      </c>
      <c r="M13" s="2">
        <f>+K13</f>
        <v>265000000</v>
      </c>
      <c r="N13" s="6">
        <f t="shared" si="2"/>
        <v>16.870543396226417</v>
      </c>
      <c r="Q13" s="1">
        <v>1946</v>
      </c>
      <c r="R13" s="16">
        <v>7.0000000000000007E-2</v>
      </c>
      <c r="U13" s="26">
        <v>3.7999999999999999E-2</v>
      </c>
    </row>
    <row r="14" spans="2:23" x14ac:dyDescent="0.2">
      <c r="B14" t="s">
        <v>27</v>
      </c>
      <c r="C14" s="1" t="s">
        <v>199</v>
      </c>
      <c r="D14" s="1">
        <v>40.97</v>
      </c>
      <c r="E14" s="4">
        <v>92600000</v>
      </c>
      <c r="F14" s="4">
        <f>+E14*D14</f>
        <v>3793822000</v>
      </c>
      <c r="G14" s="2">
        <v>-1932000000</v>
      </c>
      <c r="H14" s="2">
        <f>+F14-G14</f>
        <v>5725822000</v>
      </c>
    </row>
    <row r="15" spans="2:23" x14ac:dyDescent="0.2">
      <c r="B15" t="s">
        <v>122</v>
      </c>
      <c r="C15" s="1" t="s">
        <v>170</v>
      </c>
      <c r="D15" s="5">
        <v>138.56</v>
      </c>
      <c r="E15" s="4">
        <v>24000000</v>
      </c>
      <c r="F15" s="4">
        <f t="shared" si="3"/>
        <v>3325440000</v>
      </c>
    </row>
    <row r="16" spans="2:23" x14ac:dyDescent="0.2">
      <c r="B16" t="s">
        <v>30</v>
      </c>
      <c r="C16" s="1" t="s">
        <v>158</v>
      </c>
      <c r="D16" s="5">
        <v>152</v>
      </c>
      <c r="E16" s="4">
        <v>19000000</v>
      </c>
      <c r="F16" s="4">
        <f t="shared" si="3"/>
        <v>2888000000</v>
      </c>
    </row>
    <row r="17" spans="2:6" x14ac:dyDescent="0.2">
      <c r="B17" t="s">
        <v>33</v>
      </c>
      <c r="C17" s="1" t="s">
        <v>164</v>
      </c>
      <c r="D17" s="5">
        <v>74.2</v>
      </c>
      <c r="E17" s="4">
        <v>36600000</v>
      </c>
      <c r="F17" s="4">
        <f t="shared" si="3"/>
        <v>2715720000</v>
      </c>
    </row>
    <row r="18" spans="2:6" x14ac:dyDescent="0.2">
      <c r="B18" t="s">
        <v>32</v>
      </c>
      <c r="C18" s="1" t="s">
        <v>160</v>
      </c>
      <c r="D18" s="5">
        <v>45.86</v>
      </c>
      <c r="E18" s="4">
        <v>59600000</v>
      </c>
      <c r="F18" s="4">
        <f t="shared" si="3"/>
        <v>2733256000</v>
      </c>
    </row>
    <row r="19" spans="2:6" x14ac:dyDescent="0.2">
      <c r="B19" t="s">
        <v>162</v>
      </c>
      <c r="C19" s="1" t="s">
        <v>163</v>
      </c>
      <c r="D19" s="5">
        <v>9.56</v>
      </c>
      <c r="E19" s="4">
        <v>273500000</v>
      </c>
      <c r="F19" s="4">
        <f t="shared" si="3"/>
        <v>2614660000</v>
      </c>
    </row>
    <row r="20" spans="2:6" x14ac:dyDescent="0.2">
      <c r="B20" t="s">
        <v>35</v>
      </c>
      <c r="C20" s="1" t="s">
        <v>203</v>
      </c>
      <c r="D20" s="5">
        <v>34</v>
      </c>
      <c r="E20" s="4">
        <v>70100000</v>
      </c>
      <c r="F20" s="4">
        <f>+E20*D20</f>
        <v>2383400000</v>
      </c>
    </row>
    <row r="21" spans="2:6" x14ac:dyDescent="0.2">
      <c r="B21" t="s">
        <v>123</v>
      </c>
      <c r="C21" s="1" t="s">
        <v>135</v>
      </c>
      <c r="D21" s="5">
        <v>48.03</v>
      </c>
      <c r="E21" s="4">
        <v>49188397</v>
      </c>
      <c r="F21" s="4">
        <f t="shared" si="0"/>
        <v>2362518707.9099998</v>
      </c>
    </row>
    <row r="22" spans="2:6" x14ac:dyDescent="0.2">
      <c r="B22" t="s">
        <v>114</v>
      </c>
      <c r="C22" s="1" t="s">
        <v>200</v>
      </c>
      <c r="D22" s="1">
        <v>54.85</v>
      </c>
      <c r="E22" s="4">
        <v>39000000</v>
      </c>
      <c r="F22" s="4">
        <f t="shared" ref="F22:F31" si="4">+E22*D22</f>
        <v>2139150000</v>
      </c>
    </row>
    <row r="23" spans="2:6" x14ac:dyDescent="0.2">
      <c r="B23" t="s">
        <v>39</v>
      </c>
      <c r="C23" s="1" t="s">
        <v>207</v>
      </c>
      <c r="D23" s="1">
        <v>16.350000000000001</v>
      </c>
      <c r="E23" s="4">
        <v>119800000</v>
      </c>
      <c r="F23" s="4">
        <f t="shared" si="4"/>
        <v>1958730000.0000002</v>
      </c>
    </row>
    <row r="24" spans="2:6" x14ac:dyDescent="0.2">
      <c r="B24" t="s">
        <v>208</v>
      </c>
      <c r="C24" s="1" t="s">
        <v>209</v>
      </c>
      <c r="D24" s="5">
        <v>42.96</v>
      </c>
      <c r="E24" s="4">
        <v>36200000</v>
      </c>
      <c r="F24" s="4">
        <f t="shared" si="4"/>
        <v>1555152000</v>
      </c>
    </row>
    <row r="25" spans="2:6" x14ac:dyDescent="0.2">
      <c r="B25" t="s">
        <v>40</v>
      </c>
      <c r="C25" s="1" t="s">
        <v>210</v>
      </c>
      <c r="D25" s="1">
        <v>81.010000000000005</v>
      </c>
      <c r="E25" s="4">
        <v>18600000</v>
      </c>
      <c r="F25" s="4">
        <f t="shared" si="4"/>
        <v>1506786000</v>
      </c>
    </row>
    <row r="26" spans="2:6" x14ac:dyDescent="0.2">
      <c r="B26" t="s">
        <v>211</v>
      </c>
      <c r="C26" s="1" t="s">
        <v>212</v>
      </c>
      <c r="D26" s="1">
        <v>35.450000000000003</v>
      </c>
      <c r="E26" s="4">
        <v>41100000</v>
      </c>
      <c r="F26" s="4">
        <f t="shared" si="4"/>
        <v>1456995000</v>
      </c>
    </row>
    <row r="27" spans="2:6" x14ac:dyDescent="0.2">
      <c r="B27" t="s">
        <v>111</v>
      </c>
      <c r="C27" s="1" t="s">
        <v>213</v>
      </c>
      <c r="D27" s="1">
        <v>26.96</v>
      </c>
      <c r="E27" s="4">
        <v>49800000</v>
      </c>
      <c r="F27" s="4">
        <f t="shared" si="4"/>
        <v>1342608000</v>
      </c>
    </row>
    <row r="28" spans="2:6" x14ac:dyDescent="0.2">
      <c r="B28" t="s">
        <v>43</v>
      </c>
      <c r="C28" s="1" t="s">
        <v>168</v>
      </c>
      <c r="D28" s="5">
        <v>54.05</v>
      </c>
      <c r="E28" s="4">
        <v>22900000</v>
      </c>
      <c r="F28" s="4">
        <f t="shared" si="4"/>
        <v>1237745000</v>
      </c>
    </row>
    <row r="29" spans="2:6" x14ac:dyDescent="0.2">
      <c r="B29" t="s">
        <v>45</v>
      </c>
      <c r="C29" s="1" t="s">
        <v>196</v>
      </c>
      <c r="D29" s="1">
        <v>42.61</v>
      </c>
      <c r="E29" s="4">
        <v>25200000</v>
      </c>
      <c r="F29" s="4">
        <f t="shared" si="4"/>
        <v>1073772000</v>
      </c>
    </row>
    <row r="30" spans="2:6" x14ac:dyDescent="0.2">
      <c r="B30" t="s">
        <v>48</v>
      </c>
      <c r="C30" s="1" t="s">
        <v>169</v>
      </c>
      <c r="D30" s="5">
        <v>67.3</v>
      </c>
      <c r="E30" s="4">
        <v>13900000</v>
      </c>
      <c r="F30" s="4">
        <f t="shared" si="4"/>
        <v>935470000</v>
      </c>
    </row>
    <row r="31" spans="2:6" x14ac:dyDescent="0.2">
      <c r="B31" t="s">
        <v>46</v>
      </c>
      <c r="C31" s="1" t="s">
        <v>214</v>
      </c>
      <c r="D31" s="1">
        <v>39.51</v>
      </c>
      <c r="E31" s="4">
        <v>22400000</v>
      </c>
      <c r="F31" s="4">
        <f t="shared" si="4"/>
        <v>885024000</v>
      </c>
    </row>
    <row r="32" spans="2:6" x14ac:dyDescent="0.2">
      <c r="B32" t="s">
        <v>117</v>
      </c>
      <c r="C32" s="1" t="s">
        <v>134</v>
      </c>
      <c r="D32" s="5">
        <v>14.07</v>
      </c>
      <c r="E32" s="4">
        <v>62912961</v>
      </c>
      <c r="F32" s="4">
        <f t="shared" si="0"/>
        <v>885185361.26999998</v>
      </c>
    </row>
    <row r="33" spans="2:6" x14ac:dyDescent="0.2">
      <c r="B33" t="s">
        <v>50</v>
      </c>
      <c r="C33" s="1" t="s">
        <v>171</v>
      </c>
      <c r="D33" s="5">
        <v>10.55</v>
      </c>
      <c r="E33" s="4">
        <v>83300000</v>
      </c>
      <c r="F33" s="4">
        <f t="shared" ref="F33:F38" si="5">+E33*D33</f>
        <v>878815000</v>
      </c>
    </row>
    <row r="34" spans="2:6" x14ac:dyDescent="0.2">
      <c r="B34" t="s">
        <v>47</v>
      </c>
      <c r="C34" s="1" t="s">
        <v>215</v>
      </c>
      <c r="D34" s="1">
        <v>32.11</v>
      </c>
      <c r="E34" s="4">
        <v>26800000</v>
      </c>
      <c r="F34" s="4">
        <f t="shared" si="5"/>
        <v>860548000</v>
      </c>
    </row>
    <row r="35" spans="2:6" x14ac:dyDescent="0.2">
      <c r="B35" t="s">
        <v>52</v>
      </c>
      <c r="C35" s="1" t="s">
        <v>216</v>
      </c>
      <c r="D35" s="5">
        <v>360</v>
      </c>
      <c r="E35" s="4">
        <v>2100000</v>
      </c>
      <c r="F35" s="4">
        <f t="shared" si="5"/>
        <v>756000000</v>
      </c>
    </row>
    <row r="36" spans="2:6" x14ac:dyDescent="0.2">
      <c r="B36" t="s">
        <v>62</v>
      </c>
      <c r="C36" s="1" t="s">
        <v>198</v>
      </c>
      <c r="D36" s="5">
        <v>10.6</v>
      </c>
      <c r="E36" s="4">
        <v>38300000</v>
      </c>
      <c r="F36" s="4">
        <f t="shared" si="5"/>
        <v>405980000</v>
      </c>
    </row>
    <row r="37" spans="2:6" x14ac:dyDescent="0.2">
      <c r="B37" t="s">
        <v>78</v>
      </c>
      <c r="C37" s="1" t="s">
        <v>202</v>
      </c>
      <c r="D37" s="1">
        <v>5.42</v>
      </c>
      <c r="E37" s="4">
        <v>62000000</v>
      </c>
      <c r="F37" s="4">
        <f t="shared" si="5"/>
        <v>336040000</v>
      </c>
    </row>
    <row r="38" spans="2:6" x14ac:dyDescent="0.2">
      <c r="B38" t="s">
        <v>77</v>
      </c>
      <c r="C38" s="1" t="s">
        <v>197</v>
      </c>
      <c r="D38" s="1">
        <v>13.62</v>
      </c>
      <c r="E38" s="4">
        <v>23300000</v>
      </c>
      <c r="F38" s="4">
        <f t="shared" si="5"/>
        <v>317346000</v>
      </c>
    </row>
    <row r="39" spans="2:6" x14ac:dyDescent="0.2">
      <c r="B39" t="s">
        <v>166</v>
      </c>
      <c r="C39" s="1" t="s">
        <v>167</v>
      </c>
      <c r="D39" s="5">
        <v>14.54</v>
      </c>
      <c r="E39" s="4">
        <v>16100000</v>
      </c>
      <c r="F39" s="4">
        <f t="shared" si="0"/>
        <v>234094000</v>
      </c>
    </row>
    <row r="40" spans="2:6" x14ac:dyDescent="0.2">
      <c r="B40" t="s">
        <v>81</v>
      </c>
      <c r="C40" s="1" t="s">
        <v>201</v>
      </c>
      <c r="D40" s="5">
        <v>44</v>
      </c>
      <c r="E40" s="4">
        <v>4400000</v>
      </c>
      <c r="F40" s="4">
        <f>+E40*D40</f>
        <v>193600000</v>
      </c>
    </row>
    <row r="41" spans="2:6" x14ac:dyDescent="0.2">
      <c r="B41" t="s">
        <v>104</v>
      </c>
      <c r="C41" s="1" t="s">
        <v>159</v>
      </c>
      <c r="D41" s="5">
        <v>0.6</v>
      </c>
      <c r="E41" s="4">
        <v>48100000</v>
      </c>
      <c r="F41" s="4">
        <f t="shared" si="0"/>
        <v>28860000</v>
      </c>
    </row>
    <row r="43" spans="2:6" x14ac:dyDescent="0.2">
      <c r="B43" t="s">
        <v>74</v>
      </c>
    </row>
    <row r="44" spans="2:6" x14ac:dyDescent="0.2">
      <c r="B44" t="s">
        <v>85</v>
      </c>
    </row>
    <row r="45" spans="2:6" x14ac:dyDescent="0.2">
      <c r="B45" t="s">
        <v>28</v>
      </c>
    </row>
    <row r="46" spans="2:6" x14ac:dyDescent="0.2">
      <c r="B46" t="s">
        <v>16</v>
      </c>
    </row>
    <row r="47" spans="2:6" x14ac:dyDescent="0.2">
      <c r="B47" t="s">
        <v>126</v>
      </c>
    </row>
    <row r="48" spans="2:6" x14ac:dyDescent="0.2">
      <c r="B48" t="s">
        <v>93</v>
      </c>
    </row>
    <row r="49" spans="2:2" x14ac:dyDescent="0.2">
      <c r="B49" t="s">
        <v>38</v>
      </c>
    </row>
    <row r="50" spans="2:2" x14ac:dyDescent="0.2">
      <c r="B50" t="s">
        <v>125</v>
      </c>
    </row>
    <row r="51" spans="2:2" x14ac:dyDescent="0.2">
      <c r="B51" t="s">
        <v>56</v>
      </c>
    </row>
    <row r="52" spans="2:2" x14ac:dyDescent="0.2">
      <c r="B52" t="s">
        <v>72</v>
      </c>
    </row>
    <row r="53" spans="2:2" x14ac:dyDescent="0.2">
      <c r="B53" t="s">
        <v>68</v>
      </c>
    </row>
    <row r="54" spans="2:2" x14ac:dyDescent="0.2">
      <c r="B54" t="s">
        <v>82</v>
      </c>
    </row>
    <row r="55" spans="2:2" x14ac:dyDescent="0.2">
      <c r="B55" t="s">
        <v>75</v>
      </c>
    </row>
    <row r="56" spans="2:2" x14ac:dyDescent="0.2">
      <c r="B56" t="s">
        <v>84</v>
      </c>
    </row>
    <row r="57" spans="2:2" x14ac:dyDescent="0.2">
      <c r="B57" t="s">
        <v>124</v>
      </c>
    </row>
    <row r="58" spans="2:2" x14ac:dyDescent="0.2">
      <c r="B58" t="s">
        <v>66</v>
      </c>
    </row>
    <row r="59" spans="2:2" x14ac:dyDescent="0.2">
      <c r="B59" t="s">
        <v>60</v>
      </c>
    </row>
    <row r="60" spans="2:2" x14ac:dyDescent="0.2">
      <c r="B60" t="s">
        <v>41</v>
      </c>
    </row>
    <row r="61" spans="2:2" x14ac:dyDescent="0.2">
      <c r="B61" t="s">
        <v>76</v>
      </c>
    </row>
    <row r="62" spans="2:2" x14ac:dyDescent="0.2">
      <c r="B62" t="s">
        <v>87</v>
      </c>
    </row>
    <row r="63" spans="2:2" x14ac:dyDescent="0.2">
      <c r="B63" t="s">
        <v>61</v>
      </c>
    </row>
    <row r="64" spans="2:2" x14ac:dyDescent="0.2">
      <c r="B64" t="s">
        <v>92</v>
      </c>
    </row>
    <row r="65" spans="2:2" x14ac:dyDescent="0.2">
      <c r="B65" t="s">
        <v>26</v>
      </c>
    </row>
    <row r="66" spans="2:2" x14ac:dyDescent="0.2">
      <c r="B66" t="s">
        <v>5</v>
      </c>
    </row>
    <row r="67" spans="2:2" x14ac:dyDescent="0.2">
      <c r="B67" t="s">
        <v>57</v>
      </c>
    </row>
    <row r="68" spans="2:2" x14ac:dyDescent="0.2">
      <c r="B68" t="s">
        <v>37</v>
      </c>
    </row>
    <row r="69" spans="2:2" x14ac:dyDescent="0.2">
      <c r="B69" t="s">
        <v>51</v>
      </c>
    </row>
    <row r="70" spans="2:2" x14ac:dyDescent="0.2">
      <c r="B70" t="s">
        <v>31</v>
      </c>
    </row>
    <row r="71" spans="2:2" x14ac:dyDescent="0.2">
      <c r="B71" t="s">
        <v>15</v>
      </c>
    </row>
    <row r="72" spans="2:2" x14ac:dyDescent="0.2">
      <c r="B72" t="s">
        <v>15</v>
      </c>
    </row>
    <row r="73" spans="2:2" x14ac:dyDescent="0.2">
      <c r="B73" t="s">
        <v>29</v>
      </c>
    </row>
    <row r="74" spans="2:2" x14ac:dyDescent="0.2">
      <c r="B74" t="s">
        <v>96</v>
      </c>
    </row>
    <row r="75" spans="2:2" x14ac:dyDescent="0.2">
      <c r="B75" t="s">
        <v>90</v>
      </c>
    </row>
    <row r="76" spans="2:2" x14ac:dyDescent="0.2">
      <c r="B76" t="s">
        <v>64</v>
      </c>
    </row>
    <row r="77" spans="2:2" x14ac:dyDescent="0.2">
      <c r="B77" t="s">
        <v>69</v>
      </c>
    </row>
    <row r="78" spans="2:2" x14ac:dyDescent="0.2">
      <c r="B78" t="s">
        <v>25</v>
      </c>
    </row>
    <row r="79" spans="2:2" x14ac:dyDescent="0.2">
      <c r="B79" t="s">
        <v>13</v>
      </c>
    </row>
    <row r="80" spans="2:2" x14ac:dyDescent="0.2">
      <c r="B80" t="s">
        <v>70</v>
      </c>
    </row>
    <row r="81" spans="2:2" x14ac:dyDescent="0.2">
      <c r="B81" t="s">
        <v>106</v>
      </c>
    </row>
    <row r="82" spans="2:2" x14ac:dyDescent="0.2">
      <c r="B82" t="s">
        <v>120</v>
      </c>
    </row>
    <row r="83" spans="2:2" x14ac:dyDescent="0.2">
      <c r="B83" t="s">
        <v>97</v>
      </c>
    </row>
    <row r="84" spans="2:2" x14ac:dyDescent="0.2">
      <c r="B84" t="s">
        <v>102</v>
      </c>
    </row>
    <row r="85" spans="2:2" x14ac:dyDescent="0.2">
      <c r="B85" t="s">
        <v>6</v>
      </c>
    </row>
    <row r="86" spans="2:2" x14ac:dyDescent="0.2">
      <c r="B86" t="s">
        <v>49</v>
      </c>
    </row>
    <row r="87" spans="2:2" x14ac:dyDescent="0.2">
      <c r="B87" t="s">
        <v>36</v>
      </c>
    </row>
    <row r="88" spans="2:2" x14ac:dyDescent="0.2">
      <c r="B88" t="s">
        <v>89</v>
      </c>
    </row>
    <row r="89" spans="2:2" x14ac:dyDescent="0.2">
      <c r="B89" t="s">
        <v>88</v>
      </c>
    </row>
    <row r="90" spans="2:2" x14ac:dyDescent="0.2">
      <c r="B90" t="s">
        <v>119</v>
      </c>
    </row>
    <row r="91" spans="2:2" x14ac:dyDescent="0.2">
      <c r="B91" t="s">
        <v>118</v>
      </c>
    </row>
    <row r="92" spans="2:2" x14ac:dyDescent="0.2">
      <c r="B92" t="s">
        <v>204</v>
      </c>
    </row>
    <row r="93" spans="2:2" x14ac:dyDescent="0.2">
      <c r="B93" t="s">
        <v>10</v>
      </c>
    </row>
    <row r="94" spans="2:2" x14ac:dyDescent="0.2">
      <c r="B94" t="s">
        <v>79</v>
      </c>
    </row>
    <row r="95" spans="2:2" x14ac:dyDescent="0.2">
      <c r="B95" t="s">
        <v>83</v>
      </c>
    </row>
    <row r="96" spans="2:2" x14ac:dyDescent="0.2">
      <c r="B96" t="s">
        <v>86</v>
      </c>
    </row>
    <row r="97" spans="2:3" x14ac:dyDescent="0.2">
      <c r="B97" t="s">
        <v>11</v>
      </c>
    </row>
    <row r="98" spans="2:3" x14ac:dyDescent="0.2">
      <c r="B98" t="s">
        <v>205</v>
      </c>
      <c r="C98" s="1" t="s">
        <v>206</v>
      </c>
    </row>
    <row r="99" spans="2:3" x14ac:dyDescent="0.2">
      <c r="B99" t="s">
        <v>42</v>
      </c>
    </row>
    <row r="100" spans="2:3" x14ac:dyDescent="0.2">
      <c r="B100" t="s">
        <v>7</v>
      </c>
    </row>
    <row r="101" spans="2:3" x14ac:dyDescent="0.2">
      <c r="B101" t="s">
        <v>58</v>
      </c>
    </row>
    <row r="102" spans="2:3" x14ac:dyDescent="0.2">
      <c r="B102" t="s">
        <v>44</v>
      </c>
    </row>
    <row r="103" spans="2:3" x14ac:dyDescent="0.2">
      <c r="B103" t="s">
        <v>101</v>
      </c>
    </row>
    <row r="104" spans="2:3" x14ac:dyDescent="0.2">
      <c r="B104" t="s">
        <v>73</v>
      </c>
    </row>
    <row r="105" spans="2:3" x14ac:dyDescent="0.2">
      <c r="B105" t="s">
        <v>80</v>
      </c>
    </row>
    <row r="106" spans="2:3" x14ac:dyDescent="0.2">
      <c r="B106" t="s">
        <v>116</v>
      </c>
    </row>
    <row r="107" spans="2:3" x14ac:dyDescent="0.2">
      <c r="B107" t="s">
        <v>17</v>
      </c>
    </row>
    <row r="108" spans="2:3" x14ac:dyDescent="0.2">
      <c r="B108" t="s">
        <v>103</v>
      </c>
    </row>
    <row r="109" spans="2:3" x14ac:dyDescent="0.2">
      <c r="B109" t="s">
        <v>63</v>
      </c>
    </row>
    <row r="110" spans="2:3" x14ac:dyDescent="0.2">
      <c r="B110" t="s">
        <v>19</v>
      </c>
    </row>
    <row r="111" spans="2:3" x14ac:dyDescent="0.2">
      <c r="B111" t="s">
        <v>95</v>
      </c>
    </row>
    <row r="112" spans="2:3" x14ac:dyDescent="0.2">
      <c r="B112" t="s">
        <v>113</v>
      </c>
    </row>
    <row r="113" spans="2:2" x14ac:dyDescent="0.2">
      <c r="B113" t="s">
        <v>24</v>
      </c>
    </row>
    <row r="114" spans="2:2" x14ac:dyDescent="0.2">
      <c r="B114" t="s">
        <v>21</v>
      </c>
    </row>
    <row r="115" spans="2:2" x14ac:dyDescent="0.2">
      <c r="B115" t="s">
        <v>65</v>
      </c>
    </row>
    <row r="116" spans="2:2" x14ac:dyDescent="0.2">
      <c r="B116" t="s">
        <v>9</v>
      </c>
    </row>
    <row r="117" spans="2:2" x14ac:dyDescent="0.2">
      <c r="B117" t="s">
        <v>53</v>
      </c>
    </row>
    <row r="118" spans="2:2" x14ac:dyDescent="0.2">
      <c r="B118" t="s">
        <v>112</v>
      </c>
    </row>
    <row r="119" spans="2:2" x14ac:dyDescent="0.2">
      <c r="B119" t="s">
        <v>59</v>
      </c>
    </row>
    <row r="120" spans="2:2" x14ac:dyDescent="0.2">
      <c r="B120" t="s">
        <v>98</v>
      </c>
    </row>
    <row r="121" spans="2:2" x14ac:dyDescent="0.2">
      <c r="B121" t="s">
        <v>100</v>
      </c>
    </row>
    <row r="122" spans="2:2" x14ac:dyDescent="0.2">
      <c r="B122" t="s">
        <v>91</v>
      </c>
    </row>
    <row r="123" spans="2:2" x14ac:dyDescent="0.2">
      <c r="B123" t="s">
        <v>99</v>
      </c>
    </row>
    <row r="124" spans="2:2" x14ac:dyDescent="0.2">
      <c r="B124" t="s">
        <v>105</v>
      </c>
    </row>
    <row r="125" spans="2:2" x14ac:dyDescent="0.2">
      <c r="B125" t="s">
        <v>107</v>
      </c>
    </row>
    <row r="126" spans="2:2" x14ac:dyDescent="0.2">
      <c r="B126" t="s">
        <v>8</v>
      </c>
    </row>
    <row r="127" spans="2:2" x14ac:dyDescent="0.2">
      <c r="B127" t="s">
        <v>108</v>
      </c>
    </row>
    <row r="128" spans="2:2" x14ac:dyDescent="0.2">
      <c r="B128" t="s">
        <v>34</v>
      </c>
    </row>
    <row r="129" spans="2:3" x14ac:dyDescent="0.2">
      <c r="B129" t="s">
        <v>22</v>
      </c>
    </row>
    <row r="130" spans="2:3" x14ac:dyDescent="0.2">
      <c r="B130" t="s">
        <v>71</v>
      </c>
    </row>
    <row r="131" spans="2:3" x14ac:dyDescent="0.2">
      <c r="B131" t="s">
        <v>94</v>
      </c>
    </row>
    <row r="132" spans="2:3" x14ac:dyDescent="0.2">
      <c r="B132" t="s">
        <v>110</v>
      </c>
    </row>
    <row r="133" spans="2:3" x14ac:dyDescent="0.2">
      <c r="B133" t="s">
        <v>67</v>
      </c>
    </row>
    <row r="134" spans="2:3" x14ac:dyDescent="0.2">
      <c r="B134" t="s">
        <v>12</v>
      </c>
    </row>
    <row r="135" spans="2:3" x14ac:dyDescent="0.2">
      <c r="B135" t="s">
        <v>55</v>
      </c>
    </row>
    <row r="136" spans="2:3" x14ac:dyDescent="0.2">
      <c r="B136" t="s">
        <v>109</v>
      </c>
    </row>
    <row r="137" spans="2:3" x14ac:dyDescent="0.2">
      <c r="B137" t="s">
        <v>14</v>
      </c>
    </row>
    <row r="138" spans="2:3" x14ac:dyDescent="0.2">
      <c r="B138" t="s">
        <v>54</v>
      </c>
    </row>
    <row r="139" spans="2:3" x14ac:dyDescent="0.2">
      <c r="B139" t="s">
        <v>1</v>
      </c>
      <c r="C139" s="1" t="s">
        <v>173</v>
      </c>
    </row>
    <row r="141" spans="2:3" x14ac:dyDescent="0.2">
      <c r="B141" s="30" t="s">
        <v>217</v>
      </c>
    </row>
    <row r="142" spans="2:3" x14ac:dyDescent="0.2">
      <c r="B142" t="s">
        <v>218</v>
      </c>
    </row>
    <row r="143" spans="2:3" x14ac:dyDescent="0.2">
      <c r="B143" t="s">
        <v>219</v>
      </c>
    </row>
    <row r="144" spans="2:3" x14ac:dyDescent="0.2">
      <c r="B144" t="s">
        <v>220</v>
      </c>
    </row>
    <row r="145" spans="2:2" x14ac:dyDescent="0.2">
      <c r="B145" t="s">
        <v>221</v>
      </c>
    </row>
    <row r="146" spans="2:2" x14ac:dyDescent="0.2">
      <c r="B146" t="s">
        <v>255</v>
      </c>
    </row>
    <row r="147" spans="2:2" x14ac:dyDescent="0.2">
      <c r="B147" t="s">
        <v>258</v>
      </c>
    </row>
    <row r="148" spans="2:2" x14ac:dyDescent="0.2">
      <c r="B148" t="s">
        <v>259</v>
      </c>
    </row>
    <row r="149" spans="2:2" x14ac:dyDescent="0.2">
      <c r="B149" t="s">
        <v>260</v>
      </c>
    </row>
    <row r="150" spans="2:2" x14ac:dyDescent="0.2">
      <c r="B150" t="s">
        <v>261</v>
      </c>
    </row>
    <row r="151" spans="2:2" x14ac:dyDescent="0.2">
      <c r="B151" t="s">
        <v>262</v>
      </c>
    </row>
    <row r="152" spans="2:2" x14ac:dyDescent="0.2">
      <c r="B152" t="s">
        <v>263</v>
      </c>
    </row>
    <row r="153" spans="2:2" x14ac:dyDescent="0.2">
      <c r="B153" t="s">
        <v>264</v>
      </c>
    </row>
    <row r="154" spans="2:2" x14ac:dyDescent="0.2">
      <c r="B154" t="s">
        <v>265</v>
      </c>
    </row>
    <row r="155" spans="2:2" x14ac:dyDescent="0.2">
      <c r="B155" t="s">
        <v>266</v>
      </c>
    </row>
    <row r="156" spans="2:2" x14ac:dyDescent="0.2">
      <c r="B156" t="s">
        <v>267</v>
      </c>
    </row>
    <row r="157" spans="2:2" x14ac:dyDescent="0.2">
      <c r="B157" t="s">
        <v>268</v>
      </c>
    </row>
  </sheetData>
  <sortState ref="B3:B179">
    <sortCondition ref="B3:B179"/>
  </sortState>
  <hyperlinks>
    <hyperlink ref="B6" r:id="rId1"/>
    <hyperlink ref="B5" r:id="rId2"/>
    <hyperlink ref="B7" r:id="rId3"/>
    <hyperlink ref="B9" r:id="rId4"/>
    <hyperlink ref="B11" r:id="rId5"/>
    <hyperlink ref="B13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RowHeight="12.75" x14ac:dyDescent="0.2"/>
  <cols>
    <col min="1" max="1" width="2.5703125" customWidth="1"/>
    <col min="2" max="2" width="16.42578125" customWidth="1"/>
    <col min="3" max="3" width="10.140625" style="1" customWidth="1"/>
    <col min="4" max="4" width="9.140625" style="1"/>
    <col min="5" max="5" width="9.140625" style="1" customWidth="1"/>
    <col min="6" max="6" width="10.7109375" style="1" customWidth="1"/>
    <col min="7" max="7" width="11.7109375" style="1" bestFit="1" customWidth="1"/>
    <col min="8" max="8" width="13.7109375" style="1" customWidth="1"/>
    <col min="9" max="10" width="9.140625" style="1"/>
    <col min="11" max="11" width="10" style="1" bestFit="1" customWidth="1"/>
    <col min="12" max="12" width="11.5703125" style="1" bestFit="1" customWidth="1"/>
    <col min="13" max="14" width="9.140625" style="1"/>
    <col min="16" max="16" width="10.140625" bestFit="1" customWidth="1"/>
    <col min="17" max="17" width="12.42578125" style="1" customWidth="1"/>
  </cols>
  <sheetData>
    <row r="1" spans="2:17" x14ac:dyDescent="0.2">
      <c r="P1" t="s">
        <v>188</v>
      </c>
    </row>
    <row r="2" spans="2:17" x14ac:dyDescent="0.2">
      <c r="B2" t="s">
        <v>142</v>
      </c>
      <c r="C2" s="1" t="s">
        <v>128</v>
      </c>
      <c r="D2" s="1" t="s">
        <v>143</v>
      </c>
      <c r="E2" s="1" t="s">
        <v>154</v>
      </c>
      <c r="F2" s="1" t="s">
        <v>185</v>
      </c>
      <c r="G2" s="1" t="s">
        <v>165</v>
      </c>
      <c r="H2" s="1" t="s">
        <v>155</v>
      </c>
      <c r="I2" s="1" t="s">
        <v>181</v>
      </c>
      <c r="J2" s="1" t="s">
        <v>182</v>
      </c>
      <c r="K2" s="1" t="s">
        <v>157</v>
      </c>
      <c r="L2" s="1" t="s">
        <v>183</v>
      </c>
      <c r="M2" s="1" t="s">
        <v>156</v>
      </c>
      <c r="N2" s="1" t="s">
        <v>180</v>
      </c>
      <c r="O2" s="1" t="s">
        <v>178</v>
      </c>
      <c r="P2" s="21" t="s">
        <v>179</v>
      </c>
      <c r="Q2" s="17">
        <f ca="1">TODAY()+1</f>
        <v>42567</v>
      </c>
    </row>
    <row r="3" spans="2:17" x14ac:dyDescent="0.2">
      <c r="B3" t="s">
        <v>184</v>
      </c>
      <c r="E3" s="2"/>
      <c r="F3" s="16"/>
      <c r="G3" s="2">
        <v>700000</v>
      </c>
      <c r="O3" s="1"/>
      <c r="P3" s="21"/>
      <c r="Q3" s="17"/>
    </row>
    <row r="4" spans="2:17" x14ac:dyDescent="0.2">
      <c r="B4" t="s">
        <v>132</v>
      </c>
      <c r="C4" s="5">
        <v>57.16</v>
      </c>
      <c r="D4" s="2">
        <v>1632</v>
      </c>
      <c r="E4" s="2">
        <f>+D4*C4</f>
        <v>93285.119999999995</v>
      </c>
      <c r="F4" s="16">
        <f>E4/$G$7</f>
        <v>9.1784381119627306E-2</v>
      </c>
      <c r="G4" s="2">
        <f>ABS(E4)</f>
        <v>93285.119999999995</v>
      </c>
      <c r="H4" s="5">
        <v>61.206000000000003</v>
      </c>
      <c r="I4" s="2">
        <f>H4*D4</f>
        <v>99888.19200000001</v>
      </c>
      <c r="J4" s="2">
        <f>ABS(I4)</f>
        <v>99888.19200000001</v>
      </c>
      <c r="K4" s="5">
        <f>C4-H4</f>
        <v>-4.0460000000000065</v>
      </c>
      <c r="L4" s="17">
        <v>42317</v>
      </c>
      <c r="M4" s="2">
        <f>K4*D4</f>
        <v>-6603.072000000011</v>
      </c>
      <c r="N4" s="20">
        <f>M4/J4</f>
        <v>-6.6104630265006806E-2</v>
      </c>
      <c r="O4" s="1">
        <f ca="1">$Q$2-L4</f>
        <v>250</v>
      </c>
      <c r="P4" s="35">
        <f ca="1">1*(1+N4)^(251/O4)-1</f>
        <v>-6.6360074993777274E-2</v>
      </c>
    </row>
    <row r="5" spans="2:17" x14ac:dyDescent="0.2">
      <c r="B5" t="s">
        <v>131</v>
      </c>
      <c r="C5" s="5">
        <v>123.62</v>
      </c>
      <c r="D5" s="2">
        <v>-886</v>
      </c>
      <c r="E5" s="2">
        <f>+D5*C5</f>
        <v>-109527.32</v>
      </c>
      <c r="F5" s="16">
        <f>E5/$G$7</f>
        <v>-0.10776528220032712</v>
      </c>
      <c r="G5" s="2">
        <f>ABS(E5)</f>
        <v>109527.32</v>
      </c>
      <c r="H5" s="5">
        <v>112.85</v>
      </c>
      <c r="I5" s="2">
        <f>H5*D5</f>
        <v>-99985.099999999991</v>
      </c>
      <c r="J5" s="2">
        <f>ABS(I5)</f>
        <v>99985.099999999991</v>
      </c>
      <c r="K5" s="5">
        <f>C5-H5</f>
        <v>10.77000000000001</v>
      </c>
      <c r="L5" s="17">
        <v>42317</v>
      </c>
      <c r="M5" s="2">
        <f t="shared" ref="M5" si="0">K5*D5</f>
        <v>-9542.2200000000084</v>
      </c>
      <c r="N5" s="15">
        <f>M5/J5</f>
        <v>-9.5436420026584048E-2</v>
      </c>
      <c r="O5" s="1">
        <f ca="1">$Q$2-L5</f>
        <v>250</v>
      </c>
      <c r="P5" s="35">
        <f ca="1">1*(1+N5)^(251/O5)-1</f>
        <v>-9.5799267850970926E-2</v>
      </c>
    </row>
    <row r="6" spans="2:17" x14ac:dyDescent="0.2">
      <c r="B6" t="s">
        <v>177</v>
      </c>
      <c r="C6" s="5">
        <v>62.59</v>
      </c>
      <c r="D6" s="2">
        <v>1814</v>
      </c>
      <c r="E6" s="2">
        <f>+D6*C6</f>
        <v>113538.26000000001</v>
      </c>
      <c r="F6" s="16">
        <f t="shared" ref="F6" si="1">E6/$G$7</f>
        <v>0.11171169557909491</v>
      </c>
      <c r="G6" s="2">
        <f t="shared" ref="G6" si="2">ABS(E6)</f>
        <v>113538.26000000001</v>
      </c>
      <c r="H6" s="5">
        <v>56.2</v>
      </c>
      <c r="I6" s="2">
        <f t="shared" ref="I6" si="3">H6*D6</f>
        <v>101946.8</v>
      </c>
      <c r="J6" s="2">
        <f t="shared" ref="J6" si="4">ABS(I6)</f>
        <v>101946.8</v>
      </c>
      <c r="K6" s="5">
        <f t="shared" ref="K6" si="5">C6-H6</f>
        <v>6.3900000000000006</v>
      </c>
      <c r="L6" s="17">
        <v>42331</v>
      </c>
      <c r="M6" s="2">
        <f t="shared" ref="M6" si="6">K6*D6</f>
        <v>11591.460000000001</v>
      </c>
      <c r="N6" s="15">
        <f t="shared" ref="N6" si="7">M6/J6</f>
        <v>0.11370106761565837</v>
      </c>
      <c r="O6" s="1">
        <f t="shared" ref="O6" ca="1" si="8">$Q$2-L6</f>
        <v>236</v>
      </c>
      <c r="P6" s="35">
        <f t="shared" ref="P6" ca="1" si="9">1*(1+N6)^(251/O6)-1</f>
        <v>0.12135008105080169</v>
      </c>
    </row>
    <row r="7" spans="2:17" x14ac:dyDescent="0.2">
      <c r="E7" s="14">
        <f>SUM(E3:E6)</f>
        <v>97296.06</v>
      </c>
      <c r="F7" s="14"/>
      <c r="G7" s="11">
        <f>SUM(G3:G6)</f>
        <v>1016350.7</v>
      </c>
      <c r="M7" s="11">
        <f>SUM(M4:M6)</f>
        <v>-4553.8320000000185</v>
      </c>
      <c r="N7" s="15">
        <f>(G7+M7)/G7-1</f>
        <v>-4.4805715192600681E-3</v>
      </c>
      <c r="O7" s="2">
        <f ca="1">AVERAGE(O4:O6)</f>
        <v>245.33333333333334</v>
      </c>
      <c r="P7" s="27">
        <f ca="1">1*(1+N7)^(251/O7)-1</f>
        <v>-4.58382542843494E-3</v>
      </c>
    </row>
    <row r="8" spans="2:17" x14ac:dyDescent="0.2">
      <c r="M8" s="5"/>
    </row>
    <row r="9" spans="2:17" x14ac:dyDescent="0.2">
      <c r="B9" s="29" t="s">
        <v>186</v>
      </c>
      <c r="C9" s="16">
        <f>(G7-G3)/(1000000+M7)</f>
        <v>0.31779789823853133</v>
      </c>
      <c r="D9" s="16"/>
      <c r="M9" s="2"/>
      <c r="N9" s="2"/>
      <c r="P9" s="36"/>
    </row>
    <row r="10" spans="2:17" x14ac:dyDescent="0.2">
      <c r="B10" s="29" t="s">
        <v>187</v>
      </c>
      <c r="C10" s="16">
        <f>E7/(1000000+M7)</f>
        <v>9.7741156807587409E-2</v>
      </c>
      <c r="D10" s="16"/>
    </row>
    <row r="11" spans="2:17" x14ac:dyDescent="0.2">
      <c r="C11" s="19"/>
    </row>
    <row r="13" spans="2:17" x14ac:dyDescent="0.2">
      <c r="C13" s="12"/>
      <c r="D13" s="13"/>
    </row>
    <row r="14" spans="2:17" x14ac:dyDescent="0.2">
      <c r="B14" s="28" t="s">
        <v>227</v>
      </c>
      <c r="D14"/>
      <c r="F14" s="31" t="s">
        <v>251</v>
      </c>
      <c r="G14" s="31" t="s">
        <v>276</v>
      </c>
      <c r="J14" s="33" t="s">
        <v>244</v>
      </c>
    </row>
    <row r="15" spans="2:17" x14ac:dyDescent="0.2">
      <c r="B15" s="34" t="s">
        <v>194</v>
      </c>
      <c r="C15" s="32"/>
      <c r="D15" s="24">
        <f t="shared" ref="D15:D20" si="10">1/7</f>
        <v>0.14285714285714285</v>
      </c>
      <c r="E15" s="9">
        <f>+$M$7*D15</f>
        <v>-650.54742857143117</v>
      </c>
      <c r="F15" s="17">
        <v>42353</v>
      </c>
      <c r="G15" s="29" t="s">
        <v>280</v>
      </c>
      <c r="J15" s="19" t="s">
        <v>249</v>
      </c>
    </row>
    <row r="16" spans="2:17" x14ac:dyDescent="0.2">
      <c r="B16" s="19" t="s">
        <v>195</v>
      </c>
      <c r="C16"/>
      <c r="D16" s="24">
        <f t="shared" si="10"/>
        <v>0.14285714285714285</v>
      </c>
      <c r="E16" s="5">
        <f>+$M$7*D16</f>
        <v>-650.54742857143117</v>
      </c>
      <c r="F16" s="17">
        <v>42346</v>
      </c>
      <c r="G16" s="29" t="s">
        <v>279</v>
      </c>
      <c r="J16" s="19" t="s">
        <v>250</v>
      </c>
    </row>
    <row r="17" spans="2:7" x14ac:dyDescent="0.2">
      <c r="B17" s="19" t="s">
        <v>224</v>
      </c>
      <c r="C17"/>
      <c r="D17" s="24">
        <f t="shared" si="10"/>
        <v>0.14285714285714285</v>
      </c>
      <c r="E17" s="5">
        <f>+$M$7*D17</f>
        <v>-650.54742857143117</v>
      </c>
      <c r="F17" s="17">
        <v>42346</v>
      </c>
      <c r="G17" s="29" t="s">
        <v>283</v>
      </c>
    </row>
    <row r="18" spans="2:7" x14ac:dyDescent="0.2">
      <c r="B18" s="34" t="s">
        <v>225</v>
      </c>
      <c r="C18"/>
      <c r="D18" s="24">
        <f t="shared" si="10"/>
        <v>0.14285714285714285</v>
      </c>
      <c r="E18" s="5">
        <f t="shared" ref="E18:E21" si="11">+$M$7*D18</f>
        <v>-650.54742857143117</v>
      </c>
      <c r="F18" s="17">
        <v>42353</v>
      </c>
      <c r="G18" s="29" t="s">
        <v>282</v>
      </c>
    </row>
    <row r="19" spans="2:7" x14ac:dyDescent="0.2">
      <c r="B19" s="19" t="s">
        <v>226</v>
      </c>
      <c r="C19"/>
      <c r="D19" s="24">
        <f t="shared" si="10"/>
        <v>0.14285714285714285</v>
      </c>
      <c r="E19" s="5">
        <f t="shared" si="11"/>
        <v>-650.54742857143117</v>
      </c>
      <c r="F19" s="17">
        <v>42346</v>
      </c>
      <c r="G19" s="29" t="s">
        <v>277</v>
      </c>
    </row>
    <row r="20" spans="2:7" x14ac:dyDescent="0.2">
      <c r="B20" t="s">
        <v>229</v>
      </c>
      <c r="C20" s="18"/>
      <c r="D20" s="24">
        <f t="shared" si="10"/>
        <v>0.14285714285714285</v>
      </c>
      <c r="E20" s="5">
        <f t="shared" si="11"/>
        <v>-650.54742857143117</v>
      </c>
      <c r="F20" s="17">
        <v>42346</v>
      </c>
      <c r="G20" s="29" t="s">
        <v>281</v>
      </c>
    </row>
    <row r="21" spans="2:7" x14ac:dyDescent="0.2">
      <c r="B21" s="19" t="s">
        <v>228</v>
      </c>
      <c r="C21"/>
      <c r="D21" s="24">
        <f>1/7</f>
        <v>0.14285714285714285</v>
      </c>
      <c r="E21" s="5">
        <f t="shared" si="11"/>
        <v>-650.54742857143117</v>
      </c>
      <c r="F21" s="17">
        <v>42346</v>
      </c>
      <c r="G21" s="29" t="s">
        <v>278</v>
      </c>
    </row>
    <row r="22" spans="2:7" x14ac:dyDescent="0.2">
      <c r="C22"/>
      <c r="D22" s="16">
        <f>SUM(D15:D21)</f>
        <v>0.99999999999999978</v>
      </c>
      <c r="E22" s="5">
        <f>SUM(E15:E21)</f>
        <v>-4553.8320000000185</v>
      </c>
    </row>
    <row r="24" spans="2:7" x14ac:dyDescent="0.2">
      <c r="B24" s="30" t="s">
        <v>242</v>
      </c>
      <c r="C24"/>
      <c r="D24"/>
    </row>
    <row r="25" spans="2:7" x14ac:dyDescent="0.2">
      <c r="B25" t="s">
        <v>230</v>
      </c>
      <c r="C25" s="18">
        <v>42353</v>
      </c>
      <c r="D25"/>
    </row>
    <row r="26" spans="2:7" x14ac:dyDescent="0.2">
      <c r="B26" t="s">
        <v>231</v>
      </c>
      <c r="C26" s="18">
        <v>42353</v>
      </c>
      <c r="D26"/>
    </row>
    <row r="27" spans="2:7" x14ac:dyDescent="0.2">
      <c r="B27" t="s">
        <v>232</v>
      </c>
      <c r="C27" t="s">
        <v>252</v>
      </c>
      <c r="D27"/>
    </row>
    <row r="28" spans="2:7" x14ac:dyDescent="0.2">
      <c r="B28" t="s">
        <v>233</v>
      </c>
      <c r="C28" s="18">
        <v>42353</v>
      </c>
      <c r="D28"/>
    </row>
    <row r="29" spans="2:7" x14ac:dyDescent="0.2">
      <c r="B29" t="s">
        <v>234</v>
      </c>
      <c r="C29"/>
      <c r="D29"/>
    </row>
    <row r="30" spans="2:7" x14ac:dyDescent="0.2">
      <c r="B30" t="s">
        <v>235</v>
      </c>
      <c r="C30" s="18">
        <v>42353</v>
      </c>
      <c r="D30"/>
    </row>
    <row r="31" spans="2:7" x14ac:dyDescent="0.2">
      <c r="B31" t="s">
        <v>236</v>
      </c>
      <c r="C31"/>
      <c r="D31"/>
    </row>
    <row r="32" spans="2:7" x14ac:dyDescent="0.2">
      <c r="B32" t="s">
        <v>237</v>
      </c>
      <c r="C32" s="18">
        <v>42337</v>
      </c>
      <c r="D32"/>
    </row>
    <row r="33" spans="2:4" x14ac:dyDescent="0.2">
      <c r="B33" t="s">
        <v>238</v>
      </c>
      <c r="C33" s="18">
        <v>42369</v>
      </c>
      <c r="D33"/>
    </row>
    <row r="34" spans="2:4" x14ac:dyDescent="0.2">
      <c r="B34" t="s">
        <v>239</v>
      </c>
      <c r="C34" s="18">
        <v>42337</v>
      </c>
      <c r="D34"/>
    </row>
    <row r="35" spans="2:4" x14ac:dyDescent="0.2">
      <c r="B35" t="s">
        <v>240</v>
      </c>
      <c r="C35" s="18">
        <v>42337</v>
      </c>
      <c r="D35"/>
    </row>
    <row r="36" spans="2:4" x14ac:dyDescent="0.2">
      <c r="B36" t="s">
        <v>241</v>
      </c>
      <c r="C36" s="18">
        <v>42353</v>
      </c>
      <c r="D36"/>
    </row>
    <row r="37" spans="2:4" x14ac:dyDescent="0.2">
      <c r="B37" t="s">
        <v>245</v>
      </c>
      <c r="C37" s="18">
        <v>42337</v>
      </c>
      <c r="D37"/>
    </row>
    <row r="38" spans="2:4" x14ac:dyDescent="0.2">
      <c r="B38" t="s">
        <v>247</v>
      </c>
      <c r="C38" s="18">
        <v>42337</v>
      </c>
      <c r="D38"/>
    </row>
    <row r="39" spans="2:4" x14ac:dyDescent="0.2">
      <c r="B39" t="s">
        <v>246</v>
      </c>
      <c r="C39" s="18">
        <v>42337</v>
      </c>
      <c r="D39"/>
    </row>
    <row r="40" spans="2:4" x14ac:dyDescent="0.2">
      <c r="B40" t="s">
        <v>248</v>
      </c>
      <c r="C40" s="18">
        <v>42337</v>
      </c>
      <c r="D40"/>
    </row>
    <row r="41" spans="2:4" x14ac:dyDescent="0.2">
      <c r="B41" t="s">
        <v>253</v>
      </c>
      <c r="C41" s="18">
        <v>42337</v>
      </c>
      <c r="D41"/>
    </row>
    <row r="42" spans="2:4" x14ac:dyDescent="0.2">
      <c r="B42" t="s">
        <v>254</v>
      </c>
      <c r="C42" s="18"/>
      <c r="D42"/>
    </row>
    <row r="43" spans="2:4" x14ac:dyDescent="0.2">
      <c r="B43" t="s">
        <v>257</v>
      </c>
      <c r="C43" s="18">
        <v>42337</v>
      </c>
      <c r="D43"/>
    </row>
    <row r="44" spans="2:4" x14ac:dyDescent="0.2">
      <c r="B44" t="s">
        <v>272</v>
      </c>
      <c r="C44" s="18"/>
      <c r="D44"/>
    </row>
    <row r="45" spans="2:4" x14ac:dyDescent="0.2">
      <c r="B45" t="s">
        <v>271</v>
      </c>
      <c r="C45" s="18"/>
      <c r="D45"/>
    </row>
    <row r="46" spans="2:4" x14ac:dyDescent="0.2">
      <c r="B46" t="s">
        <v>285</v>
      </c>
      <c r="C46" s="18">
        <v>42353</v>
      </c>
      <c r="D46"/>
    </row>
    <row r="47" spans="2:4" x14ac:dyDescent="0.2">
      <c r="B47" t="s">
        <v>284</v>
      </c>
      <c r="C47" s="18">
        <v>42353</v>
      </c>
      <c r="D47"/>
    </row>
    <row r="48" spans="2:4" x14ac:dyDescent="0.2">
      <c r="C48"/>
      <c r="D48"/>
    </row>
    <row r="49" spans="2:7" x14ac:dyDescent="0.2">
      <c r="B49" s="30" t="s">
        <v>243</v>
      </c>
      <c r="C49"/>
      <c r="D49"/>
    </row>
    <row r="50" spans="2:7" x14ac:dyDescent="0.2">
      <c r="B50" t="s">
        <v>269</v>
      </c>
      <c r="C50" s="18">
        <v>42346</v>
      </c>
      <c r="D50"/>
    </row>
    <row r="51" spans="2:7" x14ac:dyDescent="0.2">
      <c r="B51" t="s">
        <v>270</v>
      </c>
      <c r="C51"/>
      <c r="D51"/>
    </row>
    <row r="52" spans="2:7" x14ac:dyDescent="0.2">
      <c r="B52" t="s">
        <v>273</v>
      </c>
      <c r="C52"/>
      <c r="D52"/>
    </row>
    <row r="53" spans="2:7" x14ac:dyDescent="0.2">
      <c r="B53" t="s">
        <v>274</v>
      </c>
      <c r="C53"/>
      <c r="D53"/>
    </row>
    <row r="54" spans="2:7" x14ac:dyDescent="0.2">
      <c r="B54" t="s">
        <v>275</v>
      </c>
      <c r="C54"/>
      <c r="D54"/>
    </row>
    <row r="55" spans="2:7" x14ac:dyDescent="0.2">
      <c r="B55" t="s">
        <v>286</v>
      </c>
      <c r="C55"/>
      <c r="D55"/>
    </row>
    <row r="56" spans="2:7" x14ac:dyDescent="0.2">
      <c r="C56"/>
      <c r="D56"/>
      <c r="E56" s="5"/>
      <c r="F56" s="5"/>
      <c r="G56" s="5"/>
    </row>
    <row r="57" spans="2:7" x14ac:dyDescent="0.2">
      <c r="C57"/>
      <c r="D57"/>
    </row>
    <row r="58" spans="2:7" x14ac:dyDescent="0.2">
      <c r="C58"/>
      <c r="D58"/>
    </row>
    <row r="59" spans="2:7" x14ac:dyDescent="0.2">
      <c r="C59"/>
      <c r="D59"/>
    </row>
    <row r="60" spans="2:7" x14ac:dyDescent="0.2">
      <c r="C60"/>
      <c r="D60"/>
    </row>
    <row r="61" spans="2:7" x14ac:dyDescent="0.2">
      <c r="C61"/>
      <c r="D61"/>
    </row>
    <row r="62" spans="2:7" x14ac:dyDescent="0.2">
      <c r="C62"/>
      <c r="D62"/>
    </row>
    <row r="63" spans="2:7" x14ac:dyDescent="0.2">
      <c r="C63"/>
      <c r="D63"/>
    </row>
    <row r="64" spans="2:7" x14ac:dyDescent="0.2">
      <c r="C64"/>
      <c r="D64"/>
    </row>
    <row r="65" spans="3:4" x14ac:dyDescent="0.2">
      <c r="C65"/>
      <c r="D65"/>
    </row>
    <row r="66" spans="3:4" x14ac:dyDescent="0.2">
      <c r="C66"/>
      <c r="D66"/>
    </row>
    <row r="67" spans="3:4" x14ac:dyDescent="0.2">
      <c r="C67"/>
      <c r="D67"/>
    </row>
    <row r="68" spans="3:4" x14ac:dyDescent="0.2">
      <c r="C68"/>
      <c r="D68"/>
    </row>
    <row r="69" spans="3:4" x14ac:dyDescent="0.2">
      <c r="C69"/>
      <c r="D69"/>
    </row>
    <row r="70" spans="3:4" x14ac:dyDescent="0.2">
      <c r="C70"/>
      <c r="D70"/>
    </row>
    <row r="71" spans="3:4" x14ac:dyDescent="0.2">
      <c r="C71"/>
      <c r="D71"/>
    </row>
    <row r="72" spans="3:4" x14ac:dyDescent="0.2">
      <c r="C72"/>
      <c r="D72"/>
    </row>
    <row r="73" spans="3:4" x14ac:dyDescent="0.2">
      <c r="C73"/>
      <c r="D73"/>
    </row>
    <row r="74" spans="3:4" x14ac:dyDescent="0.2">
      <c r="C74"/>
      <c r="D74"/>
    </row>
    <row r="75" spans="3:4" x14ac:dyDescent="0.2">
      <c r="C75"/>
      <c r="D75"/>
    </row>
    <row r="76" spans="3:4" x14ac:dyDescent="0.2">
      <c r="C76"/>
      <c r="D76"/>
    </row>
    <row r="77" spans="3:4" x14ac:dyDescent="0.2">
      <c r="C77"/>
      <c r="D77"/>
    </row>
    <row r="78" spans="3:4" x14ac:dyDescent="0.2">
      <c r="C78"/>
      <c r="D78"/>
    </row>
    <row r="79" spans="3:4" x14ac:dyDescent="0.2">
      <c r="C79"/>
      <c r="D79"/>
    </row>
    <row r="80" spans="3:4" x14ac:dyDescent="0.2">
      <c r="C80"/>
      <c r="D80"/>
    </row>
    <row r="81" spans="3:4" x14ac:dyDescent="0.2">
      <c r="C81"/>
      <c r="D81"/>
    </row>
    <row r="82" spans="3:4" x14ac:dyDescent="0.2">
      <c r="C82"/>
      <c r="D82"/>
    </row>
    <row r="83" spans="3:4" x14ac:dyDescent="0.2">
      <c r="C83"/>
      <c r="D83"/>
    </row>
    <row r="84" spans="3:4" x14ac:dyDescent="0.2">
      <c r="C84"/>
      <c r="D84"/>
    </row>
    <row r="85" spans="3:4" x14ac:dyDescent="0.2">
      <c r="C85"/>
      <c r="D85"/>
    </row>
    <row r="86" spans="3:4" x14ac:dyDescent="0.2">
      <c r="C86"/>
      <c r="D86"/>
    </row>
    <row r="87" spans="3:4" x14ac:dyDescent="0.2">
      <c r="C87"/>
      <c r="D87"/>
    </row>
    <row r="88" spans="3:4" x14ac:dyDescent="0.2">
      <c r="C88"/>
      <c r="D88"/>
    </row>
    <row r="89" spans="3:4" x14ac:dyDescent="0.2">
      <c r="C89"/>
      <c r="D89"/>
    </row>
    <row r="90" spans="3:4" x14ac:dyDescent="0.2">
      <c r="C90"/>
      <c r="D90"/>
    </row>
    <row r="91" spans="3:4" x14ac:dyDescent="0.2">
      <c r="C91"/>
      <c r="D91"/>
    </row>
    <row r="92" spans="3:4" x14ac:dyDescent="0.2">
      <c r="C92"/>
      <c r="D92"/>
    </row>
    <row r="93" spans="3:4" x14ac:dyDescent="0.2">
      <c r="C93"/>
      <c r="D93"/>
    </row>
    <row r="94" spans="3:4" x14ac:dyDescent="0.2">
      <c r="C94"/>
      <c r="D94"/>
    </row>
    <row r="95" spans="3:4" x14ac:dyDescent="0.2">
      <c r="C95"/>
      <c r="D95"/>
    </row>
    <row r="96" spans="3:4" x14ac:dyDescent="0.2">
      <c r="C96"/>
      <c r="D96"/>
    </row>
    <row r="97" spans="3:4" x14ac:dyDescent="0.2">
      <c r="C97"/>
      <c r="D97"/>
    </row>
    <row r="98" spans="3:4" x14ac:dyDescent="0.2">
      <c r="C98"/>
      <c r="D98"/>
    </row>
    <row r="99" spans="3:4" x14ac:dyDescent="0.2">
      <c r="C99"/>
      <c r="D99"/>
    </row>
    <row r="100" spans="3:4" x14ac:dyDescent="0.2">
      <c r="C100"/>
      <c r="D100"/>
    </row>
    <row r="101" spans="3:4" x14ac:dyDescent="0.2">
      <c r="C101"/>
      <c r="D101"/>
    </row>
    <row r="102" spans="3:4" x14ac:dyDescent="0.2">
      <c r="C102"/>
      <c r="D102"/>
    </row>
    <row r="103" spans="3:4" x14ac:dyDescent="0.2">
      <c r="C103"/>
      <c r="D103"/>
    </row>
    <row r="104" spans="3:4" x14ac:dyDescent="0.2">
      <c r="C104"/>
      <c r="D104"/>
    </row>
    <row r="105" spans="3:4" x14ac:dyDescent="0.2">
      <c r="C105"/>
      <c r="D105"/>
    </row>
    <row r="106" spans="3:4" x14ac:dyDescent="0.2">
      <c r="C106"/>
      <c r="D106"/>
    </row>
    <row r="107" spans="3:4" x14ac:dyDescent="0.2">
      <c r="C107"/>
      <c r="D107"/>
    </row>
    <row r="108" spans="3:4" x14ac:dyDescent="0.2">
      <c r="C108"/>
      <c r="D108"/>
    </row>
    <row r="109" spans="3:4" x14ac:dyDescent="0.2">
      <c r="C109"/>
      <c r="D109"/>
    </row>
    <row r="110" spans="3:4" x14ac:dyDescent="0.2">
      <c r="C110"/>
      <c r="D110"/>
    </row>
    <row r="111" spans="3:4" x14ac:dyDescent="0.2">
      <c r="C111"/>
      <c r="D111"/>
    </row>
    <row r="112" spans="3:4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  <row r="126" spans="3:4" x14ac:dyDescent="0.2">
      <c r="C126"/>
      <c r="D126"/>
    </row>
    <row r="127" spans="3:4" x14ac:dyDescent="0.2">
      <c r="C127"/>
      <c r="D127"/>
    </row>
    <row r="128" spans="3:4" x14ac:dyDescent="0.2">
      <c r="C128"/>
      <c r="D128"/>
    </row>
    <row r="129" spans="3:4" x14ac:dyDescent="0.2">
      <c r="C129"/>
      <c r="D129"/>
    </row>
    <row r="130" spans="3:4" x14ac:dyDescent="0.2">
      <c r="C130"/>
      <c r="D130"/>
    </row>
  </sheetData>
  <sortState ref="D13:D50">
    <sortCondition ref="D13:D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2015-11-07T03:02:17Z</dcterms:created>
  <dcterms:modified xsi:type="dcterms:W3CDTF">2016-07-15T16:09:04Z</dcterms:modified>
</cp:coreProperties>
</file>