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0475" windowHeight="1222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2" l="1"/>
  <c r="I19" i="2"/>
  <c r="F19" i="2"/>
  <c r="J19" i="2"/>
  <c r="J26" i="2" s="1"/>
  <c r="G19" i="2"/>
  <c r="K19" i="2"/>
  <c r="K35" i="2"/>
  <c r="K31" i="2"/>
  <c r="K26" i="2"/>
  <c r="K28" i="2" s="1"/>
  <c r="I26" i="2"/>
  <c r="H26" i="2"/>
  <c r="G26" i="2"/>
  <c r="F26" i="2"/>
  <c r="E26" i="2"/>
  <c r="K32" i="2" l="1"/>
  <c r="K34" i="2" s="1"/>
  <c r="K36" i="2" s="1"/>
  <c r="L33" i="2"/>
  <c r="L31" i="2"/>
  <c r="L28" i="2"/>
  <c r="L32" i="2" s="1"/>
  <c r="L34" i="2" s="1"/>
  <c r="L36" i="2" s="1"/>
  <c r="L26" i="2"/>
  <c r="L8" i="1"/>
  <c r="L5" i="1"/>
  <c r="L4" i="1"/>
  <c r="L7" i="1"/>
  <c r="L6" i="1"/>
</calcChain>
</file>

<file path=xl/sharedStrings.xml><?xml version="1.0" encoding="utf-8"?>
<sst xmlns="http://schemas.openxmlformats.org/spreadsheetml/2006/main" count="55" uniqueCount="55">
  <si>
    <t>Shares</t>
  </si>
  <si>
    <t>Main</t>
  </si>
  <si>
    <t>Cinryze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</si>
  <si>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</si>
  <si>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</si>
  <si>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</si>
  <si>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</si>
  <si>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</si>
  <si>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</si>
  <si>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</si>
  <si>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</si>
  <si>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</si>
  <si>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</si>
  <si>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</si>
  <si>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</si>
  <si>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Price GBp</t>
  </si>
  <si>
    <t>MC GBp</t>
  </si>
  <si>
    <t>Cash USD</t>
  </si>
  <si>
    <t>Debt USD</t>
  </si>
  <si>
    <t>GBP</t>
  </si>
  <si>
    <t>EV USD</t>
  </si>
  <si>
    <t>MC USD</t>
  </si>
  <si>
    <t>Revenue</t>
  </si>
  <si>
    <t>Royalties</t>
  </si>
  <si>
    <t>Vyvanse</t>
  </si>
  <si>
    <t>Adderall XR</t>
  </si>
  <si>
    <t>Elaprase</t>
  </si>
  <si>
    <t>Firazyr</t>
  </si>
  <si>
    <t>Replagal</t>
  </si>
  <si>
    <t>Vpriv</t>
  </si>
  <si>
    <t>Kalbitor</t>
  </si>
  <si>
    <t>Other CNS</t>
  </si>
  <si>
    <t>Lialda/Mezavant</t>
  </si>
  <si>
    <t>Pentasa</t>
  </si>
  <si>
    <t>Gattex/Revestive</t>
  </si>
  <si>
    <t>Natpara</t>
  </si>
  <si>
    <t>Other Internal Medicine</t>
  </si>
  <si>
    <t>Hemophilia</t>
  </si>
  <si>
    <t>Inhibitor Therpaies</t>
  </si>
  <si>
    <t>IVIG</t>
  </si>
  <si>
    <t>BioTherapeutics</t>
  </si>
  <si>
    <t>Oncology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</si>
  <si>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</si>
  <si>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</si>
  <si>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</si>
  <si>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</si>
  <si>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</si>
  <si>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</si>
  <si>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</si>
  <si>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SG&amp;A</t>
  </si>
  <si>
    <t>Gross Profit</t>
  </si>
  <si>
    <t>COGS</t>
  </si>
  <si>
    <t>Intuniv</t>
  </si>
  <si>
    <t>Fosrenol</t>
  </si>
  <si>
    <t>Xagrid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</si>
</sst>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0</xdr:row>
      <xdr:rowOff>28575</xdr:rowOff>
    </xdr:from>
    <xdr:to>
      <xdr:col>12</xdr:col>
      <xdr:colOff>66675</xdr:colOff>
      <xdr:row>51</xdr:row>
      <xdr:rowOff>142875</xdr:rowOff>
    </xdr:to>
    <xdr:cxnSp macro="">
      <xdr:nvCxnSpPr>
        <xdr:cNvPr id="3" name="Straight Connector 2"/>
        <xdr:cNvCxnSpPr/>
      </xdr:nvCxnSpPr>
      <xdr:spPr>
        <a:xfrm>
          <a:off x="7858125" y="28575"/>
          <a:ext cx="0" cy="788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2:L9"/>
  <sheetViews>
    <sheetView workbookViewId="0">
      <selection activeCell="L8" sqref="L8"/>
    </sheetView>
  </sheetViews>
  <sheetFormatPr defaultRowHeight="12.75" x14ac:dyDescent="0.2"/>
  <cols>
    <col min="11" max="11" width="9.7109375" bestFit="1" customWidth="1"/>
  </cols>
  <sheetData>
    <row r="2" spans="11:12" x14ac:dyDescent="0.2">
      <c r="K2" t="s">
        <v>15</v>
      </c>
      <c r="L2" s="1">
        <v>51.09</v>
      </c>
    </row>
    <row r="3" spans="11:12" x14ac:dyDescent="0.2">
      <c r="K3" t="s">
        <v>0</v>
      </c>
      <c r="L3" s="3">
        <v>906.9</v>
      </c>
    </row>
    <row r="4" spans="11:12" x14ac:dyDescent="0.2">
      <c r="K4" t="s">
        <v>16</v>
      </c>
      <c r="L4" s="3">
        <f>+L2*L3</f>
        <v>46333.521000000001</v>
      </c>
    </row>
    <row r="5" spans="11:12" x14ac:dyDescent="0.2">
      <c r="K5" t="s">
        <v>21</v>
      </c>
      <c r="L5" s="3">
        <f>L4*$L$9</f>
        <v>56531.528972100001</v>
      </c>
    </row>
    <row r="6" spans="11:12" x14ac:dyDescent="0.2">
      <c r="K6" t="s">
        <v>17</v>
      </c>
      <c r="L6" s="3">
        <f>693.4+20+174</f>
        <v>887.4</v>
      </c>
    </row>
    <row r="7" spans="11:12" x14ac:dyDescent="0.2">
      <c r="K7" t="s">
        <v>18</v>
      </c>
      <c r="L7" s="3">
        <f>21312.1+2715.2</f>
        <v>24027.3</v>
      </c>
    </row>
    <row r="8" spans="11:12" x14ac:dyDescent="0.2">
      <c r="K8" t="s">
        <v>20</v>
      </c>
      <c r="L8" s="3">
        <f>+L5-L6+L7</f>
        <v>79671.428972099995</v>
      </c>
    </row>
    <row r="9" spans="11:12" x14ac:dyDescent="0.2">
      <c r="K9" t="s">
        <v>19</v>
      </c>
      <c r="L9">
        <v>1.2201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25" sqref="H25"/>
    </sheetView>
  </sheetViews>
  <sheetFormatPr defaultRowHeight="12.75" x14ac:dyDescent="0.2"/>
  <cols>
    <col min="1" max="1" width="5" bestFit="1" customWidth="1"/>
    <col min="2" max="2" width="20.42578125" bestFit="1" customWidth="1"/>
    <col min="3" max="30" width="9.140625" style="2"/>
  </cols>
  <sheetData>
    <row r="1" spans="1:30" x14ac:dyDescent="0.2">
      <c r="A1" s="7" t="s">
        <v>1</v>
      </c>
    </row>
    <row r="2" spans="1:30" x14ac:dyDescent="0.2"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1:30" s="3" customFormat="1" x14ac:dyDescent="0.2">
      <c r="B3" s="3" t="s">
        <v>2</v>
      </c>
      <c r="C3" s="4"/>
      <c r="D3" s="4"/>
      <c r="E3" s="4">
        <v>145.1</v>
      </c>
      <c r="F3" s="4">
        <v>142.4</v>
      </c>
      <c r="G3" s="4">
        <v>148.1</v>
      </c>
      <c r="H3" s="4">
        <v>138.80000000000001</v>
      </c>
      <c r="I3" s="4">
        <v>187.5</v>
      </c>
      <c r="J3" s="4">
        <v>143.30000000000001</v>
      </c>
      <c r="K3" s="4">
        <v>164.2</v>
      </c>
      <c r="L3" s="4">
        <v>173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3" customFormat="1" x14ac:dyDescent="0.2">
      <c r="B4" s="3" t="s">
        <v>26</v>
      </c>
      <c r="C4" s="4"/>
      <c r="D4" s="4"/>
      <c r="E4" s="4">
        <v>168.8</v>
      </c>
      <c r="F4" s="4">
        <v>143.30000000000001</v>
      </c>
      <c r="G4" s="4">
        <v>125</v>
      </c>
      <c r="H4" s="4">
        <v>146.5</v>
      </c>
      <c r="I4" s="4">
        <v>134</v>
      </c>
      <c r="J4" s="4">
        <v>147.1</v>
      </c>
      <c r="K4" s="4">
        <v>123.6</v>
      </c>
      <c r="L4" s="4">
        <v>154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s="3" customFormat="1" x14ac:dyDescent="0.2">
      <c r="B5" s="3" t="s">
        <v>27</v>
      </c>
      <c r="C5" s="4"/>
      <c r="D5" s="4"/>
      <c r="E5" s="4">
        <v>98.4</v>
      </c>
      <c r="F5" s="4">
        <v>101.9</v>
      </c>
      <c r="G5" s="4">
        <v>92.5</v>
      </c>
      <c r="H5" s="4">
        <v>104.1</v>
      </c>
      <c r="I5" s="4">
        <v>123.2</v>
      </c>
      <c r="J5" s="4">
        <v>125.2</v>
      </c>
      <c r="K5" s="4">
        <v>128.30000000000001</v>
      </c>
      <c r="L5" s="4">
        <v>136.69999999999999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s="3" customFormat="1" x14ac:dyDescent="0.2">
      <c r="B6" s="3" t="s">
        <v>28</v>
      </c>
      <c r="C6" s="4"/>
      <c r="D6" s="4"/>
      <c r="E6" s="4">
        <v>135.9</v>
      </c>
      <c r="F6" s="4">
        <v>119.7</v>
      </c>
      <c r="G6" s="4">
        <v>97.5</v>
      </c>
      <c r="H6" s="4">
        <v>116.9</v>
      </c>
      <c r="I6" s="4">
        <v>111.1</v>
      </c>
      <c r="J6" s="4">
        <v>115.7</v>
      </c>
      <c r="K6" s="4">
        <v>103.2</v>
      </c>
      <c r="L6" s="4">
        <v>118.4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s="3" customFormat="1" x14ac:dyDescent="0.2">
      <c r="B7" s="3" t="s">
        <v>29</v>
      </c>
      <c r="C7" s="4"/>
      <c r="D7" s="4"/>
      <c r="E7" s="4">
        <v>96.4</v>
      </c>
      <c r="F7" s="4">
        <v>93.7</v>
      </c>
      <c r="G7" s="4">
        <v>86.4</v>
      </c>
      <c r="H7" s="4">
        <v>84.7</v>
      </c>
      <c r="I7" s="4">
        <v>85.1</v>
      </c>
      <c r="J7" s="4">
        <v>86.2</v>
      </c>
      <c r="K7" s="4">
        <v>83.6</v>
      </c>
      <c r="L7" s="4">
        <v>88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s="3" customFormat="1" x14ac:dyDescent="0.2">
      <c r="B8" s="3" t="s">
        <v>30</v>
      </c>
      <c r="C8" s="4"/>
      <c r="D8" s="4"/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10.4</v>
      </c>
      <c r="L8" s="4">
        <v>17.7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s="3" customFormat="1" x14ac:dyDescent="0.2">
      <c r="B9" s="3" t="s">
        <v>24</v>
      </c>
      <c r="C9" s="4"/>
      <c r="D9" s="4"/>
      <c r="E9" s="4">
        <v>354.9</v>
      </c>
      <c r="F9" s="4">
        <v>383.4</v>
      </c>
      <c r="G9" s="4">
        <v>416.8</v>
      </c>
      <c r="H9" s="4">
        <v>424.8</v>
      </c>
      <c r="I9" s="4">
        <v>427.3</v>
      </c>
      <c r="J9" s="4">
        <v>453.3</v>
      </c>
      <c r="K9" s="4">
        <v>509.2</v>
      </c>
      <c r="L9" s="4">
        <v>517.70000000000005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s="3" customFormat="1" x14ac:dyDescent="0.2">
      <c r="B10" s="3" t="s">
        <v>25</v>
      </c>
      <c r="C10" s="4"/>
      <c r="D10" s="4"/>
      <c r="E10" s="4">
        <v>95.3</v>
      </c>
      <c r="F10" s="4">
        <v>103</v>
      </c>
      <c r="G10" s="4">
        <v>95.7</v>
      </c>
      <c r="H10" s="4">
        <v>86</v>
      </c>
      <c r="I10" s="4">
        <v>78</v>
      </c>
      <c r="J10" s="4">
        <v>103.1</v>
      </c>
      <c r="K10" s="4">
        <v>98.8</v>
      </c>
      <c r="L10" s="4">
        <v>101.8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s="3" customFormat="1" x14ac:dyDescent="0.2">
      <c r="B11" s="3" t="s">
        <v>52</v>
      </c>
      <c r="C11" s="4"/>
      <c r="D11" s="4"/>
      <c r="E11" s="4">
        <v>96.7</v>
      </c>
      <c r="F11" s="4">
        <v>48.2</v>
      </c>
      <c r="G11" s="4">
        <v>17.399999999999999</v>
      </c>
      <c r="H11" s="4"/>
      <c r="I11" s="4">
        <v>18.100000000000001</v>
      </c>
      <c r="J11" s="4">
        <v>20.100000000000001</v>
      </c>
      <c r="K11" s="4">
        <v>10.199999999999999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s="3" customFormat="1" x14ac:dyDescent="0.2">
      <c r="B12" s="3" t="s">
        <v>31</v>
      </c>
      <c r="C12" s="4"/>
      <c r="D12" s="4"/>
      <c r="E12" s="4"/>
      <c r="F12" s="4"/>
      <c r="G12" s="4"/>
      <c r="H12" s="4">
        <v>21.9</v>
      </c>
      <c r="I12" s="4"/>
      <c r="J12" s="4"/>
      <c r="K12" s="4"/>
      <c r="L12" s="4">
        <v>35.700000000000003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s="3" customFormat="1" x14ac:dyDescent="0.2">
      <c r="B13" s="3" t="s">
        <v>32</v>
      </c>
      <c r="C13" s="4"/>
      <c r="D13" s="4"/>
      <c r="E13" s="4">
        <v>176.6</v>
      </c>
      <c r="F13" s="4">
        <v>184.7</v>
      </c>
      <c r="G13" s="4">
        <v>148.5</v>
      </c>
      <c r="H13" s="4">
        <v>157.9</v>
      </c>
      <c r="I13" s="4">
        <v>176.6</v>
      </c>
      <c r="J13" s="4">
        <v>201.4</v>
      </c>
      <c r="K13" s="4">
        <v>168</v>
      </c>
      <c r="L13" s="4">
        <v>193.7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s="3" customFormat="1" x14ac:dyDescent="0.2">
      <c r="B14" s="3" t="s">
        <v>33</v>
      </c>
      <c r="C14" s="4"/>
      <c r="D14" s="4"/>
      <c r="E14" s="4">
        <v>78.3</v>
      </c>
      <c r="F14" s="4">
        <v>75.900000000000006</v>
      </c>
      <c r="G14" s="4">
        <v>78.7</v>
      </c>
      <c r="H14" s="4">
        <v>66.3</v>
      </c>
      <c r="I14" s="4">
        <v>87.7</v>
      </c>
      <c r="J14" s="4">
        <v>73.099999999999994</v>
      </c>
      <c r="K14" s="4">
        <v>64</v>
      </c>
      <c r="L14" s="4">
        <v>72.900000000000006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s="3" customFormat="1" x14ac:dyDescent="0.2">
      <c r="B15" s="3" t="s">
        <v>34</v>
      </c>
      <c r="C15" s="4"/>
      <c r="D15" s="4"/>
      <c r="E15" s="4">
        <v>0</v>
      </c>
      <c r="F15" s="4">
        <v>0</v>
      </c>
      <c r="G15" s="4">
        <v>14.9</v>
      </c>
      <c r="H15" s="4">
        <v>37.299999999999997</v>
      </c>
      <c r="I15" s="4">
        <v>43</v>
      </c>
      <c r="J15" s="4">
        <v>46.5</v>
      </c>
      <c r="K15" s="4">
        <v>51.7</v>
      </c>
      <c r="L15" s="4">
        <v>44.5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s="3" customFormat="1" x14ac:dyDescent="0.2">
      <c r="B16" s="3" t="s">
        <v>35</v>
      </c>
      <c r="C16" s="4"/>
      <c r="D16" s="4"/>
      <c r="E16" s="4">
        <v>0</v>
      </c>
      <c r="F16" s="4">
        <v>0</v>
      </c>
      <c r="G16" s="4">
        <v>0</v>
      </c>
      <c r="H16" s="4">
        <v>5.9</v>
      </c>
      <c r="I16" s="4">
        <v>6.9</v>
      </c>
      <c r="J16" s="4">
        <v>11.6</v>
      </c>
      <c r="K16" s="4">
        <v>15.6</v>
      </c>
      <c r="L16" s="4">
        <v>19.899999999999999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s="3" customFormat="1" x14ac:dyDescent="0.2">
      <c r="B17" s="3" t="s">
        <v>54</v>
      </c>
      <c r="C17" s="4"/>
      <c r="D17" s="4"/>
      <c r="E17" s="4">
        <v>27.1</v>
      </c>
      <c r="F17" s="4">
        <v>26.4</v>
      </c>
      <c r="G17" s="4">
        <v>25.3</v>
      </c>
      <c r="H17" s="4"/>
      <c r="I17" s="4">
        <v>26.9</v>
      </c>
      <c r="J17" s="4">
        <v>25.8</v>
      </c>
      <c r="K17" s="4">
        <v>28.3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2:30" s="3" customFormat="1" x14ac:dyDescent="0.2">
      <c r="B18" s="3" t="s">
        <v>53</v>
      </c>
      <c r="C18" s="4"/>
      <c r="D18" s="4"/>
      <c r="E18" s="4">
        <v>48.1</v>
      </c>
      <c r="F18" s="4">
        <v>46.8</v>
      </c>
      <c r="G18" s="4">
        <v>44.1</v>
      </c>
      <c r="H18" s="4"/>
      <c r="I18" s="4">
        <v>43.7</v>
      </c>
      <c r="J18" s="4">
        <v>44.7</v>
      </c>
      <c r="K18" s="4">
        <v>37.700000000000003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2:30" s="3" customFormat="1" x14ac:dyDescent="0.2">
      <c r="B19" s="3" t="s">
        <v>36</v>
      </c>
      <c r="C19" s="4"/>
      <c r="D19" s="4"/>
      <c r="E19" s="4">
        <f>30.4+5.2</f>
        <v>35.6</v>
      </c>
      <c r="F19" s="4">
        <f>31.3+16</f>
        <v>47.3</v>
      </c>
      <c r="G19" s="4">
        <f>32.3+2.4</f>
        <v>34.699999999999996</v>
      </c>
      <c r="H19" s="4">
        <v>85.1</v>
      </c>
      <c r="I19" s="4">
        <f>27.7+1.9</f>
        <v>29.599999999999998</v>
      </c>
      <c r="J19" s="4">
        <f>26.6+9.7</f>
        <v>36.299999999999997</v>
      </c>
      <c r="K19" s="4">
        <f>96.5+2.8-K18-K17</f>
        <v>33.299999999999997</v>
      </c>
      <c r="L19" s="4">
        <v>88.7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2:30" s="3" customFormat="1" x14ac:dyDescent="0.2">
      <c r="B20" s="3" t="s">
        <v>37</v>
      </c>
      <c r="C20" s="4"/>
      <c r="D20" s="4"/>
      <c r="E20" s="4"/>
      <c r="F20" s="4"/>
      <c r="G20" s="4"/>
      <c r="H20" s="4"/>
      <c r="I20" s="4"/>
      <c r="J20" s="4"/>
      <c r="K20" s="4"/>
      <c r="L20" s="4">
        <v>275.60000000000002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2:30" s="3" customFormat="1" x14ac:dyDescent="0.2">
      <c r="B21" s="3" t="s">
        <v>38</v>
      </c>
      <c r="C21" s="4"/>
      <c r="D21" s="4"/>
      <c r="E21" s="4"/>
      <c r="F21" s="4"/>
      <c r="G21" s="4"/>
      <c r="H21" s="4"/>
      <c r="I21" s="4"/>
      <c r="J21" s="4"/>
      <c r="K21" s="4"/>
      <c r="L21" s="4">
        <v>74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2:30" s="3" customFormat="1" x14ac:dyDescent="0.2">
      <c r="B22" s="3" t="s">
        <v>39</v>
      </c>
      <c r="C22" s="4"/>
      <c r="D22" s="4"/>
      <c r="E22" s="4"/>
      <c r="F22" s="4"/>
      <c r="G22" s="4"/>
      <c r="H22" s="4"/>
      <c r="I22" s="4"/>
      <c r="J22" s="4"/>
      <c r="K22" s="4"/>
      <c r="L22" s="4">
        <v>138.19999999999999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2:30" s="3" customFormat="1" x14ac:dyDescent="0.2">
      <c r="B23" s="3" t="s">
        <v>40</v>
      </c>
      <c r="C23" s="4"/>
      <c r="D23" s="4"/>
      <c r="E23" s="4"/>
      <c r="F23" s="4"/>
      <c r="G23" s="4"/>
      <c r="H23" s="4"/>
      <c r="I23" s="4"/>
      <c r="J23" s="4"/>
      <c r="K23" s="4"/>
      <c r="L23" s="4">
        <v>51.3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2:30" s="3" customFormat="1" x14ac:dyDescent="0.2">
      <c r="B24" s="3" t="s">
        <v>41</v>
      </c>
      <c r="C24" s="4"/>
      <c r="D24" s="4"/>
      <c r="E24" s="4"/>
      <c r="F24" s="4"/>
      <c r="G24" s="4"/>
      <c r="H24" s="4"/>
      <c r="I24" s="4"/>
      <c r="J24" s="4"/>
      <c r="K24" s="4"/>
      <c r="L24" s="4">
        <v>20.3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2:30" s="3" customFormat="1" x14ac:dyDescent="0.2">
      <c r="B25" s="3" t="s">
        <v>23</v>
      </c>
      <c r="C25" s="4"/>
      <c r="D25" s="4"/>
      <c r="E25" s="4">
        <v>39.9</v>
      </c>
      <c r="F25" s="4">
        <v>59.4</v>
      </c>
      <c r="G25" s="4">
        <v>62.8</v>
      </c>
      <c r="H25" s="4"/>
      <c r="I25" s="4">
        <v>76.3</v>
      </c>
      <c r="J25" s="4">
        <v>82.3</v>
      </c>
      <c r="K25" s="4">
        <v>79.2</v>
      </c>
      <c r="L25" s="4">
        <v>107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2:30" s="6" customFormat="1" x14ac:dyDescent="0.2">
      <c r="B26" s="6" t="s">
        <v>22</v>
      </c>
      <c r="C26" s="5"/>
      <c r="D26" s="5"/>
      <c r="E26" s="5">
        <f t="shared" ref="E26:K26" si="0">SUM(E3:E25)</f>
        <v>1597.0999999999997</v>
      </c>
      <c r="F26" s="5">
        <f t="shared" si="0"/>
        <v>1576.1000000000004</v>
      </c>
      <c r="G26" s="5">
        <f t="shared" si="0"/>
        <v>1488.4</v>
      </c>
      <c r="H26" s="5">
        <f t="shared" si="0"/>
        <v>1476.2</v>
      </c>
      <c r="I26" s="5">
        <f t="shared" si="0"/>
        <v>1655</v>
      </c>
      <c r="J26" s="5">
        <f t="shared" si="0"/>
        <v>1715.6999999999996</v>
      </c>
      <c r="K26" s="5">
        <f t="shared" si="0"/>
        <v>1709.3</v>
      </c>
      <c r="L26" s="5">
        <f>SUM(L3:L25)</f>
        <v>2429.1000000000004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 spans="2:30" s="3" customFormat="1" x14ac:dyDescent="0.2">
      <c r="B27" s="3" t="s">
        <v>51</v>
      </c>
      <c r="C27" s="4"/>
      <c r="D27" s="4"/>
      <c r="E27" s="4"/>
      <c r="F27" s="4"/>
      <c r="G27" s="4"/>
      <c r="H27" s="4"/>
      <c r="I27" s="4"/>
      <c r="J27" s="4"/>
      <c r="K27" s="4">
        <v>248.6</v>
      </c>
      <c r="L27" s="4">
        <v>778.1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2:30" s="3" customFormat="1" x14ac:dyDescent="0.2">
      <c r="B28" s="3" t="s">
        <v>50</v>
      </c>
      <c r="C28" s="4"/>
      <c r="D28" s="4"/>
      <c r="E28" s="4"/>
      <c r="F28" s="4"/>
      <c r="G28" s="4"/>
      <c r="H28" s="4"/>
      <c r="I28" s="4"/>
      <c r="J28" s="4"/>
      <c r="K28" s="4">
        <f>+K26-K27</f>
        <v>1460.7</v>
      </c>
      <c r="L28" s="4">
        <f>+L26-L27</f>
        <v>1651.0000000000005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2:30" s="3" customFormat="1" x14ac:dyDescent="0.2">
      <c r="B29" s="3" t="s">
        <v>49</v>
      </c>
      <c r="C29" s="4"/>
      <c r="D29" s="4"/>
      <c r="E29" s="4"/>
      <c r="F29" s="4"/>
      <c r="G29" s="4"/>
      <c r="H29" s="4"/>
      <c r="I29" s="4"/>
      <c r="J29" s="4"/>
      <c r="K29" s="4">
        <v>609.5</v>
      </c>
      <c r="L29" s="4">
        <v>675.3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2:30" s="3" customFormat="1" x14ac:dyDescent="0.2">
      <c r="B30" s="3" t="s">
        <v>48</v>
      </c>
      <c r="C30" s="4"/>
      <c r="D30" s="4"/>
      <c r="E30" s="4"/>
      <c r="F30" s="4"/>
      <c r="G30" s="4"/>
      <c r="H30" s="4"/>
      <c r="I30" s="4"/>
      <c r="J30" s="4"/>
      <c r="K30" s="4">
        <v>217.1</v>
      </c>
      <c r="L30" s="4">
        <v>294.8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2:30" s="3" customFormat="1" x14ac:dyDescent="0.2">
      <c r="B31" s="3" t="s">
        <v>47</v>
      </c>
      <c r="C31" s="4"/>
      <c r="D31" s="4"/>
      <c r="E31" s="4"/>
      <c r="F31" s="4"/>
      <c r="G31" s="4"/>
      <c r="H31" s="4"/>
      <c r="I31" s="4"/>
      <c r="J31" s="4"/>
      <c r="K31" s="4">
        <f>+K30+K29</f>
        <v>826.6</v>
      </c>
      <c r="L31" s="4">
        <f>+L30+L29</f>
        <v>970.09999999999991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2:30" s="3" customFormat="1" x14ac:dyDescent="0.2">
      <c r="B32" s="3" t="s">
        <v>46</v>
      </c>
      <c r="C32" s="4"/>
      <c r="D32" s="4"/>
      <c r="E32" s="4"/>
      <c r="F32" s="4"/>
      <c r="G32" s="4"/>
      <c r="H32" s="4"/>
      <c r="I32" s="4"/>
      <c r="J32" s="4"/>
      <c r="K32" s="4">
        <f>+K28-K31</f>
        <v>634.1</v>
      </c>
      <c r="L32" s="4">
        <f>+L28-L31</f>
        <v>680.90000000000055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 s="3" customFormat="1" x14ac:dyDescent="0.2">
      <c r="B33" s="3" t="s">
        <v>45</v>
      </c>
      <c r="C33" s="4"/>
      <c r="D33" s="4"/>
      <c r="E33" s="4"/>
      <c r="F33" s="4"/>
      <c r="G33" s="4"/>
      <c r="H33" s="4"/>
      <c r="I33" s="4"/>
      <c r="J33" s="4"/>
      <c r="K33" s="4">
        <v>-52.2</v>
      </c>
      <c r="L33" s="4">
        <f>1.6-87.2+6</f>
        <v>-79.600000000000009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 s="3" customFormat="1" x14ac:dyDescent="0.2">
      <c r="B34" s="3" t="s">
        <v>44</v>
      </c>
      <c r="C34" s="4"/>
      <c r="D34" s="4"/>
      <c r="E34" s="4"/>
      <c r="F34" s="4"/>
      <c r="G34" s="4"/>
      <c r="H34" s="4"/>
      <c r="I34" s="4"/>
      <c r="J34" s="4"/>
      <c r="K34" s="4">
        <f>+K33+K32</f>
        <v>581.9</v>
      </c>
      <c r="L34" s="4">
        <f>+L33+L32</f>
        <v>601.30000000000052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 s="3" customFormat="1" x14ac:dyDescent="0.2">
      <c r="B35" s="3" t="s">
        <v>43</v>
      </c>
      <c r="C35" s="4"/>
      <c r="D35" s="4"/>
      <c r="E35" s="4"/>
      <c r="F35" s="4"/>
      <c r="G35" s="4"/>
      <c r="H35" s="4"/>
      <c r="I35" s="4"/>
      <c r="J35" s="4"/>
      <c r="K35" s="4">
        <f>82.1+0.1</f>
        <v>82.199999999999989</v>
      </c>
      <c r="L35" s="4">
        <v>0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 s="3" customFormat="1" x14ac:dyDescent="0.2">
      <c r="B36" s="3" t="s">
        <v>42</v>
      </c>
      <c r="C36" s="4"/>
      <c r="D36" s="4"/>
      <c r="E36" s="4"/>
      <c r="F36" s="4"/>
      <c r="G36" s="4"/>
      <c r="H36" s="4"/>
      <c r="I36" s="4"/>
      <c r="J36" s="4"/>
      <c r="K36" s="4">
        <f>+K34-K35</f>
        <v>499.7</v>
      </c>
      <c r="L36" s="4">
        <f>+L34-L35</f>
        <v>601.30000000000052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2016-10-13T00:02:20Z</dcterms:created>
  <dcterms:modified xsi:type="dcterms:W3CDTF">2016-10-16T09:21:33Z</dcterms:modified>
</cp:coreProperties>
</file>