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45" windowHeight="1222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6" i="2"/>
  <c r="F12" i="2"/>
  <c r="F8" i="2"/>
  <c r="F5" i="2"/>
  <c r="J23" i="2"/>
  <c r="J16" i="2"/>
  <c r="J14" i="2"/>
  <c r="J12" i="2"/>
  <c r="J8" i="2"/>
  <c r="J5" i="2"/>
  <c r="K25" i="2"/>
  <c r="K47" i="2"/>
  <c r="K38" i="2"/>
  <c r="K36" i="2"/>
  <c r="K33" i="2"/>
  <c r="K26" i="2"/>
  <c r="K23" i="2"/>
  <c r="K21" i="2"/>
  <c r="G16" i="2"/>
  <c r="G14" i="2"/>
  <c r="G12" i="2"/>
  <c r="G8" i="2"/>
  <c r="G5" i="2"/>
  <c r="K16" i="2"/>
  <c r="K17" i="2" s="1"/>
  <c r="K18" i="2" s="1"/>
  <c r="K15" i="2"/>
  <c r="K14" i="2"/>
  <c r="K13" i="2"/>
  <c r="K12" i="2"/>
  <c r="K9" i="2"/>
  <c r="K8" i="2"/>
  <c r="K5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Q2" i="2"/>
  <c r="N7" i="1"/>
  <c r="N6" i="1"/>
  <c r="N5" i="1"/>
  <c r="N4" i="1"/>
  <c r="F9" i="2" l="1"/>
  <c r="F13" i="2" s="1"/>
  <c r="F15" i="2" s="1"/>
  <c r="F17" i="2" s="1"/>
  <c r="F18" i="2" s="1"/>
  <c r="J21" i="2"/>
  <c r="J9" i="2"/>
  <c r="J13" i="2" s="1"/>
  <c r="J15" i="2" s="1"/>
  <c r="J17" i="2" s="1"/>
  <c r="J18" i="2" s="1"/>
  <c r="G9" i="2"/>
  <c r="G13" i="2" s="1"/>
  <c r="G15" i="2" s="1"/>
  <c r="G17" i="2" s="1"/>
  <c r="G18" i="2" s="1"/>
</calcChain>
</file>

<file path=xl/sharedStrings.xml><?xml version="1.0" encoding="utf-8"?>
<sst xmlns="http://schemas.openxmlformats.org/spreadsheetml/2006/main" count="63" uniqueCount="55">
  <si>
    <t>Price</t>
  </si>
  <si>
    <t>Shares</t>
  </si>
  <si>
    <t>MC</t>
  </si>
  <si>
    <t>Cash</t>
  </si>
  <si>
    <t>Debt</t>
  </si>
  <si>
    <t>EV</t>
  </si>
  <si>
    <t>Q116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</si>
  <si>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</si>
  <si>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</si>
  <si>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</si>
  <si>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</si>
  <si>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</si>
  <si>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</si>
  <si>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</si>
  <si>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</si>
  <si>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</si>
  <si>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</si>
  <si>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Q216</t>
  </si>
  <si>
    <t>Q316</t>
  </si>
  <si>
    <t>Q416</t>
  </si>
  <si>
    <t>Services</t>
  </si>
  <si>
    <t>Wireless Equipment</t>
  </si>
  <si>
    <t>Taxes+MI</t>
  </si>
  <si>
    <t>Net Income</t>
  </si>
  <si>
    <t>Pretax Income</t>
  </si>
  <si>
    <t>Interest</t>
  </si>
  <si>
    <t>Operating Income</t>
  </si>
  <si>
    <t>Operating Expenses</t>
  </si>
  <si>
    <t>D&amp;A</t>
  </si>
  <si>
    <t>SG&amp;A</t>
  </si>
  <si>
    <t>Gross Margin</t>
  </si>
  <si>
    <t>COGS</t>
  </si>
  <si>
    <t>Wireless Cost</t>
  </si>
  <si>
    <t>Cost of Services</t>
  </si>
  <si>
    <t>EPS</t>
  </si>
  <si>
    <t>Revenue Growth</t>
  </si>
  <si>
    <t>L+SE</t>
  </si>
  <si>
    <t>SE</t>
  </si>
  <si>
    <t>OL</t>
  </si>
  <si>
    <t>NCL Held for Sale</t>
  </si>
  <si>
    <t>D/T</t>
  </si>
  <si>
    <t>Pension</t>
  </si>
  <si>
    <t>CL Held for Sale</t>
  </si>
  <si>
    <t>AP</t>
  </si>
  <si>
    <t>Assets</t>
  </si>
  <si>
    <t>OA</t>
  </si>
  <si>
    <t>NCA Held for Sale</t>
  </si>
  <si>
    <t>Goodwill</t>
  </si>
  <si>
    <t>Licenses</t>
  </si>
  <si>
    <t>PP&amp;E</t>
  </si>
  <si>
    <t>Prepaids</t>
  </si>
  <si>
    <t>Held for Sale</t>
  </si>
  <si>
    <t>Inventory</t>
  </si>
  <si>
    <t>AR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</si>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</sst>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47625</xdr:rowOff>
    </xdr:from>
    <xdr:to>
      <xdr:col>11</xdr:col>
      <xdr:colOff>38100</xdr:colOff>
      <xdr:row>47</xdr:row>
      <xdr:rowOff>142875</xdr:rowOff>
    </xdr:to>
    <xdr:cxnSp macro="">
      <xdr:nvCxnSpPr>
        <xdr:cNvPr id="3" name="Straight Connector 2"/>
        <xdr:cNvCxnSpPr/>
      </xdr:nvCxnSpPr>
      <xdr:spPr>
        <a:xfrm>
          <a:off x="7067550" y="47625"/>
          <a:ext cx="0" cy="7705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O7"/>
  <sheetViews>
    <sheetView workbookViewId="0">
      <selection activeCell="N6" sqref="N6"/>
    </sheetView>
  </sheetViews>
  <sheetFormatPr defaultRowHeight="12.75" x14ac:dyDescent="0.2"/>
  <sheetData>
    <row r="2" spans="13:15" x14ac:dyDescent="0.2">
      <c r="M2" t="s">
        <v>0</v>
      </c>
      <c r="N2">
        <v>51.32</v>
      </c>
    </row>
    <row r="3" spans="13:15" x14ac:dyDescent="0.2">
      <c r="M3" t="s">
        <v>1</v>
      </c>
      <c r="N3" s="1">
        <v>4076.288055</v>
      </c>
      <c r="O3" s="2" t="s">
        <v>6</v>
      </c>
    </row>
    <row r="4" spans="13:15" x14ac:dyDescent="0.2">
      <c r="M4" t="s">
        <v>2</v>
      </c>
      <c r="N4" s="1">
        <f>+N3*N2</f>
        <v>209195.10298259999</v>
      </c>
      <c r="O4" s="2"/>
    </row>
    <row r="5" spans="13:15" x14ac:dyDescent="0.2">
      <c r="M5" t="s">
        <v>3</v>
      </c>
      <c r="N5" s="1">
        <f>5846+821</f>
        <v>6667</v>
      </c>
      <c r="O5" s="2" t="s">
        <v>6</v>
      </c>
    </row>
    <row r="6" spans="13:15" x14ac:dyDescent="0.2">
      <c r="M6" t="s">
        <v>4</v>
      </c>
      <c r="N6" s="1">
        <f>103615+6265</f>
        <v>109880</v>
      </c>
      <c r="O6" s="2" t="s">
        <v>6</v>
      </c>
    </row>
    <row r="7" spans="13:15" x14ac:dyDescent="0.2">
      <c r="M7" t="s">
        <v>5</v>
      </c>
      <c r="N7" s="1">
        <f>+N4-N5+N6</f>
        <v>312408.10298259999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8.140625" bestFit="1" customWidth="1"/>
    <col min="3" max="38" width="9.140625" style="2"/>
  </cols>
  <sheetData>
    <row r="1" spans="1:38" x14ac:dyDescent="0.2">
      <c r="A1" s="8" t="s">
        <v>7</v>
      </c>
    </row>
    <row r="2" spans="1:38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6</v>
      </c>
      <c r="L2" s="2" t="s">
        <v>17</v>
      </c>
      <c r="M2" s="2" t="s">
        <v>18</v>
      </c>
      <c r="N2" s="2" t="s">
        <v>19</v>
      </c>
      <c r="P2" s="2">
        <v>2010</v>
      </c>
      <c r="Q2" s="2">
        <f>+P2+1</f>
        <v>2011</v>
      </c>
      <c r="R2" s="2">
        <f t="shared" ref="R2:AG2" si="0">+Q2+1</f>
        <v>2012</v>
      </c>
      <c r="S2" s="2">
        <f t="shared" si="0"/>
        <v>2013</v>
      </c>
      <c r="T2" s="2">
        <f t="shared" si="0"/>
        <v>2014</v>
      </c>
      <c r="U2" s="2">
        <f t="shared" si="0"/>
        <v>2015</v>
      </c>
      <c r="V2" s="2">
        <f t="shared" si="0"/>
        <v>2016</v>
      </c>
      <c r="W2" s="2">
        <f t="shared" si="0"/>
        <v>2017</v>
      </c>
      <c r="X2" s="2">
        <f t="shared" si="0"/>
        <v>2018</v>
      </c>
      <c r="Y2" s="2">
        <f t="shared" si="0"/>
        <v>2019</v>
      </c>
      <c r="Z2" s="2">
        <f t="shared" si="0"/>
        <v>2020</v>
      </c>
      <c r="AA2" s="2">
        <f t="shared" si="0"/>
        <v>2021</v>
      </c>
      <c r="AB2" s="2">
        <f t="shared" si="0"/>
        <v>2022</v>
      </c>
      <c r="AC2" s="2">
        <f t="shared" si="0"/>
        <v>2023</v>
      </c>
      <c r="AD2" s="2">
        <f t="shared" si="0"/>
        <v>2024</v>
      </c>
      <c r="AE2" s="2">
        <f t="shared" si="0"/>
        <v>2025</v>
      </c>
      <c r="AF2" s="2">
        <f t="shared" si="0"/>
        <v>2026</v>
      </c>
      <c r="AG2" s="2">
        <f t="shared" si="0"/>
        <v>2027</v>
      </c>
    </row>
    <row r="3" spans="1:38" s="1" customFormat="1" x14ac:dyDescent="0.2">
      <c r="B3" s="1" t="s">
        <v>20</v>
      </c>
      <c r="C3" s="4"/>
      <c r="D3" s="4"/>
      <c r="E3" s="4"/>
      <c r="F3" s="4">
        <v>28970</v>
      </c>
      <c r="G3" s="4">
        <v>28611</v>
      </c>
      <c r="H3" s="4"/>
      <c r="I3" s="4"/>
      <c r="J3" s="4">
        <v>28856</v>
      </c>
      <c r="K3" s="4">
        <v>28217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s="1" customFormat="1" x14ac:dyDescent="0.2">
      <c r="B4" s="1" t="s">
        <v>21</v>
      </c>
      <c r="C4" s="4"/>
      <c r="D4" s="4"/>
      <c r="E4" s="4"/>
      <c r="F4" s="4">
        <v>4222</v>
      </c>
      <c r="G4" s="4">
        <v>3373</v>
      </c>
      <c r="H4" s="4"/>
      <c r="I4" s="4"/>
      <c r="J4" s="4">
        <v>5398</v>
      </c>
      <c r="K4" s="4">
        <v>3954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s="5" customFormat="1" x14ac:dyDescent="0.2">
      <c r="B5" s="5" t="s">
        <v>8</v>
      </c>
      <c r="C5" s="6"/>
      <c r="D5" s="6"/>
      <c r="E5" s="6"/>
      <c r="F5" s="6">
        <f>+F4+F3</f>
        <v>33192</v>
      </c>
      <c r="G5" s="6">
        <f>+G4+G3</f>
        <v>31984</v>
      </c>
      <c r="H5" s="6"/>
      <c r="I5" s="6"/>
      <c r="J5" s="6">
        <f>+J4+J3</f>
        <v>34254</v>
      </c>
      <c r="K5" s="6">
        <f>+K4+K3</f>
        <v>32171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s="1" customFormat="1" x14ac:dyDescent="0.2">
      <c r="B6" s="1" t="s">
        <v>33</v>
      </c>
      <c r="C6" s="4"/>
      <c r="D6" s="4"/>
      <c r="E6" s="4"/>
      <c r="F6" s="4">
        <v>7076</v>
      </c>
      <c r="G6" s="4">
        <v>6988</v>
      </c>
      <c r="H6" s="4"/>
      <c r="I6" s="4"/>
      <c r="J6" s="4">
        <v>7867</v>
      </c>
      <c r="K6" s="4">
        <v>7614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s="1" customFormat="1" x14ac:dyDescent="0.2">
      <c r="B7" s="1" t="s">
        <v>32</v>
      </c>
      <c r="C7" s="4"/>
      <c r="D7" s="4"/>
      <c r="E7" s="4"/>
      <c r="F7" s="4">
        <v>7327</v>
      </c>
      <c r="G7" s="4">
        <v>5108</v>
      </c>
      <c r="H7" s="4"/>
      <c r="I7" s="4"/>
      <c r="J7" s="4">
        <v>6840</v>
      </c>
      <c r="K7" s="4">
        <v>4998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s="1" customFormat="1" x14ac:dyDescent="0.2">
      <c r="B8" s="1" t="s">
        <v>31</v>
      </c>
      <c r="C8" s="4"/>
      <c r="D8" s="4"/>
      <c r="E8" s="4"/>
      <c r="F8" s="4">
        <f>+F6+F7</f>
        <v>14403</v>
      </c>
      <c r="G8" s="4">
        <f>+G6+G7</f>
        <v>12096</v>
      </c>
      <c r="H8" s="4"/>
      <c r="I8" s="4"/>
      <c r="J8" s="4">
        <f>+J6+J7</f>
        <v>14707</v>
      </c>
      <c r="K8" s="4">
        <f>+K6+K7</f>
        <v>12612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s="1" customFormat="1" x14ac:dyDescent="0.2">
      <c r="B9" s="1" t="s">
        <v>30</v>
      </c>
      <c r="C9" s="4"/>
      <c r="D9" s="4"/>
      <c r="E9" s="4"/>
      <c r="F9" s="4">
        <f>+F5-F8</f>
        <v>18789</v>
      </c>
      <c r="G9" s="4">
        <f>+G5-G8</f>
        <v>19888</v>
      </c>
      <c r="H9" s="4"/>
      <c r="I9" s="4"/>
      <c r="J9" s="4">
        <f>+J5-J8</f>
        <v>19547</v>
      </c>
      <c r="K9" s="4">
        <f>+K5-K8</f>
        <v>19559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s="1" customFormat="1" x14ac:dyDescent="0.2">
      <c r="B10" s="1" t="s">
        <v>29</v>
      </c>
      <c r="C10" s="4"/>
      <c r="D10" s="4"/>
      <c r="E10" s="4"/>
      <c r="F10" s="4">
        <v>16857</v>
      </c>
      <c r="G10" s="4">
        <v>7939</v>
      </c>
      <c r="H10" s="4"/>
      <c r="I10" s="4"/>
      <c r="J10" s="4">
        <v>5764</v>
      </c>
      <c r="K10" s="4">
        <v>7600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s="1" customFormat="1" x14ac:dyDescent="0.2">
      <c r="B11" s="1" t="s">
        <v>28</v>
      </c>
      <c r="C11" s="4"/>
      <c r="D11" s="4"/>
      <c r="E11" s="4"/>
      <c r="F11" s="4">
        <v>4068</v>
      </c>
      <c r="G11" s="4">
        <v>3989</v>
      </c>
      <c r="H11" s="4"/>
      <c r="I11" s="4"/>
      <c r="J11" s="4">
        <v>4039</v>
      </c>
      <c r="K11" s="4">
        <v>4017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s="1" customFormat="1" x14ac:dyDescent="0.2">
      <c r="B12" s="1" t="s">
        <v>27</v>
      </c>
      <c r="C12" s="4"/>
      <c r="D12" s="4"/>
      <c r="E12" s="4"/>
      <c r="F12" s="4">
        <f>+F11+F10</f>
        <v>20925</v>
      </c>
      <c r="G12" s="4">
        <f>+G11+G10</f>
        <v>11928</v>
      </c>
      <c r="H12" s="4"/>
      <c r="I12" s="4"/>
      <c r="J12" s="4">
        <f>+J11+J10</f>
        <v>9803</v>
      </c>
      <c r="K12" s="4">
        <f>+K11+K10</f>
        <v>11617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s="1" customFormat="1" x14ac:dyDescent="0.2">
      <c r="B13" s="1" t="s">
        <v>26</v>
      </c>
      <c r="C13" s="4"/>
      <c r="D13" s="4"/>
      <c r="E13" s="4"/>
      <c r="F13" s="4">
        <f>+F9-F12</f>
        <v>-2136</v>
      </c>
      <c r="G13" s="4">
        <f>+G9-G12</f>
        <v>7960</v>
      </c>
      <c r="H13" s="4"/>
      <c r="I13" s="4"/>
      <c r="J13" s="4">
        <f>+J9-J12</f>
        <v>9744</v>
      </c>
      <c r="K13" s="4">
        <f>+K9-K12</f>
        <v>7942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s="1" customFormat="1" x14ac:dyDescent="0.2">
      <c r="B14" s="1" t="s">
        <v>25</v>
      </c>
      <c r="C14" s="4"/>
      <c r="D14" s="4"/>
      <c r="E14" s="4"/>
      <c r="F14" s="4">
        <f>-31-437-1282</f>
        <v>-1750</v>
      </c>
      <c r="G14" s="4">
        <f>-34+75-1332</f>
        <v>-1291</v>
      </c>
      <c r="H14" s="4"/>
      <c r="I14" s="4"/>
      <c r="J14" s="4">
        <f>-16+28-1178</f>
        <v>-1166</v>
      </c>
      <c r="K14" s="4">
        <f>-20+32-1188</f>
        <v>-1176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" customFormat="1" x14ac:dyDescent="0.2">
      <c r="B15" s="1" t="s">
        <v>24</v>
      </c>
      <c r="C15" s="4"/>
      <c r="D15" s="4"/>
      <c r="E15" s="4"/>
      <c r="F15" s="4">
        <f>+F13+F14</f>
        <v>-3886</v>
      </c>
      <c r="G15" s="4">
        <f>+G13+G14</f>
        <v>6669</v>
      </c>
      <c r="H15" s="4"/>
      <c r="I15" s="4"/>
      <c r="J15" s="4">
        <f>+J13+J14</f>
        <v>8578</v>
      </c>
      <c r="K15" s="4">
        <f>+K13+K14</f>
        <v>6766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" customFormat="1" x14ac:dyDescent="0.2">
      <c r="B16" s="1" t="s">
        <v>22</v>
      </c>
      <c r="C16" s="4"/>
      <c r="D16" s="4"/>
      <c r="E16" s="4"/>
      <c r="F16" s="4">
        <f>2331+119</f>
        <v>2450</v>
      </c>
      <c r="G16" s="4">
        <f>2331+119</f>
        <v>2450</v>
      </c>
      <c r="H16" s="4"/>
      <c r="I16" s="4"/>
      <c r="J16" s="4">
        <f>3065+122</f>
        <v>3187</v>
      </c>
      <c r="K16" s="4">
        <f>2336+120</f>
        <v>2456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2:38" s="1" customFormat="1" x14ac:dyDescent="0.2">
      <c r="B17" s="1" t="s">
        <v>23</v>
      </c>
      <c r="C17" s="4"/>
      <c r="D17" s="4"/>
      <c r="E17" s="4"/>
      <c r="F17" s="4">
        <f>+F15-F16</f>
        <v>-6336</v>
      </c>
      <c r="G17" s="4">
        <f>+G15-G16</f>
        <v>4219</v>
      </c>
      <c r="H17" s="4"/>
      <c r="I17" s="4"/>
      <c r="J17" s="4">
        <f>+J15-J16</f>
        <v>5391</v>
      </c>
      <c r="K17" s="4">
        <f>+K15-K16</f>
        <v>4310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2:38" x14ac:dyDescent="0.2">
      <c r="B18" t="s">
        <v>34</v>
      </c>
      <c r="F18" s="3">
        <f>F17/F19</f>
        <v>-1.5374909002669255</v>
      </c>
      <c r="G18" s="3">
        <f>G17/G19</f>
        <v>1.0237806357680175</v>
      </c>
      <c r="J18" s="3">
        <f>J17/J19</f>
        <v>1.3203526818515796</v>
      </c>
      <c r="K18" s="3">
        <f>K17/K19</f>
        <v>1.0550795593635252</v>
      </c>
    </row>
    <row r="19" spans="2:38" s="1" customFormat="1" x14ac:dyDescent="0.2">
      <c r="B19" s="1" t="s">
        <v>1</v>
      </c>
      <c r="C19" s="4"/>
      <c r="D19" s="4"/>
      <c r="E19" s="4"/>
      <c r="F19" s="4">
        <v>4121</v>
      </c>
      <c r="G19" s="4">
        <v>4121</v>
      </c>
      <c r="H19" s="4"/>
      <c r="I19" s="4"/>
      <c r="J19" s="4">
        <v>4083</v>
      </c>
      <c r="K19" s="4">
        <v>4085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1" spans="2:38" x14ac:dyDescent="0.2">
      <c r="B21" s="1" t="s">
        <v>35</v>
      </c>
      <c r="J21" s="7">
        <f>J5/F5-1</f>
        <v>3.1995661605206172E-2</v>
      </c>
      <c r="K21" s="7">
        <f>K5/G5-1</f>
        <v>5.8466733366684398E-3</v>
      </c>
    </row>
    <row r="23" spans="2:38" x14ac:dyDescent="0.2">
      <c r="B23" s="1" t="s">
        <v>30</v>
      </c>
      <c r="J23" s="7">
        <f>J9/J5</f>
        <v>0.57064868336544639</v>
      </c>
      <c r="K23" s="7">
        <f>K9/K5</f>
        <v>0.60796991078922014</v>
      </c>
    </row>
    <row r="25" spans="2:38" s="1" customFormat="1" x14ac:dyDescent="0.2">
      <c r="B25" s="1" t="s">
        <v>54</v>
      </c>
      <c r="C25" s="4"/>
      <c r="D25" s="4"/>
      <c r="E25" s="4"/>
      <c r="F25" s="4"/>
      <c r="G25" s="4"/>
      <c r="H25" s="4"/>
      <c r="I25" s="4"/>
      <c r="J25" s="4"/>
      <c r="K25" s="4">
        <f>K26-K38</f>
        <v>-103213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2:38" s="1" customFormat="1" x14ac:dyDescent="0.2">
      <c r="B26" s="1" t="s">
        <v>3</v>
      </c>
      <c r="C26" s="4"/>
      <c r="D26" s="4"/>
      <c r="E26" s="4"/>
      <c r="F26" s="4"/>
      <c r="G26" s="4"/>
      <c r="H26" s="4"/>
      <c r="I26" s="4"/>
      <c r="J26" s="4"/>
      <c r="K26" s="4">
        <f>5846+821</f>
        <v>6667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2:38" s="1" customFormat="1" x14ac:dyDescent="0.2">
      <c r="B27" s="1" t="s">
        <v>53</v>
      </c>
      <c r="C27" s="4"/>
      <c r="D27" s="4"/>
      <c r="E27" s="4"/>
      <c r="F27" s="4"/>
      <c r="G27" s="4"/>
      <c r="H27" s="4"/>
      <c r="I27" s="4"/>
      <c r="J27" s="4"/>
      <c r="K27" s="4">
        <v>12485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2:38" s="1" customFormat="1" x14ac:dyDescent="0.2">
      <c r="B28" s="1" t="s">
        <v>52</v>
      </c>
      <c r="C28" s="4"/>
      <c r="D28" s="4"/>
      <c r="E28" s="4"/>
      <c r="F28" s="4"/>
      <c r="G28" s="4"/>
      <c r="H28" s="4"/>
      <c r="I28" s="4"/>
      <c r="J28" s="4"/>
      <c r="K28" s="4">
        <v>1142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2:38" s="1" customFormat="1" x14ac:dyDescent="0.2">
      <c r="B29" s="1" t="s">
        <v>51</v>
      </c>
      <c r="C29" s="4"/>
      <c r="D29" s="4"/>
      <c r="E29" s="4"/>
      <c r="F29" s="4"/>
      <c r="G29" s="4"/>
      <c r="H29" s="4"/>
      <c r="I29" s="4"/>
      <c r="J29" s="4"/>
      <c r="K29" s="4">
        <v>720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2:38" s="1" customFormat="1" x14ac:dyDescent="0.2">
      <c r="B30" s="1" t="s">
        <v>50</v>
      </c>
      <c r="C30" s="4"/>
      <c r="D30" s="4"/>
      <c r="E30" s="4"/>
      <c r="F30" s="4"/>
      <c r="G30" s="4"/>
      <c r="H30" s="4"/>
      <c r="I30" s="4"/>
      <c r="J30" s="4"/>
      <c r="K30" s="4">
        <v>3422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2:38" s="1" customFormat="1" x14ac:dyDescent="0.2">
      <c r="B31" s="1" t="s">
        <v>49</v>
      </c>
      <c r="C31" s="4"/>
      <c r="D31" s="4"/>
      <c r="E31" s="4"/>
      <c r="F31" s="4"/>
      <c r="G31" s="4"/>
      <c r="H31" s="4"/>
      <c r="I31" s="4"/>
      <c r="J31" s="4"/>
      <c r="K31" s="4">
        <v>83011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2:38" s="1" customFormat="1" x14ac:dyDescent="0.2">
      <c r="B32" s="1" t="s">
        <v>48</v>
      </c>
      <c r="C32" s="4"/>
      <c r="D32" s="4"/>
      <c r="E32" s="4"/>
      <c r="F32" s="4"/>
      <c r="G32" s="4"/>
      <c r="H32" s="4"/>
      <c r="I32" s="4"/>
      <c r="J32" s="4"/>
      <c r="K32" s="4">
        <v>86830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2:38" s="1" customFormat="1" x14ac:dyDescent="0.2">
      <c r="B33" s="1" t="s">
        <v>47</v>
      </c>
      <c r="C33" s="4"/>
      <c r="D33" s="4"/>
      <c r="E33" s="4"/>
      <c r="F33" s="4"/>
      <c r="G33" s="4"/>
      <c r="H33" s="4"/>
      <c r="I33" s="4"/>
      <c r="J33" s="4"/>
      <c r="K33" s="4">
        <f>25364+8216</f>
        <v>33580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2:38" s="1" customFormat="1" x14ac:dyDescent="0.2">
      <c r="B34" s="1" t="s">
        <v>46</v>
      </c>
      <c r="C34" s="4"/>
      <c r="D34" s="4"/>
      <c r="E34" s="4"/>
      <c r="F34" s="4"/>
      <c r="G34" s="4"/>
      <c r="H34" s="4"/>
      <c r="I34" s="4"/>
      <c r="J34" s="4"/>
      <c r="K34" s="4">
        <v>10432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2:38" s="1" customFormat="1" x14ac:dyDescent="0.2">
      <c r="B35" s="1" t="s">
        <v>45</v>
      </c>
      <c r="C35" s="4"/>
      <c r="D35" s="4"/>
      <c r="E35" s="4"/>
      <c r="F35" s="4"/>
      <c r="G35" s="4"/>
      <c r="H35" s="4"/>
      <c r="I35" s="4"/>
      <c r="J35" s="4"/>
      <c r="K35" s="4">
        <v>6298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2:38" s="1" customFormat="1" x14ac:dyDescent="0.2">
      <c r="B36" s="1" t="s">
        <v>44</v>
      </c>
      <c r="C36" s="4"/>
      <c r="D36" s="4"/>
      <c r="E36" s="4"/>
      <c r="F36" s="4"/>
      <c r="G36" s="4"/>
      <c r="H36" s="4"/>
      <c r="I36" s="4"/>
      <c r="J36" s="4"/>
      <c r="K36" s="4">
        <f>SUM(K26:K35)</f>
        <v>244587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2:38" s="1" customForma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2:38" s="1" customFormat="1" x14ac:dyDescent="0.2">
      <c r="B38" s="1" t="s">
        <v>4</v>
      </c>
      <c r="C38" s="4"/>
      <c r="D38" s="4"/>
      <c r="E38" s="4"/>
      <c r="F38" s="4"/>
      <c r="G38" s="4"/>
      <c r="H38" s="4"/>
      <c r="I38" s="4"/>
      <c r="J38" s="4"/>
      <c r="K38" s="4">
        <f>6265+103615</f>
        <v>109880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2:38" s="1" customFormat="1" x14ac:dyDescent="0.2">
      <c r="B39" s="1" t="s">
        <v>43</v>
      </c>
      <c r="C39" s="4"/>
      <c r="D39" s="4"/>
      <c r="E39" s="4"/>
      <c r="F39" s="4"/>
      <c r="G39" s="4"/>
      <c r="H39" s="4"/>
      <c r="I39" s="4"/>
      <c r="J39" s="4"/>
      <c r="K39" s="4">
        <v>18118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2:38" s="1" customFormat="1" x14ac:dyDescent="0.2">
      <c r="B40" s="1" t="s">
        <v>42</v>
      </c>
      <c r="C40" s="4"/>
      <c r="D40" s="4"/>
      <c r="E40" s="4"/>
      <c r="F40" s="4"/>
      <c r="G40" s="4"/>
      <c r="H40" s="4"/>
      <c r="I40" s="4"/>
      <c r="J40" s="4"/>
      <c r="K40" s="4">
        <v>452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2:38" s="1" customFormat="1" x14ac:dyDescent="0.2">
      <c r="B41" s="1" t="s">
        <v>38</v>
      </c>
      <c r="C41" s="4"/>
      <c r="D41" s="4"/>
      <c r="E41" s="4"/>
      <c r="F41" s="4"/>
      <c r="G41" s="4"/>
      <c r="H41" s="4"/>
      <c r="I41" s="4"/>
      <c r="J41" s="4"/>
      <c r="K41" s="4">
        <v>8477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2:38" s="1" customFormat="1" x14ac:dyDescent="0.2">
      <c r="B42" s="1" t="s">
        <v>41</v>
      </c>
      <c r="C42" s="4"/>
      <c r="D42" s="4"/>
      <c r="E42" s="4"/>
      <c r="F42" s="4"/>
      <c r="G42" s="4"/>
      <c r="H42" s="4"/>
      <c r="I42" s="4"/>
      <c r="J42" s="4"/>
      <c r="K42" s="4">
        <v>29665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2:38" s="1" customFormat="1" x14ac:dyDescent="0.2">
      <c r="B43" s="1" t="s">
        <v>40</v>
      </c>
      <c r="C43" s="4"/>
      <c r="D43" s="4"/>
      <c r="E43" s="4"/>
      <c r="F43" s="4"/>
      <c r="G43" s="4"/>
      <c r="H43" s="4"/>
      <c r="I43" s="4"/>
      <c r="J43" s="4"/>
      <c r="K43" s="4">
        <v>45568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2:38" s="1" customFormat="1" x14ac:dyDescent="0.2">
      <c r="B44" s="1" t="s">
        <v>39</v>
      </c>
      <c r="C44" s="4"/>
      <c r="D44" s="4"/>
      <c r="E44" s="4"/>
      <c r="F44" s="4"/>
      <c r="G44" s="4"/>
      <c r="H44" s="4"/>
      <c r="I44" s="4"/>
      <c r="J44" s="4"/>
      <c r="K44" s="4">
        <v>974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2:38" s="1" customFormat="1" x14ac:dyDescent="0.2">
      <c r="B45" s="1" t="s">
        <v>38</v>
      </c>
      <c r="C45" s="4"/>
      <c r="D45" s="4"/>
      <c r="E45" s="4"/>
      <c r="F45" s="4"/>
      <c r="G45" s="4"/>
      <c r="H45" s="4"/>
      <c r="I45" s="4"/>
      <c r="J45" s="4"/>
      <c r="K45" s="4">
        <v>11350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2:38" s="1" customFormat="1" x14ac:dyDescent="0.2">
      <c r="B46" s="1" t="s">
        <v>37</v>
      </c>
      <c r="C46" s="4"/>
      <c r="D46" s="4"/>
      <c r="E46" s="4"/>
      <c r="F46" s="4"/>
      <c r="G46" s="4"/>
      <c r="H46" s="4"/>
      <c r="I46" s="4"/>
      <c r="J46" s="4"/>
      <c r="K46" s="4">
        <v>20103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2:38" s="1" customFormat="1" x14ac:dyDescent="0.2">
      <c r="B47" s="1" t="s">
        <v>36</v>
      </c>
      <c r="C47" s="4"/>
      <c r="D47" s="4"/>
      <c r="E47" s="4"/>
      <c r="F47" s="4"/>
      <c r="G47" s="4"/>
      <c r="H47" s="4"/>
      <c r="I47" s="4"/>
      <c r="J47" s="4"/>
      <c r="K47" s="4">
        <f>SUM(K38:K46)</f>
        <v>244587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2016-05-03T00:52:01Z</dcterms:created>
  <dcterms:modified xsi:type="dcterms:W3CDTF">2016-05-03T01:16:50Z</dcterms:modified>
</cp:coreProperties>
</file>