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88720_ad_unsw_edu_au1/Documents/ACTL5100/"/>
    </mc:Choice>
  </mc:AlternateContent>
  <xr:revisionPtr revIDLastSave="0" documentId="8_{7FEF1147-F7E1-4C20-8D12-59E2E409B358}" xr6:coauthVersionLast="47" xr6:coauthVersionMax="47" xr10:uidLastSave="{00000000-0000-0000-0000-000000000000}"/>
  <bookViews>
    <workbookView xWindow="-28920" yWindow="5250" windowWidth="29040" windowHeight="15840" firstSheet="2" activeTab="6" xr2:uid="{B4F4A37D-0537-4977-B408-44A9C5D181CA}"/>
  </bookViews>
  <sheets>
    <sheet name="Budget and implementation plan" sheetId="15" state="hidden" r:id="rId1"/>
    <sheet name="High impact OLD" sheetId="13" state="hidden" r:id="rId2"/>
    <sheet name="Summary" sheetId="19" r:id="rId3"/>
    <sheet name="Scenario 3" sheetId="17" r:id="rId4"/>
    <sheet name="Scenario 2.5" sheetId="18" r:id="rId5"/>
    <sheet name="Scenario 2" sheetId="16" r:id="rId6"/>
    <sheet name="Scenario 1" sheetId="2" r:id="rId7"/>
    <sheet name="Revenues calc" sheetId="6" r:id="rId8"/>
    <sheet name="Expenses calc" sheetId="3" r:id="rId9"/>
    <sheet name="Raw data &gt;&gt;&gt;" sheetId="8" r:id="rId10"/>
    <sheet name="Rarita Economic" sheetId="7" r:id="rId11"/>
    <sheet name="Revenue" sheetId="9" r:id="rId12"/>
    <sheet name="Expense" sheetId="10" r:id="rId13"/>
    <sheet name="Tournament Results" sheetId="12" r:id="rId14"/>
    <sheet name="2020 Salaries" sheetId="14" r:id="rId15"/>
  </sheets>
  <definedNames>
    <definedName name="_xlnm._FilterDatabase" localSheetId="14" hidden="1">'2020 Salaries'!$B$12:$G$2744</definedName>
    <definedName name="_xlnm._FilterDatabase" localSheetId="7" hidden="1">'Revenues calc'!$B$32:$E$47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2" i="19" l="1"/>
  <c r="B39" i="19"/>
  <c r="B40" i="19" s="1"/>
  <c r="B42" i="19" s="1"/>
  <c r="B43" i="19" s="1"/>
  <c r="B44" i="19" s="1"/>
  <c r="B45" i="19" s="1"/>
  <c r="B46" i="19" s="1"/>
  <c r="B47" i="19" s="1"/>
  <c r="E16" i="2"/>
  <c r="F16" i="2"/>
  <c r="G16" i="2"/>
  <c r="H16" i="2"/>
  <c r="I16" i="2"/>
  <c r="J16" i="2"/>
  <c r="K16" i="2"/>
  <c r="L16" i="2"/>
  <c r="M16" i="2"/>
  <c r="D16" i="2"/>
  <c r="E16" i="16"/>
  <c r="F16" i="16"/>
  <c r="G16" i="16"/>
  <c r="H16" i="16"/>
  <c r="I16" i="16"/>
  <c r="J16" i="16"/>
  <c r="K16" i="16"/>
  <c r="L16" i="16"/>
  <c r="M16" i="16"/>
  <c r="D16" i="16"/>
  <c r="E16" i="18"/>
  <c r="F16" i="18"/>
  <c r="G16" i="18"/>
  <c r="H16" i="18"/>
  <c r="I16" i="18"/>
  <c r="J16" i="18"/>
  <c r="K16" i="18"/>
  <c r="L16" i="18"/>
  <c r="M16" i="18"/>
  <c r="D16" i="18"/>
  <c r="E16" i="17"/>
  <c r="F16" i="17"/>
  <c r="G16" i="17"/>
  <c r="H16" i="17"/>
  <c r="I16" i="17"/>
  <c r="J16" i="17"/>
  <c r="K16" i="17"/>
  <c r="L16" i="17"/>
  <c r="M16" i="17"/>
  <c r="D16" i="17"/>
  <c r="H7" i="16"/>
  <c r="H6" i="16"/>
  <c r="G7" i="16"/>
  <c r="G6" i="16"/>
  <c r="D7" i="16"/>
  <c r="E7" i="16" s="1"/>
  <c r="F7" i="16" s="1"/>
  <c r="E6" i="16"/>
  <c r="D6" i="16"/>
  <c r="D10" i="19"/>
  <c r="E10" i="19"/>
  <c r="F10" i="19"/>
  <c r="G10" i="19"/>
  <c r="H10" i="19"/>
  <c r="I10" i="19"/>
  <c r="J10" i="19"/>
  <c r="K10" i="19"/>
  <c r="L10" i="19"/>
  <c r="C10" i="19"/>
  <c r="C14" i="19"/>
  <c r="C12" i="19"/>
  <c r="L16" i="19"/>
  <c r="L22" i="19" s="1"/>
  <c r="L28" i="19" s="1"/>
  <c r="C16" i="19"/>
  <c r="C22" i="19" s="1"/>
  <c r="C28" i="19" s="1"/>
  <c r="H46" i="17"/>
  <c r="H45" i="17"/>
  <c r="H39" i="17"/>
  <c r="H38" i="17"/>
  <c r="H37" i="17"/>
  <c r="D7" i="18"/>
  <c r="E7" i="18" s="1"/>
  <c r="G55" i="18"/>
  <c r="F55" i="18"/>
  <c r="E55" i="18"/>
  <c r="D55" i="18"/>
  <c r="C55" i="18"/>
  <c r="G54" i="18"/>
  <c r="F54" i="18"/>
  <c r="E54" i="18"/>
  <c r="D54" i="18"/>
  <c r="C54" i="18"/>
  <c r="E49" i="18"/>
  <c r="F49" i="18" s="1"/>
  <c r="G49" i="18" s="1"/>
  <c r="H49" i="18" s="1"/>
  <c r="I49" i="18" s="1"/>
  <c r="J49" i="18" s="1"/>
  <c r="K49" i="18" s="1"/>
  <c r="L49" i="18" s="1"/>
  <c r="E43" i="18"/>
  <c r="F43" i="18" s="1"/>
  <c r="G43" i="18" s="1"/>
  <c r="H43" i="18" s="1"/>
  <c r="I43" i="18" s="1"/>
  <c r="J43" i="18" s="1"/>
  <c r="K43" i="18" s="1"/>
  <c r="L43" i="18" s="1"/>
  <c r="D36" i="18"/>
  <c r="E36" i="18" s="1"/>
  <c r="F36" i="18" s="1"/>
  <c r="G36" i="18" s="1"/>
  <c r="H36" i="18" s="1"/>
  <c r="I36" i="18" s="1"/>
  <c r="J36" i="18" s="1"/>
  <c r="K36" i="18" s="1"/>
  <c r="L36" i="18" s="1"/>
  <c r="C32" i="18"/>
  <c r="D32" i="18" s="1"/>
  <c r="E32" i="18" s="1"/>
  <c r="F32" i="18" s="1"/>
  <c r="G32" i="18" s="1"/>
  <c r="H32" i="18" s="1"/>
  <c r="I32" i="18" s="1"/>
  <c r="J32" i="18" s="1"/>
  <c r="K32" i="18" s="1"/>
  <c r="L32" i="18" s="1"/>
  <c r="M32" i="18" s="1"/>
  <c r="C31" i="18"/>
  <c r="D31" i="18" s="1"/>
  <c r="E31" i="18" s="1"/>
  <c r="F31" i="18" s="1"/>
  <c r="G31" i="18" s="1"/>
  <c r="H31" i="18" s="1"/>
  <c r="I31" i="18" s="1"/>
  <c r="J31" i="18" s="1"/>
  <c r="K31" i="18" s="1"/>
  <c r="L31" i="18" s="1"/>
  <c r="M31" i="18" s="1"/>
  <c r="C30" i="18"/>
  <c r="D30" i="18" s="1"/>
  <c r="E29" i="18"/>
  <c r="F29" i="18" s="1"/>
  <c r="G29" i="18" s="1"/>
  <c r="H29" i="18" s="1"/>
  <c r="I29" i="18" s="1"/>
  <c r="J29" i="18" s="1"/>
  <c r="K29" i="18" s="1"/>
  <c r="L29" i="18" s="1"/>
  <c r="D29" i="18"/>
  <c r="E20" i="18"/>
  <c r="F20" i="18" s="1"/>
  <c r="G20" i="18" s="1"/>
  <c r="H20" i="18" s="1"/>
  <c r="I20" i="18" s="1"/>
  <c r="J20" i="18" s="1"/>
  <c r="K20" i="18" s="1"/>
  <c r="L20" i="18" s="1"/>
  <c r="C15" i="18"/>
  <c r="C14" i="18"/>
  <c r="C17" i="18" s="1"/>
  <c r="H55" i="18" s="1"/>
  <c r="E13" i="18"/>
  <c r="F13" i="18" s="1"/>
  <c r="G13" i="18" s="1"/>
  <c r="H13" i="18" s="1"/>
  <c r="I13" i="18" s="1"/>
  <c r="J13" i="18" s="1"/>
  <c r="K13" i="18" s="1"/>
  <c r="L13" i="18" s="1"/>
  <c r="D8" i="18"/>
  <c r="E8" i="18" s="1"/>
  <c r="C8" i="18"/>
  <c r="C7" i="18"/>
  <c r="C6" i="18"/>
  <c r="D5" i="18"/>
  <c r="E5" i="18" s="1"/>
  <c r="F5" i="18" s="1"/>
  <c r="G5" i="18" s="1"/>
  <c r="H5" i="18" s="1"/>
  <c r="I5" i="18" s="1"/>
  <c r="J5" i="18" s="1"/>
  <c r="K5" i="18" s="1"/>
  <c r="L5" i="18" s="1"/>
  <c r="E44" i="2"/>
  <c r="F44" i="2" s="1"/>
  <c r="G44" i="2" s="1"/>
  <c r="H44" i="2" s="1"/>
  <c r="I44" i="2" s="1"/>
  <c r="J44" i="2" s="1"/>
  <c r="K44" i="2" s="1"/>
  <c r="L44" i="2" s="1"/>
  <c r="D36" i="2"/>
  <c r="E36" i="2" s="1"/>
  <c r="F36" i="2" s="1"/>
  <c r="G36" i="2" s="1"/>
  <c r="H36" i="2" s="1"/>
  <c r="I36" i="2" s="1"/>
  <c r="J36" i="2" s="1"/>
  <c r="K36" i="2" s="1"/>
  <c r="L36" i="2" s="1"/>
  <c r="C7" i="16"/>
  <c r="C6" i="16"/>
  <c r="G57" i="17"/>
  <c r="F57" i="17"/>
  <c r="E57" i="17"/>
  <c r="D57" i="17"/>
  <c r="C57" i="17"/>
  <c r="G56" i="17"/>
  <c r="F56" i="17"/>
  <c r="E56" i="17"/>
  <c r="D56" i="17"/>
  <c r="C56" i="17"/>
  <c r="E51" i="17"/>
  <c r="F51" i="17" s="1"/>
  <c r="G51" i="17" s="1"/>
  <c r="H51" i="17" s="1"/>
  <c r="I51" i="17" s="1"/>
  <c r="J51" i="17" s="1"/>
  <c r="K51" i="17" s="1"/>
  <c r="L51" i="17" s="1"/>
  <c r="E44" i="17"/>
  <c r="F44" i="17" s="1"/>
  <c r="G44" i="17" s="1"/>
  <c r="H44" i="17" s="1"/>
  <c r="I44" i="17" s="1"/>
  <c r="J44" i="17" s="1"/>
  <c r="K44" i="17" s="1"/>
  <c r="L44" i="17" s="1"/>
  <c r="D36" i="17"/>
  <c r="E36" i="17" s="1"/>
  <c r="F36" i="17" s="1"/>
  <c r="G36" i="17" s="1"/>
  <c r="H36" i="17" s="1"/>
  <c r="I36" i="17" s="1"/>
  <c r="J36" i="17" s="1"/>
  <c r="K36" i="17" s="1"/>
  <c r="L36" i="17" s="1"/>
  <c r="C32" i="17"/>
  <c r="D32" i="17" s="1"/>
  <c r="E32" i="17" s="1"/>
  <c r="F32" i="17" s="1"/>
  <c r="G32" i="17" s="1"/>
  <c r="H32" i="17" s="1"/>
  <c r="I32" i="17" s="1"/>
  <c r="J32" i="17" s="1"/>
  <c r="K32" i="17" s="1"/>
  <c r="L32" i="17" s="1"/>
  <c r="M32" i="17" s="1"/>
  <c r="C31" i="17"/>
  <c r="D31" i="17" s="1"/>
  <c r="E31" i="17" s="1"/>
  <c r="F31" i="17" s="1"/>
  <c r="G31" i="17" s="1"/>
  <c r="H31" i="17" s="1"/>
  <c r="I31" i="17" s="1"/>
  <c r="J31" i="17" s="1"/>
  <c r="K31" i="17" s="1"/>
  <c r="L31" i="17" s="1"/>
  <c r="M31" i="17" s="1"/>
  <c r="C30" i="17"/>
  <c r="D29" i="17"/>
  <c r="E29" i="17" s="1"/>
  <c r="F29" i="17" s="1"/>
  <c r="G29" i="17" s="1"/>
  <c r="H29" i="17" s="1"/>
  <c r="I29" i="17" s="1"/>
  <c r="J29" i="17" s="1"/>
  <c r="K29" i="17" s="1"/>
  <c r="L29" i="17" s="1"/>
  <c r="E20" i="17"/>
  <c r="F20" i="17" s="1"/>
  <c r="G20" i="17" s="1"/>
  <c r="H20" i="17" s="1"/>
  <c r="I20" i="17" s="1"/>
  <c r="J20" i="17" s="1"/>
  <c r="K20" i="17" s="1"/>
  <c r="L20" i="17" s="1"/>
  <c r="C15" i="17"/>
  <c r="C14" i="17"/>
  <c r="E13" i="17"/>
  <c r="F13" i="17" s="1"/>
  <c r="G13" i="17" s="1"/>
  <c r="H13" i="17" s="1"/>
  <c r="I13" i="17" s="1"/>
  <c r="J13" i="17" s="1"/>
  <c r="K13" i="17" s="1"/>
  <c r="L13" i="17" s="1"/>
  <c r="C8" i="17"/>
  <c r="C7" i="17"/>
  <c r="C6" i="17"/>
  <c r="D5" i="17"/>
  <c r="E5" i="17" s="1"/>
  <c r="F5" i="17" s="1"/>
  <c r="G5" i="17" s="1"/>
  <c r="H5" i="17" s="1"/>
  <c r="I5" i="17" s="1"/>
  <c r="J5" i="17" s="1"/>
  <c r="K5" i="17" s="1"/>
  <c r="L5" i="17" s="1"/>
  <c r="C14" i="16"/>
  <c r="D14" i="16"/>
  <c r="E14" i="16" s="1"/>
  <c r="F14" i="16" s="1"/>
  <c r="G14" i="16" s="1"/>
  <c r="H14" i="16" s="1"/>
  <c r="I14" i="16" s="1"/>
  <c r="J14" i="16" s="1"/>
  <c r="K14" i="16" s="1"/>
  <c r="L14" i="16" s="1"/>
  <c r="M14" i="16" s="1"/>
  <c r="C15" i="16"/>
  <c r="C45" i="16" s="1"/>
  <c r="D15" i="16"/>
  <c r="E15" i="16" s="1"/>
  <c r="F15" i="16" s="1"/>
  <c r="G15" i="16" s="1"/>
  <c r="H15" i="16" s="1"/>
  <c r="I15" i="16" s="1"/>
  <c r="J15" i="16" s="1"/>
  <c r="K15" i="16" s="1"/>
  <c r="L15" i="16" s="1"/>
  <c r="M15" i="16" s="1"/>
  <c r="G55" i="16"/>
  <c r="F55" i="16"/>
  <c r="E55" i="16"/>
  <c r="D55" i="16"/>
  <c r="C55" i="16"/>
  <c r="G54" i="16"/>
  <c r="F54" i="16"/>
  <c r="E54" i="16"/>
  <c r="D54" i="16"/>
  <c r="C54" i="16"/>
  <c r="E49" i="16"/>
  <c r="F49" i="16" s="1"/>
  <c r="G49" i="16" s="1"/>
  <c r="H49" i="16" s="1"/>
  <c r="I49" i="16" s="1"/>
  <c r="J49" i="16" s="1"/>
  <c r="K49" i="16" s="1"/>
  <c r="L49" i="16" s="1"/>
  <c r="E43" i="16"/>
  <c r="F43" i="16" s="1"/>
  <c r="G43" i="16" s="1"/>
  <c r="H43" i="16" s="1"/>
  <c r="I43" i="16" s="1"/>
  <c r="J43" i="16" s="1"/>
  <c r="K43" i="16" s="1"/>
  <c r="L43" i="16" s="1"/>
  <c r="D36" i="16"/>
  <c r="E36" i="16" s="1"/>
  <c r="F36" i="16" s="1"/>
  <c r="G36" i="16" s="1"/>
  <c r="H36" i="16" s="1"/>
  <c r="I36" i="16" s="1"/>
  <c r="J36" i="16" s="1"/>
  <c r="K36" i="16" s="1"/>
  <c r="L36" i="16" s="1"/>
  <c r="C32" i="16"/>
  <c r="D32" i="16" s="1"/>
  <c r="E32" i="16" s="1"/>
  <c r="F32" i="16" s="1"/>
  <c r="G32" i="16" s="1"/>
  <c r="H32" i="16" s="1"/>
  <c r="I32" i="16" s="1"/>
  <c r="J32" i="16" s="1"/>
  <c r="K32" i="16" s="1"/>
  <c r="L32" i="16" s="1"/>
  <c r="M32" i="16" s="1"/>
  <c r="C31" i="16"/>
  <c r="D31" i="16" s="1"/>
  <c r="E31" i="16" s="1"/>
  <c r="F31" i="16" s="1"/>
  <c r="G31" i="16" s="1"/>
  <c r="H31" i="16" s="1"/>
  <c r="I31" i="16" s="1"/>
  <c r="J31" i="16" s="1"/>
  <c r="K31" i="16" s="1"/>
  <c r="L31" i="16" s="1"/>
  <c r="M31" i="16" s="1"/>
  <c r="C30" i="16"/>
  <c r="C33" i="16" s="1"/>
  <c r="D29" i="16"/>
  <c r="E29" i="16" s="1"/>
  <c r="F29" i="16" s="1"/>
  <c r="G29" i="16" s="1"/>
  <c r="H29" i="16" s="1"/>
  <c r="I29" i="16" s="1"/>
  <c r="J29" i="16" s="1"/>
  <c r="K29" i="16" s="1"/>
  <c r="L29" i="16" s="1"/>
  <c r="H20" i="16"/>
  <c r="I20" i="16" s="1"/>
  <c r="J20" i="16" s="1"/>
  <c r="K20" i="16" s="1"/>
  <c r="L20" i="16" s="1"/>
  <c r="E20" i="16"/>
  <c r="F20" i="16" s="1"/>
  <c r="G20" i="16" s="1"/>
  <c r="E13" i="16"/>
  <c r="F13" i="16" s="1"/>
  <c r="G13" i="16" s="1"/>
  <c r="H13" i="16" s="1"/>
  <c r="I13" i="16" s="1"/>
  <c r="J13" i="16" s="1"/>
  <c r="K13" i="16" s="1"/>
  <c r="L13" i="16" s="1"/>
  <c r="C8" i="16"/>
  <c r="E5" i="16"/>
  <c r="F5" i="16" s="1"/>
  <c r="G5" i="16" s="1"/>
  <c r="H5" i="16" s="1"/>
  <c r="I5" i="16" s="1"/>
  <c r="J5" i="16" s="1"/>
  <c r="K5" i="16" s="1"/>
  <c r="L5" i="16" s="1"/>
  <c r="D5" i="16"/>
  <c r="D57" i="2"/>
  <c r="E57" i="2"/>
  <c r="F57" i="2"/>
  <c r="G57" i="2"/>
  <c r="C57" i="2"/>
  <c r="D56" i="2"/>
  <c r="E56" i="2"/>
  <c r="F56" i="2"/>
  <c r="G56" i="2"/>
  <c r="C56" i="2"/>
  <c r="C7" i="2"/>
  <c r="N27" i="6"/>
  <c r="E20" i="2"/>
  <c r="F20" i="2" s="1"/>
  <c r="G20" i="2" s="1"/>
  <c r="H20" i="2" s="1"/>
  <c r="I20" i="2" s="1"/>
  <c r="J20" i="2" s="1"/>
  <c r="K20" i="2" s="1"/>
  <c r="L20" i="2" s="1"/>
  <c r="C33" i="15"/>
  <c r="D33" i="15" s="1"/>
  <c r="E33" i="15" s="1"/>
  <c r="F33" i="15" s="1"/>
  <c r="G33" i="15" s="1"/>
  <c r="H33" i="15" s="1"/>
  <c r="I33" i="15" s="1"/>
  <c r="J33" i="15" s="1"/>
  <c r="K33" i="15" s="1"/>
  <c r="C23" i="15"/>
  <c r="D23" i="15" s="1"/>
  <c r="E23" i="15" s="1"/>
  <c r="F23" i="15" s="1"/>
  <c r="G23" i="15" s="1"/>
  <c r="H23" i="15" s="1"/>
  <c r="I23" i="15" s="1"/>
  <c r="J23" i="15" s="1"/>
  <c r="K23" i="15" s="1"/>
  <c r="C18" i="15"/>
  <c r="D18" i="15" s="1"/>
  <c r="E18" i="15" s="1"/>
  <c r="F18" i="15" s="1"/>
  <c r="G18" i="15" s="1"/>
  <c r="H18" i="15" s="1"/>
  <c r="I18" i="15" s="1"/>
  <c r="J18" i="15" s="1"/>
  <c r="K18" i="15" s="1"/>
  <c r="C14" i="15"/>
  <c r="D14" i="15" s="1"/>
  <c r="E14" i="15" s="1"/>
  <c r="F14" i="15" s="1"/>
  <c r="G14" i="15" s="1"/>
  <c r="H14" i="15" s="1"/>
  <c r="I14" i="15" s="1"/>
  <c r="J14" i="15" s="1"/>
  <c r="K14" i="15" s="1"/>
  <c r="C14" i="2"/>
  <c r="G19" i="15"/>
  <c r="H19" i="15"/>
  <c r="I19" i="15"/>
  <c r="J19" i="15"/>
  <c r="K19" i="15"/>
  <c r="L19" i="15"/>
  <c r="G15" i="15"/>
  <c r="D43" i="13"/>
  <c r="E43" i="13"/>
  <c r="F43" i="13"/>
  <c r="G43" i="13"/>
  <c r="C43" i="13"/>
  <c r="G42" i="13"/>
  <c r="D42" i="13"/>
  <c r="E42" i="13"/>
  <c r="F42" i="13"/>
  <c r="C42" i="13"/>
  <c r="C11" i="15"/>
  <c r="C26" i="15" s="1"/>
  <c r="E54" i="3"/>
  <c r="D54" i="3"/>
  <c r="E69" i="6"/>
  <c r="F69" i="6"/>
  <c r="D69" i="6"/>
  <c r="E38" i="13"/>
  <c r="F38" i="13" s="1"/>
  <c r="G38" i="13" s="1"/>
  <c r="H38" i="13" s="1"/>
  <c r="I38" i="13" s="1"/>
  <c r="J38" i="13" s="1"/>
  <c r="K38" i="13" s="1"/>
  <c r="L38" i="13" s="1"/>
  <c r="P18" i="14"/>
  <c r="P16" i="14"/>
  <c r="P14" i="14"/>
  <c r="F13" i="13"/>
  <c r="H35" i="13" s="1"/>
  <c r="I35" i="13" s="1"/>
  <c r="J35" i="13" s="1"/>
  <c r="K35" i="13" s="1"/>
  <c r="L35" i="13" s="1"/>
  <c r="M35" i="13" s="1"/>
  <c r="F12" i="13"/>
  <c r="H34" i="13" s="1"/>
  <c r="C14" i="13"/>
  <c r="C13" i="13"/>
  <c r="H29" i="13" s="1"/>
  <c r="I29" i="13" s="1"/>
  <c r="J29" i="13" s="1"/>
  <c r="K29" i="13" s="1"/>
  <c r="L29" i="13" s="1"/>
  <c r="M29" i="13" s="1"/>
  <c r="C12" i="13"/>
  <c r="E33" i="13"/>
  <c r="F33" i="13" s="1"/>
  <c r="G33" i="13" s="1"/>
  <c r="H33" i="13" s="1"/>
  <c r="I33" i="13" s="1"/>
  <c r="J33" i="13" s="1"/>
  <c r="K33" i="13" s="1"/>
  <c r="L33" i="13" s="1"/>
  <c r="D27" i="13"/>
  <c r="E27" i="13" s="1"/>
  <c r="F27" i="13" s="1"/>
  <c r="G27" i="13" s="1"/>
  <c r="H27" i="13" s="1"/>
  <c r="I27" i="13" s="1"/>
  <c r="J27" i="13" s="1"/>
  <c r="K27" i="13" s="1"/>
  <c r="L27" i="13" s="1"/>
  <c r="E22" i="13"/>
  <c r="F22" i="13" s="1"/>
  <c r="G22" i="13" s="1"/>
  <c r="H22" i="13" s="1"/>
  <c r="I22" i="13" s="1"/>
  <c r="J22" i="13" s="1"/>
  <c r="K22" i="13" s="1"/>
  <c r="L22" i="13" s="1"/>
  <c r="D16" i="13"/>
  <c r="E16" i="13" s="1"/>
  <c r="F16" i="13" s="1"/>
  <c r="G16" i="13" s="1"/>
  <c r="H16" i="13" s="1"/>
  <c r="I16" i="13" s="1"/>
  <c r="J16" i="13" s="1"/>
  <c r="K16" i="13" s="1"/>
  <c r="L16" i="13" s="1"/>
  <c r="D53" i="3"/>
  <c r="E53" i="3"/>
  <c r="C53" i="3"/>
  <c r="D68" i="6"/>
  <c r="E68" i="6"/>
  <c r="F68" i="6"/>
  <c r="C68" i="6"/>
  <c r="E51" i="2"/>
  <c r="F51" i="2" s="1"/>
  <c r="G51" i="2" s="1"/>
  <c r="H51" i="2" s="1"/>
  <c r="I51" i="2" s="1"/>
  <c r="J51" i="2" s="1"/>
  <c r="K51" i="2" s="1"/>
  <c r="L51" i="2" s="1"/>
  <c r="L5" i="3"/>
  <c r="K5" i="3"/>
  <c r="J5" i="3"/>
  <c r="I5" i="3"/>
  <c r="H5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19" i="3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I18" i="6"/>
  <c r="J18" i="6"/>
  <c r="K18" i="6"/>
  <c r="L18" i="6"/>
  <c r="H18" i="6"/>
  <c r="D59" i="10"/>
  <c r="E59" i="10"/>
  <c r="F59" i="10"/>
  <c r="G59" i="10"/>
  <c r="H59" i="10"/>
  <c r="I59" i="10"/>
  <c r="J59" i="10"/>
  <c r="K59" i="10"/>
  <c r="L59" i="10"/>
  <c r="M59" i="10"/>
  <c r="N59" i="10"/>
  <c r="C59" i="10"/>
  <c r="D38" i="10"/>
  <c r="E38" i="10"/>
  <c r="F38" i="10"/>
  <c r="G38" i="10"/>
  <c r="H38" i="10"/>
  <c r="I38" i="10"/>
  <c r="J38" i="10"/>
  <c r="K38" i="10"/>
  <c r="L38" i="10"/>
  <c r="M38" i="10"/>
  <c r="N38" i="10"/>
  <c r="D39" i="10"/>
  <c r="E39" i="10"/>
  <c r="F39" i="10"/>
  <c r="G39" i="10"/>
  <c r="H39" i="10"/>
  <c r="I39" i="10"/>
  <c r="J39" i="10"/>
  <c r="K39" i="10"/>
  <c r="L39" i="10"/>
  <c r="M39" i="10"/>
  <c r="N39" i="10"/>
  <c r="D40" i="10"/>
  <c r="E40" i="10"/>
  <c r="F40" i="10"/>
  <c r="G40" i="10"/>
  <c r="H40" i="10"/>
  <c r="I40" i="10"/>
  <c r="J40" i="10"/>
  <c r="K40" i="10"/>
  <c r="L40" i="10"/>
  <c r="M40" i="10"/>
  <c r="N40" i="10"/>
  <c r="D41" i="10"/>
  <c r="E41" i="10"/>
  <c r="F41" i="10"/>
  <c r="G41" i="10"/>
  <c r="H41" i="10"/>
  <c r="I41" i="10"/>
  <c r="J41" i="10"/>
  <c r="K41" i="10"/>
  <c r="L41" i="10"/>
  <c r="M41" i="10"/>
  <c r="N41" i="10"/>
  <c r="D42" i="10"/>
  <c r="E42" i="10"/>
  <c r="F42" i="10"/>
  <c r="G42" i="10"/>
  <c r="H42" i="10"/>
  <c r="I42" i="10"/>
  <c r="J42" i="10"/>
  <c r="K42" i="10"/>
  <c r="L42" i="10"/>
  <c r="M42" i="10"/>
  <c r="N42" i="10"/>
  <c r="D44" i="10"/>
  <c r="E44" i="10"/>
  <c r="F44" i="10"/>
  <c r="G44" i="10"/>
  <c r="H44" i="10"/>
  <c r="I44" i="10"/>
  <c r="J44" i="10"/>
  <c r="K44" i="10"/>
  <c r="L44" i="10"/>
  <c r="M44" i="10"/>
  <c r="N44" i="10"/>
  <c r="D45" i="10"/>
  <c r="E45" i="10"/>
  <c r="F45" i="10"/>
  <c r="G45" i="10"/>
  <c r="H45" i="10"/>
  <c r="I45" i="10"/>
  <c r="J45" i="10"/>
  <c r="K45" i="10"/>
  <c r="L45" i="10"/>
  <c r="M45" i="10"/>
  <c r="N45" i="10"/>
  <c r="D46" i="10"/>
  <c r="E46" i="10"/>
  <c r="F46" i="10"/>
  <c r="G46" i="10"/>
  <c r="H46" i="10"/>
  <c r="I46" i="10"/>
  <c r="J46" i="10"/>
  <c r="K46" i="10"/>
  <c r="L46" i="10"/>
  <c r="M46" i="10"/>
  <c r="N46" i="10"/>
  <c r="D47" i="10"/>
  <c r="E47" i="10"/>
  <c r="F47" i="10"/>
  <c r="G47" i="10"/>
  <c r="H47" i="10"/>
  <c r="I47" i="10"/>
  <c r="J47" i="10"/>
  <c r="K47" i="10"/>
  <c r="L47" i="10"/>
  <c r="M47" i="10"/>
  <c r="N47" i="10"/>
  <c r="D48" i="10"/>
  <c r="E48" i="10"/>
  <c r="F48" i="10"/>
  <c r="G48" i="10"/>
  <c r="H48" i="10"/>
  <c r="I48" i="10"/>
  <c r="J48" i="10"/>
  <c r="K48" i="10"/>
  <c r="L48" i="10"/>
  <c r="M48" i="10"/>
  <c r="N48" i="10"/>
  <c r="D49" i="10"/>
  <c r="E49" i="10"/>
  <c r="F49" i="10"/>
  <c r="G49" i="10"/>
  <c r="H49" i="10"/>
  <c r="I49" i="10"/>
  <c r="J49" i="10"/>
  <c r="K49" i="10"/>
  <c r="L49" i="10"/>
  <c r="M49" i="10"/>
  <c r="N49" i="10"/>
  <c r="D50" i="10"/>
  <c r="E50" i="10"/>
  <c r="F50" i="10"/>
  <c r="G50" i="10"/>
  <c r="H50" i="10"/>
  <c r="I50" i="10"/>
  <c r="J50" i="10"/>
  <c r="K50" i="10"/>
  <c r="L50" i="10"/>
  <c r="M50" i="10"/>
  <c r="N50" i="10"/>
  <c r="D51" i="10"/>
  <c r="E51" i="10"/>
  <c r="F51" i="10"/>
  <c r="G51" i="10"/>
  <c r="H51" i="10"/>
  <c r="I51" i="10"/>
  <c r="J51" i="10"/>
  <c r="K51" i="10"/>
  <c r="L51" i="10"/>
  <c r="M51" i="10"/>
  <c r="N51" i="10"/>
  <c r="D52" i="10"/>
  <c r="E52" i="10"/>
  <c r="F52" i="10"/>
  <c r="G52" i="10"/>
  <c r="H52" i="10"/>
  <c r="I52" i="10"/>
  <c r="J52" i="10"/>
  <c r="K52" i="10"/>
  <c r="L52" i="10"/>
  <c r="M52" i="10"/>
  <c r="N52" i="10"/>
  <c r="D53" i="10"/>
  <c r="E53" i="10"/>
  <c r="F53" i="10"/>
  <c r="G53" i="10"/>
  <c r="H53" i="10"/>
  <c r="I53" i="10"/>
  <c r="J53" i="10"/>
  <c r="K53" i="10"/>
  <c r="L53" i="10"/>
  <c r="M53" i="10"/>
  <c r="N53" i="10"/>
  <c r="D54" i="10"/>
  <c r="E54" i="10"/>
  <c r="F54" i="10"/>
  <c r="G54" i="10"/>
  <c r="H54" i="10"/>
  <c r="I54" i="10"/>
  <c r="J54" i="10"/>
  <c r="K54" i="10"/>
  <c r="L54" i="10"/>
  <c r="M54" i="10"/>
  <c r="N54" i="10"/>
  <c r="D55" i="10"/>
  <c r="E55" i="10"/>
  <c r="F55" i="10"/>
  <c r="G55" i="10"/>
  <c r="H55" i="10"/>
  <c r="I55" i="10"/>
  <c r="J55" i="10"/>
  <c r="K55" i="10"/>
  <c r="L55" i="10"/>
  <c r="M55" i="10"/>
  <c r="N55" i="10"/>
  <c r="D56" i="10"/>
  <c r="E56" i="10"/>
  <c r="F56" i="10"/>
  <c r="G56" i="10"/>
  <c r="H56" i="10"/>
  <c r="I56" i="10"/>
  <c r="J56" i="10"/>
  <c r="K56" i="10"/>
  <c r="L56" i="10"/>
  <c r="M56" i="10"/>
  <c r="N56" i="10"/>
  <c r="D57" i="10"/>
  <c r="E57" i="10"/>
  <c r="F57" i="10"/>
  <c r="G57" i="10"/>
  <c r="H57" i="10"/>
  <c r="I57" i="10"/>
  <c r="J57" i="10"/>
  <c r="K57" i="10"/>
  <c r="L57" i="10"/>
  <c r="M57" i="10"/>
  <c r="N57" i="10"/>
  <c r="D58" i="10"/>
  <c r="E58" i="10"/>
  <c r="F58" i="10"/>
  <c r="G58" i="10"/>
  <c r="H58" i="10"/>
  <c r="I58" i="10"/>
  <c r="J58" i="10"/>
  <c r="K58" i="10"/>
  <c r="L58" i="10"/>
  <c r="M58" i="10"/>
  <c r="N58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39" i="10"/>
  <c r="C40" i="10"/>
  <c r="C41" i="10"/>
  <c r="C42" i="10"/>
  <c r="C38" i="10"/>
  <c r="D65" i="9"/>
  <c r="D69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C39" i="9"/>
  <c r="D66" i="9" s="1"/>
  <c r="C40" i="9"/>
  <c r="D76" i="9" s="1"/>
  <c r="C41" i="9"/>
  <c r="C42" i="9"/>
  <c r="D61" i="9" s="1"/>
  <c r="C43" i="9"/>
  <c r="C44" i="9"/>
  <c r="C45" i="9"/>
  <c r="C46" i="9"/>
  <c r="C47" i="9"/>
  <c r="C48" i="9"/>
  <c r="D72" i="9" s="1"/>
  <c r="C49" i="9"/>
  <c r="D67" i="9" s="1"/>
  <c r="C50" i="9"/>
  <c r="D62" i="9" s="1"/>
  <c r="C51" i="9"/>
  <c r="D70" i="9" s="1"/>
  <c r="C52" i="9"/>
  <c r="D68" i="9" s="1"/>
  <c r="C53" i="9"/>
  <c r="D71" i="9" s="1"/>
  <c r="C54" i="9"/>
  <c r="C55" i="9"/>
  <c r="D63" i="9" s="1"/>
  <c r="C56" i="9"/>
  <c r="D64" i="9" s="1"/>
  <c r="C57" i="9"/>
  <c r="D75" i="9" s="1"/>
  <c r="C58" i="9"/>
  <c r="D73" i="9" s="1"/>
  <c r="C38" i="9"/>
  <c r="D74" i="9" s="1"/>
  <c r="D6" i="6"/>
  <c r="E6" i="6"/>
  <c r="F6" i="6"/>
  <c r="G6" i="6"/>
  <c r="H6" i="6"/>
  <c r="H8" i="3" s="1"/>
  <c r="I6" i="6"/>
  <c r="I22" i="6" s="1"/>
  <c r="J6" i="6"/>
  <c r="J23" i="6" s="1"/>
  <c r="P23" i="6" s="1"/>
  <c r="K6" i="6"/>
  <c r="K8" i="3" s="1"/>
  <c r="L6" i="6"/>
  <c r="L9" i="3" s="1"/>
  <c r="C6" i="6"/>
  <c r="D10" i="6"/>
  <c r="E10" i="6"/>
  <c r="F10" i="6"/>
  <c r="G10" i="6"/>
  <c r="H10" i="6"/>
  <c r="I10" i="6"/>
  <c r="J10" i="6"/>
  <c r="K10" i="6"/>
  <c r="L10" i="6"/>
  <c r="D11" i="6"/>
  <c r="E11" i="6"/>
  <c r="F11" i="6"/>
  <c r="G11" i="6"/>
  <c r="H11" i="6"/>
  <c r="I11" i="6"/>
  <c r="J11" i="6"/>
  <c r="K11" i="6"/>
  <c r="L11" i="6"/>
  <c r="E9" i="6"/>
  <c r="F9" i="6"/>
  <c r="G9" i="6"/>
  <c r="H9" i="6"/>
  <c r="I9" i="6"/>
  <c r="J9" i="6"/>
  <c r="K9" i="6"/>
  <c r="L9" i="6"/>
  <c r="D9" i="6"/>
  <c r="D29" i="2"/>
  <c r="E29" i="2" s="1"/>
  <c r="F29" i="2" s="1"/>
  <c r="G29" i="2" s="1"/>
  <c r="H29" i="2" s="1"/>
  <c r="I29" i="2" s="1"/>
  <c r="J29" i="2" s="1"/>
  <c r="K29" i="2" s="1"/>
  <c r="L29" i="2" s="1"/>
  <c r="D5" i="2"/>
  <c r="E13" i="2"/>
  <c r="F13" i="2" s="1"/>
  <c r="G13" i="2" s="1"/>
  <c r="H13" i="2" s="1"/>
  <c r="I13" i="2" s="1"/>
  <c r="J13" i="2" s="1"/>
  <c r="K13" i="2" s="1"/>
  <c r="L13" i="2" s="1"/>
  <c r="C37" i="16" l="1"/>
  <c r="C38" i="16"/>
  <c r="F6" i="16"/>
  <c r="I6" i="16" s="1"/>
  <c r="J6" i="16" s="1"/>
  <c r="K6" i="16" s="1"/>
  <c r="L6" i="16" s="1"/>
  <c r="M6" i="16" s="1"/>
  <c r="C39" i="16"/>
  <c r="D30" i="16"/>
  <c r="D8" i="16"/>
  <c r="E8" i="16" s="1"/>
  <c r="F8" i="16" s="1"/>
  <c r="G8" i="16" s="1"/>
  <c r="H8" i="16" s="1"/>
  <c r="I8" i="16" s="1"/>
  <c r="J8" i="16" s="1"/>
  <c r="K8" i="16" s="1"/>
  <c r="L8" i="16" s="1"/>
  <c r="M8" i="16" s="1"/>
  <c r="C33" i="18"/>
  <c r="C38" i="18" s="1"/>
  <c r="C39" i="18"/>
  <c r="D6" i="18"/>
  <c r="E6" i="18" s="1"/>
  <c r="H41" i="17"/>
  <c r="D33" i="18"/>
  <c r="D38" i="18" s="1"/>
  <c r="E30" i="18"/>
  <c r="F8" i="18"/>
  <c r="D14" i="18"/>
  <c r="D15" i="18"/>
  <c r="C10" i="18"/>
  <c r="C23" i="18"/>
  <c r="I7" i="16"/>
  <c r="J7" i="16" s="1"/>
  <c r="K7" i="16" s="1"/>
  <c r="L7" i="16" s="1"/>
  <c r="M7" i="16" s="1"/>
  <c r="D7" i="2"/>
  <c r="C10" i="17"/>
  <c r="H56" i="17" s="1"/>
  <c r="C33" i="17"/>
  <c r="C45" i="17" s="1"/>
  <c r="C17" i="17"/>
  <c r="D30" i="17"/>
  <c r="C17" i="16"/>
  <c r="H55" i="16" s="1"/>
  <c r="C40" i="16"/>
  <c r="C23" i="16"/>
  <c r="C10" i="16"/>
  <c r="C44" i="16"/>
  <c r="C46" i="16" s="1"/>
  <c r="D33" i="16"/>
  <c r="E30" i="16"/>
  <c r="C36" i="15"/>
  <c r="I36" i="15"/>
  <c r="E36" i="15"/>
  <c r="J26" i="15"/>
  <c r="F36" i="15"/>
  <c r="J36" i="15"/>
  <c r="G36" i="15"/>
  <c r="K36" i="15"/>
  <c r="D36" i="15"/>
  <c r="H36" i="15"/>
  <c r="L36" i="15"/>
  <c r="E26" i="15"/>
  <c r="I26" i="15"/>
  <c r="F26" i="15"/>
  <c r="L26" i="15"/>
  <c r="H26" i="15"/>
  <c r="D26" i="15"/>
  <c r="K26" i="15"/>
  <c r="G26" i="15"/>
  <c r="H28" i="13"/>
  <c r="I34" i="13"/>
  <c r="H36" i="13"/>
  <c r="M43" i="13" s="1"/>
  <c r="H30" i="13"/>
  <c r="I30" i="13" s="1"/>
  <c r="J30" i="13" s="1"/>
  <c r="K30" i="13" s="1"/>
  <c r="L30" i="13" s="1"/>
  <c r="M30" i="13" s="1"/>
  <c r="J34" i="6"/>
  <c r="L8" i="3"/>
  <c r="L10" i="3" s="1"/>
  <c r="H9" i="3"/>
  <c r="H10" i="3" s="1"/>
  <c r="K34" i="6"/>
  <c r="K9" i="3"/>
  <c r="L14" i="3" s="1"/>
  <c r="E12" i="6"/>
  <c r="I34" i="6"/>
  <c r="J8" i="3"/>
  <c r="K13" i="3" s="1"/>
  <c r="J9" i="3"/>
  <c r="I8" i="3"/>
  <c r="I9" i="3"/>
  <c r="I14" i="3" s="1"/>
  <c r="E5" i="2"/>
  <c r="H19" i="3"/>
  <c r="G19" i="3"/>
  <c r="I19" i="3"/>
  <c r="K12" i="6"/>
  <c r="G12" i="6"/>
  <c r="K22" i="6"/>
  <c r="Q22" i="6" s="1"/>
  <c r="J22" i="6"/>
  <c r="P22" i="6" s="1"/>
  <c r="J21" i="6"/>
  <c r="L12" i="6"/>
  <c r="H12" i="6"/>
  <c r="O22" i="6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D12" i="6"/>
  <c r="H21" i="6"/>
  <c r="I21" i="6"/>
  <c r="I23" i="6"/>
  <c r="J29" i="6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L21" i="6"/>
  <c r="L23" i="6"/>
  <c r="H23" i="6"/>
  <c r="N23" i="6" s="1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J12" i="6"/>
  <c r="F12" i="6"/>
  <c r="K21" i="6"/>
  <c r="K23" i="6"/>
  <c r="L22" i="6"/>
  <c r="H22" i="6"/>
  <c r="N22" i="6" s="1"/>
  <c r="H34" i="6"/>
  <c r="I12" i="6"/>
  <c r="F5" i="2" l="1"/>
  <c r="D16" i="19"/>
  <c r="D22" i="19" s="1"/>
  <c r="D28" i="19" s="1"/>
  <c r="D39" i="16"/>
  <c r="C44" i="18"/>
  <c r="C45" i="18"/>
  <c r="C37" i="18"/>
  <c r="C40" i="18" s="1"/>
  <c r="C21" i="17"/>
  <c r="D45" i="17"/>
  <c r="H54" i="18"/>
  <c r="C21" i="18"/>
  <c r="C25" i="18" s="1"/>
  <c r="G8" i="18"/>
  <c r="D44" i="18"/>
  <c r="E14" i="18"/>
  <c r="D17" i="18"/>
  <c r="D39" i="18"/>
  <c r="D45" i="18"/>
  <c r="E15" i="18"/>
  <c r="D37" i="18"/>
  <c r="D10" i="18"/>
  <c r="E33" i="18"/>
  <c r="E39" i="18" s="1"/>
  <c r="F30" i="18"/>
  <c r="E38" i="18"/>
  <c r="F7" i="18"/>
  <c r="E7" i="2"/>
  <c r="C37" i="17"/>
  <c r="C46" i="17"/>
  <c r="D46" i="17" s="1"/>
  <c r="C38" i="17"/>
  <c r="D38" i="17" s="1"/>
  <c r="C25" i="17"/>
  <c r="C39" i="17"/>
  <c r="D39" i="17" s="1"/>
  <c r="H57" i="17"/>
  <c r="C23" i="17"/>
  <c r="D33" i="17"/>
  <c r="E30" i="17"/>
  <c r="C21" i="16"/>
  <c r="C25" i="16" s="1"/>
  <c r="H54" i="16"/>
  <c r="D37" i="16"/>
  <c r="D10" i="16"/>
  <c r="E33" i="16"/>
  <c r="E39" i="16" s="1"/>
  <c r="F30" i="16"/>
  <c r="D45" i="16"/>
  <c r="D38" i="16"/>
  <c r="D44" i="16"/>
  <c r="D17" i="16"/>
  <c r="H31" i="13"/>
  <c r="I28" i="13"/>
  <c r="J28" i="13" s="1"/>
  <c r="I31" i="13"/>
  <c r="I36" i="13"/>
  <c r="N43" i="13" s="1"/>
  <c r="J34" i="13"/>
  <c r="J14" i="3"/>
  <c r="K10" i="3"/>
  <c r="L13" i="3"/>
  <c r="N14" i="3"/>
  <c r="J10" i="3"/>
  <c r="J13" i="3"/>
  <c r="K14" i="3"/>
  <c r="M14" i="3" s="1"/>
  <c r="C15" i="2" s="1"/>
  <c r="I13" i="3"/>
  <c r="I10" i="3"/>
  <c r="I15" i="3" s="1"/>
  <c r="L15" i="3"/>
  <c r="K24" i="6"/>
  <c r="M33" i="2"/>
  <c r="M47" i="2" s="1"/>
  <c r="J28" i="6"/>
  <c r="G33" i="2"/>
  <c r="G47" i="2" s="1"/>
  <c r="K28" i="6"/>
  <c r="H33" i="2"/>
  <c r="H47" i="2" s="1"/>
  <c r="J33" i="2"/>
  <c r="J47" i="2" s="1"/>
  <c r="P21" i="6"/>
  <c r="J24" i="6"/>
  <c r="I27" i="6"/>
  <c r="O21" i="6"/>
  <c r="Q21" i="6"/>
  <c r="K27" i="6"/>
  <c r="J27" i="6"/>
  <c r="H24" i="6"/>
  <c r="N21" i="6"/>
  <c r="Q23" i="6"/>
  <c r="K29" i="6"/>
  <c r="L24" i="6"/>
  <c r="R21" i="6"/>
  <c r="L27" i="6"/>
  <c r="K33" i="2"/>
  <c r="K47" i="2" s="1"/>
  <c r="L33" i="2"/>
  <c r="L47" i="2" s="1"/>
  <c r="E33" i="2"/>
  <c r="E47" i="2" s="1"/>
  <c r="I33" i="2"/>
  <c r="I47" i="2" s="1"/>
  <c r="C33" i="2"/>
  <c r="I28" i="6"/>
  <c r="D33" i="2"/>
  <c r="F33" i="2"/>
  <c r="F47" i="2" s="1"/>
  <c r="L28" i="6"/>
  <c r="R22" i="6"/>
  <c r="L29" i="6"/>
  <c r="R23" i="6"/>
  <c r="I24" i="6"/>
  <c r="I29" i="6"/>
  <c r="O23" i="6"/>
  <c r="G5" i="2" l="1"/>
  <c r="E16" i="19"/>
  <c r="E22" i="19" s="1"/>
  <c r="E28" i="19" s="1"/>
  <c r="C46" i="18"/>
  <c r="D40" i="17"/>
  <c r="D47" i="17"/>
  <c r="D48" i="17" s="1"/>
  <c r="E38" i="17"/>
  <c r="D7" i="17"/>
  <c r="E46" i="17"/>
  <c r="D15" i="17"/>
  <c r="E39" i="17"/>
  <c r="D8" i="17"/>
  <c r="D37" i="17"/>
  <c r="C41" i="17"/>
  <c r="C48" i="17"/>
  <c r="D14" i="17"/>
  <c r="D17" i="17" s="1"/>
  <c r="E45" i="17"/>
  <c r="I55" i="18"/>
  <c r="I54" i="18"/>
  <c r="D21" i="18"/>
  <c r="H8" i="18"/>
  <c r="D23" i="18"/>
  <c r="F33" i="18"/>
  <c r="F39" i="18" s="1"/>
  <c r="G30" i="18"/>
  <c r="E45" i="18"/>
  <c r="F15" i="18"/>
  <c r="E44" i="18"/>
  <c r="E46" i="18" s="1"/>
  <c r="E17" i="18"/>
  <c r="F14" i="18"/>
  <c r="D40" i="18"/>
  <c r="F38" i="18"/>
  <c r="G7" i="18"/>
  <c r="E37" i="18"/>
  <c r="E40" i="18" s="1"/>
  <c r="F6" i="18"/>
  <c r="E10" i="18"/>
  <c r="D46" i="18"/>
  <c r="C46" i="2"/>
  <c r="E38" i="2"/>
  <c r="D47" i="2"/>
  <c r="D40" i="2"/>
  <c r="C45" i="2"/>
  <c r="C48" i="2" s="1"/>
  <c r="C38" i="2"/>
  <c r="D38" i="2"/>
  <c r="C17" i="2"/>
  <c r="G28" i="15"/>
  <c r="F7" i="2"/>
  <c r="F38" i="2" s="1"/>
  <c r="E33" i="17"/>
  <c r="E47" i="17" s="1"/>
  <c r="F30" i="17"/>
  <c r="I55" i="16"/>
  <c r="D23" i="16"/>
  <c r="D40" i="16"/>
  <c r="F33" i="16"/>
  <c r="F39" i="16" s="1"/>
  <c r="G30" i="16"/>
  <c r="I54" i="16"/>
  <c r="D21" i="16"/>
  <c r="C13" i="19" s="1"/>
  <c r="E44" i="16"/>
  <c r="E17" i="16"/>
  <c r="D46" i="16"/>
  <c r="E38" i="16"/>
  <c r="E45" i="16"/>
  <c r="E37" i="16"/>
  <c r="E10" i="16"/>
  <c r="N42" i="13"/>
  <c r="H15" i="15"/>
  <c r="H28" i="15"/>
  <c r="D15" i="2"/>
  <c r="D46" i="2" s="1"/>
  <c r="H39" i="13"/>
  <c r="M42" i="13"/>
  <c r="I39" i="13"/>
  <c r="J36" i="13"/>
  <c r="O43" i="13" s="1"/>
  <c r="K34" i="13"/>
  <c r="K28" i="13"/>
  <c r="J31" i="13"/>
  <c r="K15" i="3"/>
  <c r="N15" i="3"/>
  <c r="N13" i="3"/>
  <c r="M13" i="3"/>
  <c r="C23" i="13" s="1"/>
  <c r="C34" i="13" s="1"/>
  <c r="J15" i="3"/>
  <c r="M15" i="3" s="1"/>
  <c r="J30" i="6"/>
  <c r="K30" i="6"/>
  <c r="N28" i="6"/>
  <c r="M28" i="6"/>
  <c r="F18" i="13" s="1"/>
  <c r="N29" i="6"/>
  <c r="M29" i="6"/>
  <c r="L30" i="6"/>
  <c r="C6" i="2"/>
  <c r="C37" i="2" s="1"/>
  <c r="M27" i="6"/>
  <c r="I30" i="6"/>
  <c r="D24" i="16" l="1"/>
  <c r="C19" i="19" s="1"/>
  <c r="D24" i="18"/>
  <c r="D25" i="18" s="1"/>
  <c r="H5" i="2"/>
  <c r="F16" i="19"/>
  <c r="F22" i="19" s="1"/>
  <c r="F28" i="19" s="1"/>
  <c r="D23" i="17"/>
  <c r="I57" i="17"/>
  <c r="F38" i="17"/>
  <c r="E7" i="17"/>
  <c r="E14" i="17"/>
  <c r="F45" i="17"/>
  <c r="E48" i="17"/>
  <c r="F39" i="17"/>
  <c r="E8" i="17"/>
  <c r="D6" i="17"/>
  <c r="D10" i="17" s="1"/>
  <c r="E37" i="17"/>
  <c r="D41" i="17"/>
  <c r="E15" i="17"/>
  <c r="F46" i="17"/>
  <c r="H7" i="18"/>
  <c r="I7" i="18" s="1"/>
  <c r="J7" i="18" s="1"/>
  <c r="I8" i="18"/>
  <c r="J54" i="18"/>
  <c r="E21" i="18"/>
  <c r="G33" i="18"/>
  <c r="G39" i="18" s="1"/>
  <c r="H30" i="18"/>
  <c r="J55" i="18"/>
  <c r="E23" i="18"/>
  <c r="F37" i="18"/>
  <c r="F40" i="18" s="1"/>
  <c r="F10" i="18"/>
  <c r="G6" i="18"/>
  <c r="F45" i="18"/>
  <c r="G15" i="18"/>
  <c r="F44" i="18"/>
  <c r="F17" i="18"/>
  <c r="G14" i="18"/>
  <c r="C24" i="13"/>
  <c r="C35" i="13" s="1"/>
  <c r="E15" i="2"/>
  <c r="E46" i="2" s="1"/>
  <c r="G7" i="2"/>
  <c r="G38" i="2" s="1"/>
  <c r="G18" i="13" s="1"/>
  <c r="C23" i="2"/>
  <c r="H57" i="2"/>
  <c r="E40" i="16"/>
  <c r="G30" i="17"/>
  <c r="F33" i="17"/>
  <c r="F47" i="17" s="1"/>
  <c r="F10" i="16"/>
  <c r="F37" i="16"/>
  <c r="J54" i="16"/>
  <c r="E21" i="16"/>
  <c r="J55" i="16"/>
  <c r="E23" i="16"/>
  <c r="F44" i="16"/>
  <c r="F17" i="16"/>
  <c r="F38" i="16"/>
  <c r="E46" i="16"/>
  <c r="F45" i="16"/>
  <c r="G33" i="16"/>
  <c r="G39" i="16" s="1"/>
  <c r="H30" i="16"/>
  <c r="O42" i="13"/>
  <c r="I15" i="15"/>
  <c r="I28" i="15" s="1"/>
  <c r="C36" i="13"/>
  <c r="H43" i="13" s="1"/>
  <c r="K36" i="13"/>
  <c r="P43" i="13" s="1"/>
  <c r="L34" i="13"/>
  <c r="J39" i="13"/>
  <c r="L28" i="13"/>
  <c r="K31" i="13"/>
  <c r="J15" i="15" s="1"/>
  <c r="J28" i="15" s="1"/>
  <c r="E18" i="13"/>
  <c r="E29" i="13" s="1"/>
  <c r="F29" i="13" s="1"/>
  <c r="G29" i="13" s="1"/>
  <c r="C18" i="13"/>
  <c r="C29" i="13" s="1"/>
  <c r="C8" i="2"/>
  <c r="C39" i="2" s="1"/>
  <c r="C41" i="2" s="1"/>
  <c r="D18" i="13"/>
  <c r="D29" i="13" s="1"/>
  <c r="D14" i="2"/>
  <c r="D45" i="2" s="1"/>
  <c r="D48" i="2" s="1"/>
  <c r="D6" i="2"/>
  <c r="D37" i="2" s="1"/>
  <c r="D25" i="16" l="1"/>
  <c r="D50" i="16" s="1"/>
  <c r="C18" i="19"/>
  <c r="C24" i="19" s="1"/>
  <c r="C30" i="19" s="1"/>
  <c r="C25" i="19"/>
  <c r="C31" i="19" s="1"/>
  <c r="D24" i="17"/>
  <c r="E24" i="18"/>
  <c r="D18" i="19" s="1"/>
  <c r="E24" i="16"/>
  <c r="D19" i="19" s="1"/>
  <c r="I5" i="2"/>
  <c r="G16" i="19"/>
  <c r="G22" i="19" s="1"/>
  <c r="G28" i="19" s="1"/>
  <c r="G38" i="17"/>
  <c r="F7" i="17"/>
  <c r="F14" i="17"/>
  <c r="F17" i="17" s="1"/>
  <c r="G45" i="17"/>
  <c r="G14" i="17" s="1"/>
  <c r="F48" i="17"/>
  <c r="E17" i="17"/>
  <c r="F37" i="17"/>
  <c r="E6" i="17"/>
  <c r="E10" i="17" s="1"/>
  <c r="E41" i="17"/>
  <c r="F15" i="17"/>
  <c r="G46" i="17"/>
  <c r="D21" i="17"/>
  <c r="C11" i="19" s="1"/>
  <c r="I56" i="17"/>
  <c r="G39" i="17"/>
  <c r="G8" i="17" s="1"/>
  <c r="F8" i="17"/>
  <c r="H33" i="18"/>
  <c r="H39" i="18" s="1"/>
  <c r="I30" i="18"/>
  <c r="G17" i="18"/>
  <c r="G44" i="18"/>
  <c r="G46" i="18" s="1"/>
  <c r="H14" i="18"/>
  <c r="J8" i="18"/>
  <c r="F23" i="18"/>
  <c r="K55" i="18"/>
  <c r="G10" i="18"/>
  <c r="G37" i="18"/>
  <c r="H6" i="18"/>
  <c r="I6" i="18" s="1"/>
  <c r="J6" i="18" s="1"/>
  <c r="H15" i="18"/>
  <c r="G45" i="18"/>
  <c r="F46" i="18"/>
  <c r="K54" i="18"/>
  <c r="F21" i="18"/>
  <c r="D50" i="18"/>
  <c r="D26" i="18"/>
  <c r="E22" i="18" s="1"/>
  <c r="D12" i="19" s="1"/>
  <c r="G38" i="18"/>
  <c r="D24" i="13"/>
  <c r="D35" i="13" s="1"/>
  <c r="H7" i="2"/>
  <c r="H38" i="2" s="1"/>
  <c r="C19" i="13"/>
  <c r="C30" i="13" s="1"/>
  <c r="D17" i="2"/>
  <c r="F15" i="2"/>
  <c r="F46" i="2" s="1"/>
  <c r="H30" i="17"/>
  <c r="G33" i="17"/>
  <c r="G47" i="17" s="1"/>
  <c r="F40" i="16"/>
  <c r="G17" i="16"/>
  <c r="G44" i="16"/>
  <c r="G38" i="16"/>
  <c r="F46" i="16"/>
  <c r="F21" i="16"/>
  <c r="K54" i="16"/>
  <c r="F23" i="16"/>
  <c r="K55" i="16"/>
  <c r="H33" i="16"/>
  <c r="I30" i="16"/>
  <c r="G45" i="16"/>
  <c r="H39" i="16"/>
  <c r="G37" i="16"/>
  <c r="G10" i="16"/>
  <c r="C10" i="2"/>
  <c r="C17" i="13"/>
  <c r="C28" i="13" s="1"/>
  <c r="C25" i="13"/>
  <c r="K39" i="13"/>
  <c r="P42" i="13"/>
  <c r="M28" i="13"/>
  <c r="M31" i="13" s="1"/>
  <c r="L31" i="13"/>
  <c r="L36" i="13"/>
  <c r="Q43" i="13" s="1"/>
  <c r="M34" i="13"/>
  <c r="M36" i="13" s="1"/>
  <c r="R43" i="13" s="1"/>
  <c r="E14" i="2"/>
  <c r="E45" i="2" s="1"/>
  <c r="D8" i="2"/>
  <c r="D39" i="2" s="1"/>
  <c r="D41" i="2" s="1"/>
  <c r="H18" i="13"/>
  <c r="E6" i="2"/>
  <c r="E37" i="2" s="1"/>
  <c r="D17" i="13"/>
  <c r="D28" i="13" s="1"/>
  <c r="D26" i="16" l="1"/>
  <c r="E22" i="16" s="1"/>
  <c r="C17" i="19"/>
  <c r="C23" i="19" s="1"/>
  <c r="D25" i="17"/>
  <c r="D26" i="17" s="1"/>
  <c r="D24" i="19"/>
  <c r="D30" i="19" s="1"/>
  <c r="F24" i="16"/>
  <c r="E19" i="19" s="1"/>
  <c r="F24" i="18"/>
  <c r="E18" i="19" s="1"/>
  <c r="E25" i="16"/>
  <c r="E50" i="16" s="1"/>
  <c r="D13" i="19"/>
  <c r="D25" i="19" s="1"/>
  <c r="D31" i="19" s="1"/>
  <c r="J5" i="2"/>
  <c r="H16" i="19"/>
  <c r="H22" i="19" s="1"/>
  <c r="H28" i="19" s="1"/>
  <c r="H38" i="18"/>
  <c r="G48" i="17"/>
  <c r="G15" i="17"/>
  <c r="G17" i="17" s="1"/>
  <c r="F23" i="17"/>
  <c r="K57" i="17"/>
  <c r="J57" i="17"/>
  <c r="E23" i="17"/>
  <c r="J56" i="17"/>
  <c r="E21" i="17"/>
  <c r="G37" i="17"/>
  <c r="F6" i="17"/>
  <c r="F10" i="17" s="1"/>
  <c r="F41" i="17"/>
  <c r="G7" i="17"/>
  <c r="H37" i="18"/>
  <c r="H40" i="18" s="1"/>
  <c r="H10" i="18"/>
  <c r="G40" i="18"/>
  <c r="L55" i="18"/>
  <c r="G23" i="18"/>
  <c r="E25" i="18"/>
  <c r="E50" i="18" s="1"/>
  <c r="K8" i="18"/>
  <c r="I33" i="18"/>
  <c r="I39" i="18" s="1"/>
  <c r="J30" i="18"/>
  <c r="I15" i="18"/>
  <c r="H45" i="18"/>
  <c r="L54" i="18"/>
  <c r="G21" i="18"/>
  <c r="H44" i="18"/>
  <c r="H46" i="18" s="1"/>
  <c r="I14" i="18"/>
  <c r="H17" i="18"/>
  <c r="E48" i="2"/>
  <c r="E24" i="13"/>
  <c r="E35" i="13" s="1"/>
  <c r="C31" i="13"/>
  <c r="H42" i="13" s="1"/>
  <c r="E17" i="2"/>
  <c r="C20" i="13"/>
  <c r="D23" i="2"/>
  <c r="I57" i="2"/>
  <c r="C21" i="2"/>
  <c r="C25" i="2" s="1"/>
  <c r="H56" i="2"/>
  <c r="G15" i="2"/>
  <c r="G46" i="2" s="1"/>
  <c r="I7" i="2"/>
  <c r="I38" i="2" s="1"/>
  <c r="G40" i="16"/>
  <c r="H33" i="17"/>
  <c r="I30" i="17"/>
  <c r="H45" i="16"/>
  <c r="H38" i="16"/>
  <c r="H17" i="16"/>
  <c r="H44" i="16"/>
  <c r="L54" i="16"/>
  <c r="G21" i="16"/>
  <c r="G46" i="16"/>
  <c r="I33" i="16"/>
  <c r="J30" i="16"/>
  <c r="H37" i="16"/>
  <c r="H10" i="16"/>
  <c r="I39" i="16"/>
  <c r="G23" i="16"/>
  <c r="L55" i="16"/>
  <c r="Q42" i="13"/>
  <c r="K15" i="15"/>
  <c r="K28" i="15" s="1"/>
  <c r="R42" i="13"/>
  <c r="L15" i="15"/>
  <c r="L28" i="15" s="1"/>
  <c r="D10" i="2"/>
  <c r="D23" i="13"/>
  <c r="D34" i="13" s="1"/>
  <c r="D36" i="13" s="1"/>
  <c r="L39" i="13"/>
  <c r="M39" i="13"/>
  <c r="D19" i="13"/>
  <c r="D30" i="13" s="1"/>
  <c r="D31" i="13" s="1"/>
  <c r="E8" i="2"/>
  <c r="E39" i="2" s="1"/>
  <c r="E41" i="2" s="1"/>
  <c r="F14" i="2"/>
  <c r="F45" i="2" s="1"/>
  <c r="F48" i="2" s="1"/>
  <c r="F6" i="2"/>
  <c r="F37" i="2" s="1"/>
  <c r="E17" i="13"/>
  <c r="E28" i="13" s="1"/>
  <c r="C29" i="19" l="1"/>
  <c r="E22" i="17"/>
  <c r="D11" i="19" s="1"/>
  <c r="D52" i="17"/>
  <c r="H40" i="16"/>
  <c r="D24" i="2"/>
  <c r="C20" i="19" s="1"/>
  <c r="C26" i="19" s="1"/>
  <c r="C32" i="19" s="1"/>
  <c r="G24" i="16"/>
  <c r="F19" i="19" s="1"/>
  <c r="G24" i="18"/>
  <c r="F18" i="19" s="1"/>
  <c r="E26" i="16"/>
  <c r="F22" i="16" s="1"/>
  <c r="E13" i="19" s="1"/>
  <c r="E25" i="19" s="1"/>
  <c r="E31" i="19" s="1"/>
  <c r="F24" i="17"/>
  <c r="E17" i="19" s="1"/>
  <c r="E24" i="17"/>
  <c r="D17" i="19" s="1"/>
  <c r="K5" i="2"/>
  <c r="I16" i="19"/>
  <c r="I22" i="19" s="1"/>
  <c r="I28" i="19" s="1"/>
  <c r="L57" i="17"/>
  <c r="G23" i="17"/>
  <c r="F21" i="17"/>
  <c r="K56" i="17"/>
  <c r="G6" i="17"/>
  <c r="G10" i="17" s="1"/>
  <c r="G41" i="17"/>
  <c r="H14" i="17"/>
  <c r="H15" i="17"/>
  <c r="I15" i="17" s="1"/>
  <c r="J15" i="17" s="1"/>
  <c r="K15" i="17" s="1"/>
  <c r="L15" i="17" s="1"/>
  <c r="H8" i="17"/>
  <c r="I8" i="17" s="1"/>
  <c r="H6" i="17"/>
  <c r="H47" i="17"/>
  <c r="H48" i="17" s="1"/>
  <c r="H7" i="17"/>
  <c r="I7" i="17" s="1"/>
  <c r="L8" i="18"/>
  <c r="I37" i="18"/>
  <c r="I10" i="18"/>
  <c r="M55" i="18"/>
  <c r="H23" i="18"/>
  <c r="I45" i="18"/>
  <c r="J15" i="18"/>
  <c r="M54" i="18"/>
  <c r="H21" i="18"/>
  <c r="I38" i="18"/>
  <c r="I44" i="18"/>
  <c r="I17" i="18"/>
  <c r="J14" i="18"/>
  <c r="K7" i="18"/>
  <c r="J33" i="18"/>
  <c r="J39" i="18" s="1"/>
  <c r="K30" i="18"/>
  <c r="E26" i="18"/>
  <c r="F22" i="18" s="1"/>
  <c r="E12" i="19" s="1"/>
  <c r="E24" i="19" s="1"/>
  <c r="E30" i="19" s="1"/>
  <c r="F24" i="13"/>
  <c r="C39" i="13"/>
  <c r="F35" i="13"/>
  <c r="G35" i="13" s="1"/>
  <c r="J7" i="2"/>
  <c r="J38" i="2" s="1"/>
  <c r="J18" i="13" s="1"/>
  <c r="F17" i="2"/>
  <c r="H15" i="2"/>
  <c r="H46" i="2" s="1"/>
  <c r="D21" i="2"/>
  <c r="I56" i="2"/>
  <c r="I18" i="13"/>
  <c r="E23" i="2"/>
  <c r="J57" i="2"/>
  <c r="I33" i="17"/>
  <c r="I47" i="17" s="1"/>
  <c r="J30" i="17"/>
  <c r="H46" i="16"/>
  <c r="I45" i="16"/>
  <c r="M55" i="16"/>
  <c r="H23" i="16"/>
  <c r="M54" i="16"/>
  <c r="H21" i="16"/>
  <c r="K30" i="16"/>
  <c r="J33" i="16"/>
  <c r="I38" i="16"/>
  <c r="J39" i="16"/>
  <c r="I37" i="16"/>
  <c r="I10" i="16"/>
  <c r="I44" i="16"/>
  <c r="I46" i="16" s="1"/>
  <c r="I17" i="16"/>
  <c r="E10" i="2"/>
  <c r="I42" i="13"/>
  <c r="C15" i="15"/>
  <c r="E23" i="13"/>
  <c r="E34" i="13" s="1"/>
  <c r="I43" i="13"/>
  <c r="C19" i="15"/>
  <c r="C29" i="15" s="1"/>
  <c r="C30" i="15" s="1"/>
  <c r="D39" i="13"/>
  <c r="C20" i="15"/>
  <c r="D25" i="13"/>
  <c r="F8" i="2"/>
  <c r="F39" i="2" s="1"/>
  <c r="F41" i="2" s="1"/>
  <c r="G14" i="2"/>
  <c r="G45" i="2" s="1"/>
  <c r="G48" i="2" s="1"/>
  <c r="G6" i="2"/>
  <c r="G37" i="2" s="1"/>
  <c r="F17" i="13"/>
  <c r="F28" i="13" s="1"/>
  <c r="D23" i="19" l="1"/>
  <c r="D29" i="19" s="1"/>
  <c r="E25" i="17"/>
  <c r="E52" i="17" s="1"/>
  <c r="D25" i="2"/>
  <c r="D52" i="2" s="1"/>
  <c r="F25" i="16"/>
  <c r="F50" i="16" s="1"/>
  <c r="H24" i="16"/>
  <c r="G19" i="19" s="1"/>
  <c r="H24" i="18"/>
  <c r="G18" i="19" s="1"/>
  <c r="G24" i="17"/>
  <c r="F17" i="19" s="1"/>
  <c r="E24" i="2"/>
  <c r="D20" i="19" s="1"/>
  <c r="L5" i="2"/>
  <c r="K16" i="19" s="1"/>
  <c r="K22" i="19" s="1"/>
  <c r="K28" i="19" s="1"/>
  <c r="J16" i="19"/>
  <c r="J22" i="19" s="1"/>
  <c r="J28" i="19" s="1"/>
  <c r="E26" i="17"/>
  <c r="G21" i="17"/>
  <c r="L56" i="17"/>
  <c r="J7" i="17"/>
  <c r="I38" i="17"/>
  <c r="I14" i="17"/>
  <c r="I45" i="17" s="1"/>
  <c r="H17" i="17"/>
  <c r="J8" i="17"/>
  <c r="I39" i="17"/>
  <c r="I6" i="17"/>
  <c r="H10" i="17"/>
  <c r="J17" i="18"/>
  <c r="K14" i="18"/>
  <c r="J44" i="18"/>
  <c r="N54" i="18"/>
  <c r="I21" i="18"/>
  <c r="I40" i="18"/>
  <c r="N55" i="18"/>
  <c r="I23" i="18"/>
  <c r="I46" i="18"/>
  <c r="M8" i="18"/>
  <c r="L30" i="18"/>
  <c r="K33" i="18"/>
  <c r="K39" i="18" s="1"/>
  <c r="L7" i="18"/>
  <c r="F25" i="18"/>
  <c r="F50" i="18" s="1"/>
  <c r="J38" i="18"/>
  <c r="J45" i="18"/>
  <c r="K15" i="18"/>
  <c r="K6" i="18"/>
  <c r="J10" i="18"/>
  <c r="J37" i="18"/>
  <c r="G24" i="13"/>
  <c r="D26" i="2"/>
  <c r="E22" i="2" s="1"/>
  <c r="D14" i="19" s="1"/>
  <c r="I15" i="2"/>
  <c r="I46" i="2" s="1"/>
  <c r="F23" i="2"/>
  <c r="K57" i="2"/>
  <c r="G17" i="2"/>
  <c r="F10" i="2"/>
  <c r="E21" i="2"/>
  <c r="J56" i="2"/>
  <c r="K7" i="2"/>
  <c r="K38" i="2" s="1"/>
  <c r="I40" i="16"/>
  <c r="M15" i="17"/>
  <c r="K30" i="17"/>
  <c r="J33" i="17"/>
  <c r="J47" i="17" s="1"/>
  <c r="I46" i="17"/>
  <c r="K33" i="16"/>
  <c r="L30" i="16"/>
  <c r="J38" i="16"/>
  <c r="N55" i="16"/>
  <c r="I23" i="16"/>
  <c r="K39" i="16"/>
  <c r="J37" i="16"/>
  <c r="J10" i="16"/>
  <c r="J45" i="16"/>
  <c r="J44" i="16"/>
  <c r="J17" i="16"/>
  <c r="N54" i="16"/>
  <c r="I21" i="16"/>
  <c r="C16" i="15"/>
  <c r="C38" i="15" s="1"/>
  <c r="C39" i="15" s="1"/>
  <c r="C40" i="15" s="1"/>
  <c r="D20" i="13"/>
  <c r="G28" i="13"/>
  <c r="E19" i="13"/>
  <c r="E30" i="13" s="1"/>
  <c r="F23" i="13"/>
  <c r="F34" i="13" s="1"/>
  <c r="E36" i="13"/>
  <c r="D20" i="15"/>
  <c r="E25" i="13"/>
  <c r="H14" i="2"/>
  <c r="H45" i="2" s="1"/>
  <c r="H48" i="2" s="1"/>
  <c r="G8" i="2"/>
  <c r="G39" i="2" s="1"/>
  <c r="G41" i="2" s="1"/>
  <c r="H6" i="2"/>
  <c r="H37" i="2" s="1"/>
  <c r="G17" i="13"/>
  <c r="K18" i="13"/>
  <c r="F22" i="17" l="1"/>
  <c r="F25" i="17" s="1"/>
  <c r="F26" i="16"/>
  <c r="G22" i="16" s="1"/>
  <c r="D26" i="19"/>
  <c r="D32" i="19" s="1"/>
  <c r="I24" i="16"/>
  <c r="H19" i="19" s="1"/>
  <c r="F24" i="2"/>
  <c r="E20" i="19" s="1"/>
  <c r="I24" i="18"/>
  <c r="H18" i="19" s="1"/>
  <c r="E11" i="19"/>
  <c r="E23" i="19" s="1"/>
  <c r="E29" i="19" s="1"/>
  <c r="K56" i="2"/>
  <c r="K38" i="18"/>
  <c r="J6" i="17"/>
  <c r="I37" i="17"/>
  <c r="I41" i="17" s="1"/>
  <c r="I10" i="17"/>
  <c r="K8" i="17"/>
  <c r="J39" i="17"/>
  <c r="H23" i="17"/>
  <c r="M57" i="17"/>
  <c r="J14" i="17"/>
  <c r="I17" i="17"/>
  <c r="H21" i="17"/>
  <c r="M56" i="17"/>
  <c r="K7" i="17"/>
  <c r="J38" i="17"/>
  <c r="I48" i="17"/>
  <c r="J40" i="18"/>
  <c r="L33" i="18"/>
  <c r="L39" i="18" s="1"/>
  <c r="M30" i="18"/>
  <c r="M33" i="18" s="1"/>
  <c r="M39" i="18" s="1"/>
  <c r="J46" i="18"/>
  <c r="K17" i="18"/>
  <c r="L14" i="18"/>
  <c r="K44" i="18"/>
  <c r="M7" i="18"/>
  <c r="O54" i="18"/>
  <c r="J21" i="18"/>
  <c r="K37" i="18"/>
  <c r="L6" i="18"/>
  <c r="K10" i="18"/>
  <c r="K45" i="18"/>
  <c r="L15" i="18"/>
  <c r="F26" i="18"/>
  <c r="G22" i="18" s="1"/>
  <c r="F12" i="19" s="1"/>
  <c r="F24" i="19" s="1"/>
  <c r="F30" i="19" s="1"/>
  <c r="J23" i="18"/>
  <c r="O55" i="18"/>
  <c r="E25" i="2"/>
  <c r="E52" i="2" s="1"/>
  <c r="H24" i="13"/>
  <c r="F21" i="2"/>
  <c r="H17" i="2"/>
  <c r="G23" i="2"/>
  <c r="L57" i="2"/>
  <c r="J15" i="2"/>
  <c r="J46" i="2" s="1"/>
  <c r="G10" i="2"/>
  <c r="L7" i="2"/>
  <c r="J46" i="17"/>
  <c r="K33" i="17"/>
  <c r="K47" i="17" s="1"/>
  <c r="L30" i="17"/>
  <c r="J40" i="16"/>
  <c r="K45" i="16"/>
  <c r="K38" i="16"/>
  <c r="J23" i="16"/>
  <c r="O55" i="16"/>
  <c r="K37" i="16"/>
  <c r="K10" i="16"/>
  <c r="L33" i="16"/>
  <c r="L39" i="16" s="1"/>
  <c r="M30" i="16"/>
  <c r="M33" i="16" s="1"/>
  <c r="M39" i="16" s="1"/>
  <c r="J46" i="16"/>
  <c r="K17" i="16"/>
  <c r="K44" i="16"/>
  <c r="J21" i="16"/>
  <c r="O54" i="16"/>
  <c r="E20" i="13"/>
  <c r="D16" i="15"/>
  <c r="D38" i="15" s="1"/>
  <c r="D39" i="15" s="1"/>
  <c r="E31" i="13"/>
  <c r="E39" i="13" s="1"/>
  <c r="F19" i="13"/>
  <c r="F30" i="13" s="1"/>
  <c r="G23" i="13"/>
  <c r="D19" i="15"/>
  <c r="J43" i="13"/>
  <c r="F36" i="13"/>
  <c r="G34" i="13"/>
  <c r="G36" i="13" s="1"/>
  <c r="F25" i="13"/>
  <c r="E20" i="15"/>
  <c r="I14" i="2"/>
  <c r="I45" i="2" s="1"/>
  <c r="I48" i="2" s="1"/>
  <c r="H8" i="2"/>
  <c r="H39" i="2" s="1"/>
  <c r="H41" i="2" s="1"/>
  <c r="I6" i="2"/>
  <c r="I37" i="2" s="1"/>
  <c r="H17" i="13"/>
  <c r="J24" i="18" l="1"/>
  <c r="I18" i="19" s="1"/>
  <c r="J24" i="16"/>
  <c r="I19" i="19" s="1"/>
  <c r="G24" i="2"/>
  <c r="F20" i="19" s="1"/>
  <c r="H24" i="17"/>
  <c r="G17" i="19" s="1"/>
  <c r="G25" i="16"/>
  <c r="G26" i="16" s="1"/>
  <c r="H22" i="16" s="1"/>
  <c r="F13" i="19"/>
  <c r="F25" i="19" s="1"/>
  <c r="F31" i="19" s="1"/>
  <c r="F52" i="17"/>
  <c r="F26" i="17"/>
  <c r="L56" i="2"/>
  <c r="K40" i="18"/>
  <c r="L38" i="18"/>
  <c r="N57" i="17"/>
  <c r="I23" i="17"/>
  <c r="N56" i="17"/>
  <c r="I21" i="17"/>
  <c r="L8" i="17"/>
  <c r="K39" i="17"/>
  <c r="K6" i="17"/>
  <c r="J37" i="17"/>
  <c r="J41" i="17" s="1"/>
  <c r="J10" i="17"/>
  <c r="L7" i="17"/>
  <c r="K38" i="17"/>
  <c r="J17" i="17"/>
  <c r="K14" i="17"/>
  <c r="K45" i="17" s="1"/>
  <c r="J45" i="17"/>
  <c r="J48" i="17" s="1"/>
  <c r="E26" i="2"/>
  <c r="F22" i="2" s="1"/>
  <c r="L45" i="18"/>
  <c r="M15" i="18"/>
  <c r="M45" i="18" s="1"/>
  <c r="K46" i="18"/>
  <c r="P54" i="18"/>
  <c r="K21" i="18"/>
  <c r="L44" i="18"/>
  <c r="L46" i="18" s="1"/>
  <c r="M14" i="18"/>
  <c r="L17" i="18"/>
  <c r="G25" i="18"/>
  <c r="G50" i="18" s="1"/>
  <c r="L37" i="18"/>
  <c r="L40" i="18" s="1"/>
  <c r="L10" i="18"/>
  <c r="M6" i="18"/>
  <c r="M38" i="18"/>
  <c r="P55" i="18"/>
  <c r="K23" i="18"/>
  <c r="G21" i="2"/>
  <c r="L38" i="2"/>
  <c r="L18" i="13" s="1"/>
  <c r="I24" i="13"/>
  <c r="M7" i="2"/>
  <c r="M38" i="2" s="1"/>
  <c r="M18" i="13" s="1"/>
  <c r="K15" i="2"/>
  <c r="K46" i="2" s="1"/>
  <c r="I17" i="2"/>
  <c r="H23" i="2"/>
  <c r="M57" i="2"/>
  <c r="K46" i="17"/>
  <c r="L33" i="17"/>
  <c r="L47" i="17" s="1"/>
  <c r="M30" i="17"/>
  <c r="M33" i="17" s="1"/>
  <c r="K46" i="16"/>
  <c r="M38" i="16"/>
  <c r="L38" i="16"/>
  <c r="P55" i="16"/>
  <c r="K23" i="16"/>
  <c r="K40" i="16"/>
  <c r="L45" i="16"/>
  <c r="M45" i="16"/>
  <c r="K21" i="16"/>
  <c r="P54" i="16"/>
  <c r="L17" i="16"/>
  <c r="L44" i="16"/>
  <c r="L37" i="16"/>
  <c r="L10" i="16"/>
  <c r="H10" i="2"/>
  <c r="G30" i="13"/>
  <c r="G31" i="13" s="1"/>
  <c r="G39" i="13" s="1"/>
  <c r="F31" i="13"/>
  <c r="F39" i="13" s="1"/>
  <c r="G19" i="13"/>
  <c r="E16" i="15"/>
  <c r="E38" i="15" s="1"/>
  <c r="E39" i="15" s="1"/>
  <c r="F20" i="13"/>
  <c r="J42" i="13"/>
  <c r="D15" i="15"/>
  <c r="D28" i="15" s="1"/>
  <c r="D29" i="15" s="1"/>
  <c r="D30" i="15" s="1"/>
  <c r="D40" i="15"/>
  <c r="K43" i="13"/>
  <c r="E19" i="15"/>
  <c r="L43" i="13"/>
  <c r="F19" i="15"/>
  <c r="H23" i="13"/>
  <c r="F20" i="15"/>
  <c r="G25" i="13"/>
  <c r="J14" i="2"/>
  <c r="J45" i="2" s="1"/>
  <c r="J48" i="2" s="1"/>
  <c r="I8" i="2"/>
  <c r="I39" i="2" s="1"/>
  <c r="I41" i="2" s="1"/>
  <c r="J6" i="2"/>
  <c r="J37" i="2" s="1"/>
  <c r="I17" i="13"/>
  <c r="G50" i="16" l="1"/>
  <c r="G22" i="17"/>
  <c r="G25" i="17" s="1"/>
  <c r="G52" i="17" s="1"/>
  <c r="K24" i="16"/>
  <c r="J19" i="19" s="1"/>
  <c r="K24" i="18"/>
  <c r="J18" i="19" s="1"/>
  <c r="H24" i="2"/>
  <c r="G20" i="19" s="1"/>
  <c r="I24" i="17"/>
  <c r="H17" i="19" s="1"/>
  <c r="H25" i="16"/>
  <c r="H50" i="16" s="1"/>
  <c r="G13" i="19"/>
  <c r="G25" i="19" s="1"/>
  <c r="G31" i="19" s="1"/>
  <c r="F25" i="2"/>
  <c r="F52" i="2" s="1"/>
  <c r="E14" i="19"/>
  <c r="E26" i="19" s="1"/>
  <c r="E32" i="19" s="1"/>
  <c r="K48" i="17"/>
  <c r="L6" i="17"/>
  <c r="K37" i="17"/>
  <c r="K10" i="17"/>
  <c r="L14" i="17"/>
  <c r="K17" i="17"/>
  <c r="J21" i="17"/>
  <c r="O56" i="17"/>
  <c r="M8" i="17"/>
  <c r="M39" i="17" s="1"/>
  <c r="L39" i="17"/>
  <c r="O57" i="17"/>
  <c r="J23" i="17"/>
  <c r="M46" i="17"/>
  <c r="M47" i="17"/>
  <c r="M7" i="17"/>
  <c r="M38" i="17" s="1"/>
  <c r="L38" i="17"/>
  <c r="K41" i="17"/>
  <c r="G26" i="18"/>
  <c r="M44" i="18"/>
  <c r="M46" i="18" s="1"/>
  <c r="M17" i="18"/>
  <c r="M37" i="18"/>
  <c r="M40" i="18" s="1"/>
  <c r="M10" i="18"/>
  <c r="Q54" i="18"/>
  <c r="L21" i="18"/>
  <c r="Q55" i="18"/>
  <c r="L23" i="18"/>
  <c r="J24" i="13"/>
  <c r="I23" i="2"/>
  <c r="N57" i="2"/>
  <c r="H21" i="2"/>
  <c r="M56" i="2"/>
  <c r="L15" i="2"/>
  <c r="L46" i="2" s="1"/>
  <c r="J17" i="2"/>
  <c r="I10" i="2"/>
  <c r="L40" i="16"/>
  <c r="L46" i="17"/>
  <c r="L45" i="17"/>
  <c r="M44" i="16"/>
  <c r="M46" i="16" s="1"/>
  <c r="M17" i="16"/>
  <c r="M37" i="16"/>
  <c r="M40" i="16" s="1"/>
  <c r="M10" i="16"/>
  <c r="L46" i="16"/>
  <c r="Q54" i="16"/>
  <c r="L21" i="16"/>
  <c r="Q55" i="16"/>
  <c r="L23" i="16"/>
  <c r="K42" i="13"/>
  <c r="E15" i="15"/>
  <c r="E28" i="15" s="1"/>
  <c r="E29" i="15" s="1"/>
  <c r="H19" i="13"/>
  <c r="L42" i="13"/>
  <c r="F15" i="15"/>
  <c r="F28" i="15" s="1"/>
  <c r="G20" i="13"/>
  <c r="F16" i="15"/>
  <c r="F38" i="15" s="1"/>
  <c r="F39" i="15" s="1"/>
  <c r="E40" i="15"/>
  <c r="I23" i="13"/>
  <c r="G20" i="15"/>
  <c r="H25" i="13"/>
  <c r="J8" i="2"/>
  <c r="J39" i="2" s="1"/>
  <c r="J41" i="2" s="1"/>
  <c r="K14" i="2"/>
  <c r="K45" i="2" s="1"/>
  <c r="K48" i="2" s="1"/>
  <c r="K6" i="2"/>
  <c r="K37" i="2" s="1"/>
  <c r="J17" i="13"/>
  <c r="F11" i="19" l="1"/>
  <c r="F23" i="19" s="1"/>
  <c r="F29" i="19" s="1"/>
  <c r="I24" i="2"/>
  <c r="H20" i="19"/>
  <c r="J24" i="17"/>
  <c r="I17" i="19" s="1"/>
  <c r="L24" i="16"/>
  <c r="K19" i="19" s="1"/>
  <c r="L24" i="18"/>
  <c r="K18" i="19" s="1"/>
  <c r="G26" i="17"/>
  <c r="H26" i="16"/>
  <c r="I22" i="16" s="1"/>
  <c r="H13" i="19" s="1"/>
  <c r="H25" i="19" s="1"/>
  <c r="H31" i="19" s="1"/>
  <c r="F26" i="2"/>
  <c r="G22" i="2" s="1"/>
  <c r="N56" i="2"/>
  <c r="K21" i="17"/>
  <c r="P56" i="17"/>
  <c r="P57" i="17"/>
  <c r="K23" i="17"/>
  <c r="M6" i="17"/>
  <c r="L37" i="17"/>
  <c r="L41" i="17" s="1"/>
  <c r="L10" i="17"/>
  <c r="L48" i="17"/>
  <c r="L17" i="17"/>
  <c r="M14" i="17"/>
  <c r="H22" i="18"/>
  <c r="R54" i="18"/>
  <c r="M21" i="18"/>
  <c r="R55" i="18"/>
  <c r="M23" i="18"/>
  <c r="K24" i="13"/>
  <c r="I21" i="2"/>
  <c r="M15" i="2"/>
  <c r="J10" i="2"/>
  <c r="K17" i="2"/>
  <c r="J23" i="2"/>
  <c r="O57" i="2"/>
  <c r="R55" i="16"/>
  <c r="M23" i="16"/>
  <c r="R54" i="16"/>
  <c r="M21" i="16"/>
  <c r="F29" i="15"/>
  <c r="G29" i="15" s="1"/>
  <c r="H29" i="15" s="1"/>
  <c r="I29" i="15" s="1"/>
  <c r="J29" i="15" s="1"/>
  <c r="K29" i="15" s="1"/>
  <c r="L29" i="15" s="1"/>
  <c r="F40" i="15"/>
  <c r="H20" i="13"/>
  <c r="G16" i="15"/>
  <c r="G38" i="15" s="1"/>
  <c r="G39" i="15" s="1"/>
  <c r="I19" i="13"/>
  <c r="E30" i="15"/>
  <c r="J23" i="13"/>
  <c r="H20" i="15"/>
  <c r="I25" i="13"/>
  <c r="L14" i="2"/>
  <c r="L45" i="2" s="1"/>
  <c r="L48" i="2" s="1"/>
  <c r="K8" i="2"/>
  <c r="K39" i="2" s="1"/>
  <c r="K41" i="2" s="1"/>
  <c r="L6" i="2"/>
  <c r="L37" i="2" s="1"/>
  <c r="K17" i="13"/>
  <c r="H22" i="17" l="1"/>
  <c r="G11" i="19" s="1"/>
  <c r="G23" i="19" s="1"/>
  <c r="G29" i="19" s="1"/>
  <c r="I25" i="16"/>
  <c r="I50" i="16" s="1"/>
  <c r="M24" i="18"/>
  <c r="L18" i="19" s="1"/>
  <c r="J24" i="2"/>
  <c r="I20" i="19" s="1"/>
  <c r="K24" i="17"/>
  <c r="J17" i="19" s="1"/>
  <c r="M24" i="16"/>
  <c r="L19" i="19" s="1"/>
  <c r="H25" i="18"/>
  <c r="H26" i="18" s="1"/>
  <c r="I22" i="18" s="1"/>
  <c r="G12" i="19"/>
  <c r="G24" i="19" s="1"/>
  <c r="G30" i="19" s="1"/>
  <c r="G25" i="2"/>
  <c r="G52" i="2" s="1"/>
  <c r="F14" i="19"/>
  <c r="F26" i="19" s="1"/>
  <c r="F32" i="19" s="1"/>
  <c r="O56" i="2"/>
  <c r="M17" i="17"/>
  <c r="M45" i="17"/>
  <c r="M48" i="17" s="1"/>
  <c r="L21" i="17"/>
  <c r="Q56" i="17"/>
  <c r="L23" i="17"/>
  <c r="Q57" i="17"/>
  <c r="M37" i="17"/>
  <c r="M41" i="17" s="1"/>
  <c r="M10" i="17"/>
  <c r="L24" i="13"/>
  <c r="M46" i="2"/>
  <c r="J21" i="2"/>
  <c r="K23" i="2"/>
  <c r="P57" i="2"/>
  <c r="L17" i="2"/>
  <c r="K10" i="2"/>
  <c r="F30" i="15"/>
  <c r="G30" i="15" s="1"/>
  <c r="H30" i="15" s="1"/>
  <c r="I30" i="15" s="1"/>
  <c r="J30" i="15" s="1"/>
  <c r="K30" i="15" s="1"/>
  <c r="L30" i="15" s="1"/>
  <c r="G40" i="15"/>
  <c r="I20" i="13"/>
  <c r="H16" i="15"/>
  <c r="H38" i="15" s="1"/>
  <c r="H39" i="15" s="1"/>
  <c r="J19" i="13"/>
  <c r="K23" i="13"/>
  <c r="J25" i="13"/>
  <c r="I20" i="15"/>
  <c r="L8" i="2"/>
  <c r="L39" i="2" s="1"/>
  <c r="L41" i="2" s="1"/>
  <c r="M14" i="2"/>
  <c r="M6" i="2"/>
  <c r="M37" i="2" s="1"/>
  <c r="L17" i="13"/>
  <c r="H25" i="17" l="1"/>
  <c r="I26" i="16"/>
  <c r="J22" i="16" s="1"/>
  <c r="I13" i="19" s="1"/>
  <c r="I25" i="19" s="1"/>
  <c r="I31" i="19" s="1"/>
  <c r="G26" i="2"/>
  <c r="H22" i="2" s="1"/>
  <c r="H50" i="18"/>
  <c r="L24" i="17"/>
  <c r="K17" i="19" s="1"/>
  <c r="K24" i="2"/>
  <c r="J20" i="19" s="1"/>
  <c r="I25" i="18"/>
  <c r="I50" i="18" s="1"/>
  <c r="H12" i="19"/>
  <c r="H24" i="19" s="1"/>
  <c r="H30" i="19" s="1"/>
  <c r="P56" i="2"/>
  <c r="R56" i="17"/>
  <c r="M21" i="17"/>
  <c r="M23" i="17"/>
  <c r="R57" i="17"/>
  <c r="K21" i="2"/>
  <c r="M17" i="2"/>
  <c r="M45" i="2"/>
  <c r="L23" i="2"/>
  <c r="Q57" i="2"/>
  <c r="L10" i="2"/>
  <c r="H40" i="15"/>
  <c r="M17" i="13"/>
  <c r="I16" i="15"/>
  <c r="I38" i="15" s="1"/>
  <c r="I39" i="15" s="1"/>
  <c r="J20" i="13"/>
  <c r="K19" i="13"/>
  <c r="L23" i="13"/>
  <c r="J20" i="15"/>
  <c r="K25" i="13"/>
  <c r="M8" i="2"/>
  <c r="M39" i="2" s="1"/>
  <c r="M41" i="2" s="1"/>
  <c r="J25" i="16" l="1"/>
  <c r="J50" i="16" s="1"/>
  <c r="H52" i="17"/>
  <c r="H26" i="17"/>
  <c r="I26" i="18"/>
  <c r="J22" i="18" s="1"/>
  <c r="I12" i="19" s="1"/>
  <c r="I24" i="19" s="1"/>
  <c r="I30" i="19" s="1"/>
  <c r="M24" i="17"/>
  <c r="L17" i="19" s="1"/>
  <c r="L24" i="2"/>
  <c r="K20" i="19" s="1"/>
  <c r="H25" i="2"/>
  <c r="H52" i="2" s="1"/>
  <c r="G14" i="19"/>
  <c r="G26" i="19" s="1"/>
  <c r="G32" i="19" s="1"/>
  <c r="M23" i="2"/>
  <c r="R57" i="2"/>
  <c r="M48" i="2"/>
  <c r="M24" i="13"/>
  <c r="L21" i="2"/>
  <c r="Q56" i="2"/>
  <c r="I40" i="15"/>
  <c r="M10" i="2"/>
  <c r="L19" i="13"/>
  <c r="M19" i="13"/>
  <c r="K20" i="13"/>
  <c r="J16" i="15"/>
  <c r="J38" i="15" s="1"/>
  <c r="J39" i="15" s="1"/>
  <c r="M23" i="13"/>
  <c r="K20" i="15"/>
  <c r="L25" i="13"/>
  <c r="J26" i="16" l="1"/>
  <c r="K22" i="16" s="1"/>
  <c r="J13" i="19" s="1"/>
  <c r="J25" i="19" s="1"/>
  <c r="J31" i="19" s="1"/>
  <c r="J25" i="18"/>
  <c r="J50" i="18" s="1"/>
  <c r="I22" i="17"/>
  <c r="M24" i="2"/>
  <c r="L20" i="19" s="1"/>
  <c r="H26" i="2"/>
  <c r="I22" i="2" s="1"/>
  <c r="J40" i="15"/>
  <c r="M21" i="2"/>
  <c r="R56" i="2"/>
  <c r="M20" i="13"/>
  <c r="L16" i="15"/>
  <c r="K16" i="15"/>
  <c r="K38" i="15" s="1"/>
  <c r="K39" i="15" s="1"/>
  <c r="K40" i="15" s="1"/>
  <c r="L20" i="13"/>
  <c r="L20" i="15"/>
  <c r="M25" i="13"/>
  <c r="K25" i="16" l="1"/>
  <c r="K50" i="16" s="1"/>
  <c r="J26" i="18"/>
  <c r="K22" i="18" s="1"/>
  <c r="J12" i="19" s="1"/>
  <c r="J24" i="19" s="1"/>
  <c r="J30" i="19" s="1"/>
  <c r="I25" i="17"/>
  <c r="H11" i="19"/>
  <c r="H23" i="19" s="1"/>
  <c r="H29" i="19" s="1"/>
  <c r="I25" i="2"/>
  <c r="I52" i="2" s="1"/>
  <c r="H14" i="19"/>
  <c r="H26" i="19" s="1"/>
  <c r="H32" i="19" s="1"/>
  <c r="K25" i="18"/>
  <c r="K50" i="18" s="1"/>
  <c r="L38" i="15"/>
  <c r="L39" i="15" s="1"/>
  <c r="L40" i="15" s="1"/>
  <c r="K26" i="16" l="1"/>
  <c r="L22" i="16" s="1"/>
  <c r="K13" i="19" s="1"/>
  <c r="K25" i="19" s="1"/>
  <c r="K31" i="19" s="1"/>
  <c r="I52" i="17"/>
  <c r="I26" i="17"/>
  <c r="I26" i="2"/>
  <c r="J22" i="2" s="1"/>
  <c r="K26" i="18"/>
  <c r="L22" i="18" s="1"/>
  <c r="K12" i="19" s="1"/>
  <c r="K24" i="19" s="1"/>
  <c r="K30" i="19" s="1"/>
  <c r="L25" i="16"/>
  <c r="L50" i="16" s="1"/>
  <c r="J22" i="17" l="1"/>
  <c r="J25" i="2"/>
  <c r="J52" i="2" s="1"/>
  <c r="I14" i="19"/>
  <c r="I26" i="19" s="1"/>
  <c r="I32" i="19" s="1"/>
  <c r="L25" i="18"/>
  <c r="L50" i="18" s="1"/>
  <c r="L26" i="16"/>
  <c r="J26" i="2" l="1"/>
  <c r="K22" i="2" s="1"/>
  <c r="J25" i="17"/>
  <c r="I11" i="19"/>
  <c r="I23" i="19" s="1"/>
  <c r="I29" i="19" s="1"/>
  <c r="M22" i="16"/>
  <c r="L26" i="18"/>
  <c r="M22" i="18" s="1"/>
  <c r="J52" i="17" l="1"/>
  <c r="J26" i="17"/>
  <c r="M25" i="16"/>
  <c r="M26" i="16" s="1"/>
  <c r="L13" i="19"/>
  <c r="L25" i="19" s="1"/>
  <c r="L31" i="19" s="1"/>
  <c r="M25" i="18"/>
  <c r="M50" i="18" s="1"/>
  <c r="L12" i="19"/>
  <c r="L24" i="19" s="1"/>
  <c r="L30" i="19" s="1"/>
  <c r="K25" i="2"/>
  <c r="K52" i="2" s="1"/>
  <c r="J14" i="19"/>
  <c r="J26" i="19" s="1"/>
  <c r="J32" i="19" s="1"/>
  <c r="M50" i="16" l="1"/>
  <c r="K26" i="2"/>
  <c r="L22" i="2" s="1"/>
  <c r="K22" i="17"/>
  <c r="M26" i="18"/>
  <c r="J11" i="19" l="1"/>
  <c r="J23" i="19" s="1"/>
  <c r="J29" i="19" s="1"/>
  <c r="K25" i="17"/>
  <c r="L25" i="2"/>
  <c r="L52" i="2" s="1"/>
  <c r="K14" i="19"/>
  <c r="K26" i="19" s="1"/>
  <c r="K32" i="19" s="1"/>
  <c r="K52" i="17" l="1"/>
  <c r="K26" i="17"/>
  <c r="L26" i="2"/>
  <c r="M22" i="2" s="1"/>
  <c r="L22" i="17" l="1"/>
  <c r="M25" i="2"/>
  <c r="M52" i="2" s="1"/>
  <c r="L14" i="19"/>
  <c r="L26" i="19" s="1"/>
  <c r="K11" i="19" l="1"/>
  <c r="K23" i="19" s="1"/>
  <c r="K29" i="19" s="1"/>
  <c r="L25" i="17"/>
  <c r="M26" i="2"/>
  <c r="L52" i="17" l="1"/>
  <c r="L26" i="17"/>
  <c r="M22" i="17" l="1"/>
  <c r="L11" i="19" l="1"/>
  <c r="L23" i="19" s="1"/>
  <c r="M25" i="17"/>
  <c r="L29" i="19" l="1"/>
  <c r="M52" i="17"/>
  <c r="M26" i="17"/>
</calcChain>
</file>

<file path=xl/sharedStrings.xml><?xml version="1.0" encoding="utf-8"?>
<sst xmlns="http://schemas.openxmlformats.org/spreadsheetml/2006/main" count="15207" uniqueCount="3002">
  <si>
    <t>Budget estimates - implementation plan</t>
  </si>
  <si>
    <t>Description</t>
  </si>
  <si>
    <t>Impact</t>
  </si>
  <si>
    <t>Rationale</t>
  </si>
  <si>
    <t>Other considerations / assumptions</t>
  </si>
  <si>
    <t>Loan 10% of highest value players every year</t>
  </si>
  <si>
    <t>Revenues equalling 10% of their salary attained per year</t>
  </si>
  <si>
    <t>We have great players (despite over-valued) that won't play for us, but could provide us with income</t>
  </si>
  <si>
    <t>Loaning will most likely provide euros, which is becoming stronger relevant to Doubloons. Hence, our estimated revenue will understate.</t>
  </si>
  <si>
    <t>Average Rarita salary is 8mil</t>
  </si>
  <si>
    <t>Invest the remaining budget with some ROI</t>
  </si>
  <si>
    <t>Total budget is increased every year</t>
  </si>
  <si>
    <t>Budget inputs</t>
  </si>
  <si>
    <t>Value</t>
  </si>
  <si>
    <t>Inflation rate</t>
  </si>
  <si>
    <t>Ignored for now</t>
  </si>
  <si>
    <t>Number of Rarita players loaned</t>
  </si>
  <si>
    <t>Average salary of players loaned</t>
  </si>
  <si>
    <t>Annual player cost (from team selection)</t>
  </si>
  <si>
    <t>Total revenues</t>
  </si>
  <si>
    <t>Material impact from the new team (upper bound)</t>
  </si>
  <si>
    <t>No impact from the new team (lower bound)</t>
  </si>
  <si>
    <t>Total expenses</t>
  </si>
  <si>
    <t>Cash flows with impact</t>
  </si>
  <si>
    <t>Cash (government)</t>
  </si>
  <si>
    <t>Cash (private)</t>
  </si>
  <si>
    <t>Loaning players to other countries</t>
  </si>
  <si>
    <t>Net profits from RFL operations</t>
  </si>
  <si>
    <t>Total</t>
  </si>
  <si>
    <t>Total (cumulative)</t>
  </si>
  <si>
    <t>Cash flows with no impact</t>
  </si>
  <si>
    <t>Upper bound</t>
  </si>
  <si>
    <t>This assumes that there is a substantial impact due to creating a competitive team. Specifically, we will reach the average revenue and expense profile of a top 10 team in 5 years</t>
  </si>
  <si>
    <t>Qualitative impact analysis. Effects on economic indicators (e.g. disposable income, GDP, inflation) are described in the report</t>
  </si>
  <si>
    <t>Category</t>
  </si>
  <si>
    <t>Revenues</t>
  </si>
  <si>
    <t>Joining the FSA with a competitive team</t>
  </si>
  <si>
    <t>Over the next 5 years as Rarita establishes itself as a competitive team, it will reach the average revenues of a competitive team</t>
  </si>
  <si>
    <t>Heightened team interest brings more consumers, which grows over time as Rarita emerges on the scene as a competitive team, so markedly more matchday and broadcast revenue</t>
  </si>
  <si>
    <r>
      <t xml:space="preserve">Likely will see some delay before the team gains recognition, so adjust revenues from year 3 with </t>
    </r>
    <r>
      <rPr>
        <b/>
        <sz val="11"/>
        <color theme="1"/>
        <rFont val="Calibri"/>
        <family val="2"/>
        <scheme val="minor"/>
      </rPr>
      <t>biggest jump in year 5</t>
    </r>
    <r>
      <rPr>
        <sz val="11"/>
        <color theme="1"/>
        <rFont val="Calibri"/>
        <family val="2"/>
        <scheme val="minor"/>
      </rPr>
      <t xml:space="preserve"> (once we place in top 10) </t>
    </r>
  </si>
  <si>
    <t>i.e. double the growth in next 3 years then increase rapidly to average. Then average growth again</t>
  </si>
  <si>
    <t>Also need to scale commercial revenues to maintain proportion (i.e. most teams see 45-50% revenues from commercial)</t>
  </si>
  <si>
    <t>Expenses</t>
  </si>
  <si>
    <t>Over the next 5 years as Rarita establishes itself as a competitive team, it will reach the average expenses of a competitive team</t>
  </si>
  <si>
    <t>Being a competitive team raises the perceived value of national players, particularly those included in the team. Staff and other costs will increase proportionally</t>
  </si>
  <si>
    <t>Quantitative impact analysis i.e. fitting into cost projection, allowing for sensitivity analysis</t>
  </si>
  <si>
    <t>Revenue input</t>
  </si>
  <si>
    <t>Expense input</t>
  </si>
  <si>
    <t>Average matchday revenue of competitive teams</t>
  </si>
  <si>
    <t>Average staff expense of competitive teams</t>
  </si>
  <si>
    <t>Average broadcast revenue of competitive teams</t>
  </si>
  <si>
    <t>Average other expense of competitive teams</t>
  </si>
  <si>
    <t>Average commercial revenue of competitive teams</t>
  </si>
  <si>
    <t>Revenues/capita raw</t>
  </si>
  <si>
    <t>Matchday</t>
  </si>
  <si>
    <t>Broadcast</t>
  </si>
  <si>
    <t>Commercial</t>
  </si>
  <si>
    <t>TOTAL</t>
  </si>
  <si>
    <t>Expenses/capita raw</t>
  </si>
  <si>
    <t>Staff costs</t>
  </si>
  <si>
    <t>Other costs</t>
  </si>
  <si>
    <t>Rev/cap adjusted</t>
  </si>
  <si>
    <t>Exp/cap adjusted</t>
  </si>
  <si>
    <t>Profits adjusted</t>
  </si>
  <si>
    <t>Double checking per capita trends across all years</t>
  </si>
  <si>
    <t>Global inputs/assumptions</t>
  </si>
  <si>
    <t>Interest rate</t>
  </si>
  <si>
    <t>Summary view</t>
  </si>
  <si>
    <t>Profits</t>
  </si>
  <si>
    <t>Cumulative profits</t>
  </si>
  <si>
    <t>This assumes that there is a high impact from forming this team such that it reaches the average revenues and expenses of a competitive team in year 5 before stabilising</t>
  </si>
  <si>
    <t>Assumptions</t>
  </si>
  <si>
    <t>Ignore 2020 decline in matchday revenues because COVID would have affected the numbers. i.e. only 3-year geometric average</t>
  </si>
  <si>
    <t>Don't ignore 2020 - assume broadcasting was not affected by COVID. If anything, more people streaming i.e. 4-year geometric average</t>
  </si>
  <si>
    <t>Don't ignore 2020 - assume sponsorships etc maintain commercial revenues i.e. 4-year geometric average</t>
  </si>
  <si>
    <t>Government funding</t>
  </si>
  <si>
    <t>Assume there are no other forms of revenue (besides initial government funding)</t>
  </si>
  <si>
    <t>FSA tournament player cost</t>
  </si>
  <si>
    <t>Projected net profits</t>
  </si>
  <si>
    <t>Interest</t>
  </si>
  <si>
    <t>Assume 12% interest rate</t>
  </si>
  <si>
    <t>Inflation</t>
  </si>
  <si>
    <t>Assume 5.3% inflation in line with superimposed inflation</t>
  </si>
  <si>
    <t>TOTAL CUMULATIVE</t>
  </si>
  <si>
    <t>Ignore 2021 (historical, no part of projection)</t>
  </si>
  <si>
    <t>Population</t>
  </si>
  <si>
    <t>East Rarita</t>
  </si>
  <si>
    <t>Central Rarita</t>
  </si>
  <si>
    <t>West Rarita</t>
  </si>
  <si>
    <t>NOTE: work backwards from here</t>
  </si>
  <si>
    <t>Revenues per capita</t>
  </si>
  <si>
    <t>Expenses per capita</t>
  </si>
  <si>
    <t>Total profits per capita</t>
  </si>
  <si>
    <t>Double checking trends across all years</t>
  </si>
  <si>
    <t>This assumes that there is a high impact from forming this team such that matchday and broadcast revenues double in growth in first 5 years before stabilising</t>
  </si>
  <si>
    <t>This assumes that there is minimal/no impact from forming this team such that revenues and expenses carry on as before (average across past years)</t>
  </si>
  <si>
    <t>Population growth</t>
  </si>
  <si>
    <t>Revenues (per capita)</t>
  </si>
  <si>
    <t>Revenues (total)</t>
  </si>
  <si>
    <t>Revenues YOY</t>
  </si>
  <si>
    <t>Average</t>
  </si>
  <si>
    <t>Average excluding 2020 (due to COVID)</t>
  </si>
  <si>
    <t>Revenues 2020 - check for those who participated in the FSA tournament</t>
  </si>
  <si>
    <t>Nation</t>
  </si>
  <si>
    <t>2020 place</t>
  </si>
  <si>
    <t>Bernepamar</t>
  </si>
  <si>
    <t>Byasier Pujan</t>
  </si>
  <si>
    <t>The correlations above show that a worse (numeric higher) rank leads to lower revenue, although broadcasting is less affected</t>
  </si>
  <si>
    <t>Cuandbo</t>
  </si>
  <si>
    <t>Dosqaly</t>
  </si>
  <si>
    <t>Esia</t>
  </si>
  <si>
    <t>Greri Landmoslands</t>
  </si>
  <si>
    <t>Manlisgamncent</t>
  </si>
  <si>
    <t>Mico</t>
  </si>
  <si>
    <t>Nganion</t>
  </si>
  <si>
    <t>Nkasland Cronestan</t>
  </si>
  <si>
    <t>People's Land of Maneau</t>
  </si>
  <si>
    <t>Quewenia</t>
  </si>
  <si>
    <t>Sobianitedrucy</t>
  </si>
  <si>
    <t>Southern Ristan</t>
  </si>
  <si>
    <t>Unicorporated Tiagascar</t>
  </si>
  <si>
    <t>Xikong</t>
  </si>
  <si>
    <t>Djipines</t>
  </si>
  <si>
    <t>Galamily</t>
  </si>
  <si>
    <t>Giumle Lizeibon</t>
  </si>
  <si>
    <t>Rarita</t>
  </si>
  <si>
    <t>Eastern Sleboube</t>
  </si>
  <si>
    <t>Taking average of competitive teams (top 10)</t>
  </si>
  <si>
    <t>Proportion of revenues</t>
  </si>
  <si>
    <t>Expenses (per capita)</t>
  </si>
  <si>
    <t>Staff</t>
  </si>
  <si>
    <t>Other</t>
  </si>
  <si>
    <t>Expenses YOY</t>
  </si>
  <si>
    <t>Expenses 2020 - check for those who participated in the FSA tournament</t>
  </si>
  <si>
    <t>The correlations above show that a worse (numeric higher) rank leads to lower revenue, primarily driven by coaching/player salaries</t>
  </si>
  <si>
    <t>2022 Student Research Case Study Challenge</t>
  </si>
  <si>
    <t>Rarita Economic Demographic Data</t>
  </si>
  <si>
    <t>Copyright © 2022 by the Society of Actuaries Research Institute. All rights reserved.</t>
  </si>
  <si>
    <t>GROSS DOMESTIC PRODUCT (GDP) PER CAPITA</t>
  </si>
  <si>
    <t>GROSS NATIONAL INCOME (GNI) PER CAPITA</t>
  </si>
  <si>
    <t>Year</t>
  </si>
  <si>
    <t>POPULATION</t>
  </si>
  <si>
    <r>
      <t>POPULATION DENSITY (people / km</t>
    </r>
    <r>
      <rPr>
        <vertAlign val="superscript"/>
        <sz val="11"/>
        <color theme="4"/>
        <rFont val="Calibri"/>
        <family val="2"/>
        <scheme val="minor"/>
      </rPr>
      <t>2</t>
    </r>
    <r>
      <rPr>
        <sz val="11"/>
        <color theme="4"/>
        <rFont val="Calibri"/>
        <family val="2"/>
        <scheme val="minor"/>
      </rPr>
      <t>)</t>
    </r>
  </si>
  <si>
    <t>HEALTHCARE SPENDING PER CAPITA</t>
  </si>
  <si>
    <t>HOUSEHOLD SAVINGS RATE</t>
  </si>
  <si>
    <t>EURO TO DOUBLOON CONVERSION RATES</t>
  </si>
  <si>
    <r>
      <t>Doubloon (</t>
    </r>
    <r>
      <rPr>
        <b/>
        <sz val="12"/>
        <color theme="0"/>
        <rFont val="Calibri Light"/>
        <family val="2"/>
      </rPr>
      <t>∂</t>
    </r>
    <r>
      <rPr>
        <b/>
        <sz val="12"/>
        <color theme="0"/>
        <rFont val="Calibri"/>
        <family val="2"/>
      </rPr>
      <t>)</t>
    </r>
  </si>
  <si>
    <r>
      <t>Euro (</t>
    </r>
    <r>
      <rPr>
        <b/>
        <sz val="12"/>
        <color theme="0"/>
        <rFont val="Calibri Light"/>
        <family val="2"/>
      </rPr>
      <t>€</t>
    </r>
    <r>
      <rPr>
        <b/>
        <sz val="12"/>
        <color theme="0"/>
        <rFont val="Calibri"/>
        <family val="2"/>
      </rPr>
      <t>)</t>
    </r>
  </si>
  <si>
    <t>Average conversion rate throughout the calendar year.</t>
  </si>
  <si>
    <t>Football-Soccer Revenue</t>
  </si>
  <si>
    <t>All values are expressed in Rarita Doubloons</t>
  </si>
  <si>
    <t>Per Capita
Total Revenue (∂)</t>
  </si>
  <si>
    <t>Per Capita
Matchday (∂)</t>
  </si>
  <si>
    <t>Per Capita
Broadcast (∂)</t>
  </si>
  <si>
    <t>Per Capita
Commercial (∂)</t>
  </si>
  <si>
    <t>Tournament place 2020</t>
  </si>
  <si>
    <t>Country</t>
  </si>
  <si>
    <t>2020 Tournament Place</t>
  </si>
  <si>
    <t>2020 Growth</t>
  </si>
  <si>
    <t>2021 Tournament Place</t>
  </si>
  <si>
    <t>Leoneku Guidisia</t>
  </si>
  <si>
    <t>Ledian</t>
  </si>
  <si>
    <t>New Uwi</t>
  </si>
  <si>
    <t>Ngoque Blicri</t>
  </si>
  <si>
    <t>Eastern Niasland</t>
  </si>
  <si>
    <t>Varijitri Isles</t>
  </si>
  <si>
    <t>Football-Soccer Expense</t>
  </si>
  <si>
    <r>
      <t>All values are expressed in Rarita Doubloons (</t>
    </r>
    <r>
      <rPr>
        <sz val="11"/>
        <color indexed="8"/>
        <rFont val="Calibri Light"/>
        <family val="2"/>
      </rPr>
      <t>∂)</t>
    </r>
  </si>
  <si>
    <t>Per Capita
Total Expense (∂)</t>
  </si>
  <si>
    <t>Per Capita
Staff
Costs (∂)</t>
  </si>
  <si>
    <t>Per Capita
Other
Expenses (∂)</t>
  </si>
  <si>
    <t>AVERAGE</t>
  </si>
  <si>
    <t>Tournament Results</t>
  </si>
  <si>
    <t>Copy</t>
  </si>
  <si>
    <t>Player Data</t>
  </si>
  <si>
    <t>2020 Annualized Salaries</t>
  </si>
  <si>
    <t>Rarita only</t>
  </si>
  <si>
    <t>Player Name</t>
  </si>
  <si>
    <t>League</t>
  </si>
  <si>
    <t>Squad</t>
  </si>
  <si>
    <t>Position</t>
  </si>
  <si>
    <t>Annualized Salary</t>
  </si>
  <si>
    <t>I. Winter</t>
  </si>
  <si>
    <t>A</t>
  </si>
  <si>
    <t>Fanatical Outlaws</t>
  </si>
  <si>
    <t>Danan Seekeeling</t>
  </si>
  <si>
    <t>DF</t>
  </si>
  <si>
    <t>H. Tourgeman</t>
  </si>
  <si>
    <t>MFFW</t>
  </si>
  <si>
    <t>Average for players in other countries' leagues</t>
  </si>
  <si>
    <t>P. Nakubulwa</t>
  </si>
  <si>
    <t>M. Ludwig</t>
  </si>
  <si>
    <t>Great Galactic Gorgons</t>
  </si>
  <si>
    <t>M. Mahlangu</t>
  </si>
  <si>
    <t>Imaar Vircoand</t>
  </si>
  <si>
    <t>K. Nalwanga</t>
  </si>
  <si>
    <t>Green Fleet</t>
  </si>
  <si>
    <t>DFMF</t>
  </si>
  <si>
    <t>Average for players (all)</t>
  </si>
  <si>
    <t>I. Huber</t>
  </si>
  <si>
    <t>Lenia Gerdanho</t>
  </si>
  <si>
    <t>Y. Torres</t>
  </si>
  <si>
    <t>A. Kobusingye</t>
  </si>
  <si>
    <t>E. Nakanjako</t>
  </si>
  <si>
    <t>Mighty Jays</t>
  </si>
  <si>
    <t>MF</t>
  </si>
  <si>
    <t>Average for players in domestic (RFL) league</t>
  </si>
  <si>
    <t>F. Kizito</t>
  </si>
  <si>
    <t>J. Dahiru</t>
  </si>
  <si>
    <t>Punctual Rustlers</t>
  </si>
  <si>
    <t>J. Bala</t>
  </si>
  <si>
    <t>W. Nasiru</t>
  </si>
  <si>
    <t>Stacked Rocks</t>
  </si>
  <si>
    <t>GK</t>
  </si>
  <si>
    <t>L. Rezaei</t>
  </si>
  <si>
    <t>V. Álvarez</t>
  </si>
  <si>
    <t>J. Teko</t>
  </si>
  <si>
    <t>F. Yunusa</t>
  </si>
  <si>
    <t>B</t>
  </si>
  <si>
    <t>Flawless Cows</t>
  </si>
  <si>
    <t>MFDF</t>
  </si>
  <si>
    <t>D. Oren</t>
  </si>
  <si>
    <t>Central Diasongo</t>
  </si>
  <si>
    <t>FW</t>
  </si>
  <si>
    <t>B. Lai</t>
  </si>
  <si>
    <t>Golden Rustlers</t>
  </si>
  <si>
    <t>F. Lubowa</t>
  </si>
  <si>
    <t>Newgan Ruland</t>
  </si>
  <si>
    <t>O. Tshuma</t>
  </si>
  <si>
    <t>Grotesque Rocks</t>
  </si>
  <si>
    <t>B. De Rosa</t>
  </si>
  <si>
    <t>A. Salazar</t>
  </si>
  <si>
    <t>Simple Jayhawks</t>
  </si>
  <si>
    <t>I. Namirimu</t>
  </si>
  <si>
    <t>Thaijagypt</t>
  </si>
  <si>
    <t>P. Chi</t>
  </si>
  <si>
    <t>Solemn Leopards</t>
  </si>
  <si>
    <t>F. Dauda</t>
  </si>
  <si>
    <t>Y. D?browski</t>
  </si>
  <si>
    <t>Supreme Janes</t>
  </si>
  <si>
    <t>S. Kiconco</t>
  </si>
  <si>
    <t>H. Mubaiwa</t>
  </si>
  <si>
    <t>Swift Rustlers</t>
  </si>
  <si>
    <t>R. Namuganza</t>
  </si>
  <si>
    <t>X. Tu</t>
  </si>
  <si>
    <t>Wet Monarchs</t>
  </si>
  <si>
    <t>R. Chee</t>
  </si>
  <si>
    <t>Southslands</t>
  </si>
  <si>
    <t>K. Kafuko</t>
  </si>
  <si>
    <t>C</t>
  </si>
  <si>
    <t>Punctual Archers</t>
  </si>
  <si>
    <t>F. Pop</t>
  </si>
  <si>
    <t>Q. Hämäläinen</t>
  </si>
  <si>
    <t>Serious Cyclones</t>
  </si>
  <si>
    <t>D. Alshehri</t>
  </si>
  <si>
    <t>L. Jung</t>
  </si>
  <si>
    <t>Supreme Jaguars</t>
  </si>
  <si>
    <t>FWMF</t>
  </si>
  <si>
    <t>I. Iddrisu</t>
  </si>
  <si>
    <t>Z. Nassolo</t>
  </si>
  <si>
    <t>Ultimate Dolphins</t>
  </si>
  <si>
    <t>L. Goodarzi</t>
  </si>
  <si>
    <t>M. Muhindo</t>
  </si>
  <si>
    <t>Ultimate Longhorns</t>
  </si>
  <si>
    <t>Y. Joseph</t>
  </si>
  <si>
    <t>Y. Thungu</t>
  </si>
  <si>
    <t>White Firebirds</t>
  </si>
  <si>
    <t>I. Horváth</t>
  </si>
  <si>
    <t>Western Niasland</t>
  </si>
  <si>
    <t>H. Zare</t>
  </si>
  <si>
    <t>D</t>
  </si>
  <si>
    <t>Fighting Clippers</t>
  </si>
  <si>
    <t>J. Akello</t>
  </si>
  <si>
    <t>Y. Acola</t>
  </si>
  <si>
    <t>Marvelous Patriots</t>
  </si>
  <si>
    <t>I. Kamukama</t>
  </si>
  <si>
    <t>Lefghau</t>
  </si>
  <si>
    <t>M. Bwire</t>
  </si>
  <si>
    <t>Remarkable Flames</t>
  </si>
  <si>
    <t>W. Lew</t>
  </si>
  <si>
    <t>F. Hang</t>
  </si>
  <si>
    <t>Spicy Pointers</t>
  </si>
  <si>
    <t>M. Namukwaya</t>
  </si>
  <si>
    <t>Z. Nakiwala</t>
  </si>
  <si>
    <t>E</t>
  </si>
  <si>
    <t>Deferred Dolphins</t>
  </si>
  <si>
    <t>U. Pichler</t>
  </si>
  <si>
    <t>T. Sinaga</t>
  </si>
  <si>
    <t>Delta Colts</t>
  </si>
  <si>
    <t>O. Balog</t>
  </si>
  <si>
    <t>Flying Penguins</t>
  </si>
  <si>
    <t>R. Petrenko</t>
  </si>
  <si>
    <t>Fighting Cougars</t>
  </si>
  <si>
    <t>Plane Janes</t>
  </si>
  <si>
    <t>Z. Salisu</t>
  </si>
  <si>
    <t>E. Mudzingwa</t>
  </si>
  <si>
    <t>Serious Magicians</t>
  </si>
  <si>
    <t>D. Ikeda</t>
  </si>
  <si>
    <t>G. Namuganza</t>
  </si>
  <si>
    <t>Swift Bison</t>
  </si>
  <si>
    <t>I. Ludwig</t>
  </si>
  <si>
    <t>B. Kiyimba</t>
  </si>
  <si>
    <t>RFL</t>
  </si>
  <si>
    <t>Black Coyotes</t>
  </si>
  <si>
    <t>K. Tóth</t>
  </si>
  <si>
    <t>C. Tukamushaba</t>
  </si>
  <si>
    <t>U. Ortíz</t>
  </si>
  <si>
    <t>K. Shibata</t>
  </si>
  <si>
    <t>O. Ilukol</t>
  </si>
  <si>
    <t>Q. bin Ismail</t>
  </si>
  <si>
    <t>D. bin Salleh</t>
  </si>
  <si>
    <t>T. Larsson</t>
  </si>
  <si>
    <t>G. Köhler</t>
  </si>
  <si>
    <t>DFFW</t>
  </si>
  <si>
    <t>T. Okoro</t>
  </si>
  <si>
    <t>L. Wafula</t>
  </si>
  <si>
    <t>I. Tabu</t>
  </si>
  <si>
    <t>K. Turyahabwe</t>
  </si>
  <si>
    <t>K. Kazlo?</t>
  </si>
  <si>
    <t>R. binti Hassan</t>
  </si>
  <si>
    <t>W. Martinez</t>
  </si>
  <si>
    <t>P. Chew</t>
  </si>
  <si>
    <t>B. Madondo</t>
  </si>
  <si>
    <t>M. Hsieh</t>
  </si>
  <si>
    <t>Lonnia Haba</t>
  </si>
  <si>
    <t>D. Makumbi</t>
  </si>
  <si>
    <t>F. Cho</t>
  </si>
  <si>
    <t>P. bin Ibrahim</t>
  </si>
  <si>
    <t>Z. Marini</t>
  </si>
  <si>
    <t>Central Republic of Boekrainego</t>
  </si>
  <si>
    <t>J. Turyasingura</t>
  </si>
  <si>
    <t>I. Azulay</t>
  </si>
  <si>
    <t>F. Chin</t>
  </si>
  <si>
    <t>T. Ansari</t>
  </si>
  <si>
    <t>I. Fong</t>
  </si>
  <si>
    <t>H. Narvaez</t>
  </si>
  <si>
    <t>Reugha</t>
  </si>
  <si>
    <t>O. Wanjala</t>
  </si>
  <si>
    <t>B. Kakooza</t>
  </si>
  <si>
    <t>Central Namemo Laand</t>
  </si>
  <si>
    <t>Q. Wang</t>
  </si>
  <si>
    <t>O. Kia</t>
  </si>
  <si>
    <t>B. Yousefi</t>
  </si>
  <si>
    <t>H. Engel</t>
  </si>
  <si>
    <t>H. Che</t>
  </si>
  <si>
    <t>N. Mousa</t>
  </si>
  <si>
    <t>Cabral Retrea</t>
  </si>
  <si>
    <t>S. Nabasa</t>
  </si>
  <si>
    <t>M. Kamanga</t>
  </si>
  <si>
    <t>A. Hasibuan</t>
  </si>
  <si>
    <t>Educated Avengers</t>
  </si>
  <si>
    <t>Q. Nabimanya</t>
  </si>
  <si>
    <t>L. Tambala</t>
  </si>
  <si>
    <t>D. Daniel</t>
  </si>
  <si>
    <t>S. Hashemi</t>
  </si>
  <si>
    <t>H. Akugizibwe</t>
  </si>
  <si>
    <t>T. Audu</t>
  </si>
  <si>
    <t>I. Akpan</t>
  </si>
  <si>
    <t>V. Mansoor</t>
  </si>
  <si>
    <t>T. Awuah</t>
  </si>
  <si>
    <t>G. Kou</t>
  </si>
  <si>
    <t>H. Ebrahimi</t>
  </si>
  <si>
    <t>I. Najjemba</t>
  </si>
  <si>
    <t>N. Chaw</t>
  </si>
  <si>
    <t>X. Nalukenge</t>
  </si>
  <si>
    <t>W. Barbieri</t>
  </si>
  <si>
    <t>S. Pérez</t>
  </si>
  <si>
    <t>X. Thomas</t>
  </si>
  <si>
    <t>J. Krajnc</t>
  </si>
  <si>
    <t>F. Ithungu</t>
  </si>
  <si>
    <t>G. Elbaz</t>
  </si>
  <si>
    <t>C. Kabagambe</t>
  </si>
  <si>
    <t>Y. Susanti</t>
  </si>
  <si>
    <t>C. Lum</t>
  </si>
  <si>
    <t>A. Schmitt</t>
  </si>
  <si>
    <t>J. López</t>
  </si>
  <si>
    <t>H. Gomani</t>
  </si>
  <si>
    <t>K. Ramos</t>
  </si>
  <si>
    <t>B. Mulyana</t>
  </si>
  <si>
    <t>P. Shehu</t>
  </si>
  <si>
    <t>Q. Ayerango</t>
  </si>
  <si>
    <t>S. Razaee</t>
  </si>
  <si>
    <t>K. Smits</t>
  </si>
  <si>
    <t>X. Masaba</t>
  </si>
  <si>
    <t>P. Kabugo</t>
  </si>
  <si>
    <t>F. Namukasa</t>
  </si>
  <si>
    <t>Golden Cadets</t>
  </si>
  <si>
    <t>D. Kojima</t>
  </si>
  <si>
    <t>Highhlaands</t>
  </si>
  <si>
    <t>J. Jackson</t>
  </si>
  <si>
    <t>A. Aryemo</t>
  </si>
  <si>
    <t>P. Dahiru</t>
  </si>
  <si>
    <t>E. Yeong</t>
  </si>
  <si>
    <t>Y. Alzahrani</t>
  </si>
  <si>
    <t>G. Gustafsson</t>
  </si>
  <si>
    <t>G. Oduro</t>
  </si>
  <si>
    <t>R. Hamed</t>
  </si>
  <si>
    <t>D. Piras</t>
  </si>
  <si>
    <t>H. Susanto</t>
  </si>
  <si>
    <t>Redohrainbri</t>
  </si>
  <si>
    <t>E. Ivano?</t>
  </si>
  <si>
    <t>G. Lukyamuzi</t>
  </si>
  <si>
    <t>K. Kuok</t>
  </si>
  <si>
    <t>O. Mugide</t>
  </si>
  <si>
    <t>T. Darawshi</t>
  </si>
  <si>
    <t>F. Nakazibwe</t>
  </si>
  <si>
    <t>A. Perez</t>
  </si>
  <si>
    <t>Z. Okon</t>
  </si>
  <si>
    <t>B. Elbaz</t>
  </si>
  <si>
    <t>G. Nimusiima</t>
  </si>
  <si>
    <t>I. Nakimbugwe</t>
  </si>
  <si>
    <t>C. Ahmad</t>
  </si>
  <si>
    <t>I. Ndebele</t>
  </si>
  <si>
    <t>C. Muyama</t>
  </si>
  <si>
    <t>K. Cheung</t>
  </si>
  <si>
    <t>G. Hernández</t>
  </si>
  <si>
    <t>U. Tuhaise</t>
  </si>
  <si>
    <t>I. Donati</t>
  </si>
  <si>
    <t>F. Musa</t>
  </si>
  <si>
    <t>L. Mugumya</t>
  </si>
  <si>
    <t>M. Bahri</t>
  </si>
  <si>
    <t>R. Ishii</t>
  </si>
  <si>
    <t>A. Koh</t>
  </si>
  <si>
    <t>U. Wright</t>
  </si>
  <si>
    <t>A. Mandlate</t>
  </si>
  <si>
    <t>Z. Agyei</t>
  </si>
  <si>
    <t>B. Munemo</t>
  </si>
  <si>
    <t>Q. Sarfo</t>
  </si>
  <si>
    <t>C. Owere</t>
  </si>
  <si>
    <t>F. Johnston</t>
  </si>
  <si>
    <t>I. Koomson</t>
  </si>
  <si>
    <t>O. Nyandoro</t>
  </si>
  <si>
    <t>L. Obote</t>
  </si>
  <si>
    <t>U. Feng</t>
  </si>
  <si>
    <t>T. Ichikawa</t>
  </si>
  <si>
    <t>B. Omirambe</t>
  </si>
  <si>
    <t>Great Pandas</t>
  </si>
  <si>
    <t>Z. Nabaweesi</t>
  </si>
  <si>
    <t>E. Nyirenda</t>
  </si>
  <si>
    <t>N. Gheorghe</t>
  </si>
  <si>
    <t>Republic of Denand Landsa</t>
  </si>
  <si>
    <t>M. Chia</t>
  </si>
  <si>
    <t>Q. Scott</t>
  </si>
  <si>
    <t>FWDF</t>
  </si>
  <si>
    <t>M. Kyakimwa</t>
  </si>
  <si>
    <t>G. Mwebaze</t>
  </si>
  <si>
    <t>U. Nakidde</t>
  </si>
  <si>
    <t>J. Rukundo</t>
  </si>
  <si>
    <t>U. Sorrentino</t>
  </si>
  <si>
    <t>C. Ji</t>
  </si>
  <si>
    <t>Y. Lakatos</t>
  </si>
  <si>
    <t>Q. Nabutono</t>
  </si>
  <si>
    <t>S. Fontana</t>
  </si>
  <si>
    <t>P. Bauri</t>
  </si>
  <si>
    <t>Y. Kasozi</t>
  </si>
  <si>
    <t>H. Kamugisha</t>
  </si>
  <si>
    <t>J. Schreiber</t>
  </si>
  <si>
    <t>U. García</t>
  </si>
  <si>
    <t>N. Salazar</t>
  </si>
  <si>
    <t>A. Miura</t>
  </si>
  <si>
    <t>Rosvi</t>
  </si>
  <si>
    <t>O. Wong</t>
  </si>
  <si>
    <t>S. Avraham</t>
  </si>
  <si>
    <t>Q. Nyangoma</t>
  </si>
  <si>
    <t>E. Taylor</t>
  </si>
  <si>
    <t>X. Petersen</t>
  </si>
  <si>
    <t>H. Jiu</t>
  </si>
  <si>
    <t>A. Haruna</t>
  </si>
  <si>
    <t>Horrible Grizzlies</t>
  </si>
  <si>
    <t>C. Lovri?</t>
  </si>
  <si>
    <t>D. Svensson</t>
  </si>
  <si>
    <t>K. Hoe</t>
  </si>
  <si>
    <t>Y. Eyotaru</t>
  </si>
  <si>
    <t>I. Issah</t>
  </si>
  <si>
    <t>D. Martini</t>
  </si>
  <si>
    <t>P. Mafabi</t>
  </si>
  <si>
    <t>S. Namugere</t>
  </si>
  <si>
    <t>P. Romero</t>
  </si>
  <si>
    <t>T. Nouri</t>
  </si>
  <si>
    <t>V. Bellini</t>
  </si>
  <si>
    <t>X. Sharma</t>
  </si>
  <si>
    <t>V. Thompson</t>
  </si>
  <si>
    <t>H. Abe</t>
  </si>
  <si>
    <t>V. bin Ali</t>
  </si>
  <si>
    <t>P. Chari</t>
  </si>
  <si>
    <t>S. Mlakar</t>
  </si>
  <si>
    <t>V. Mutasa</t>
  </si>
  <si>
    <t>U. Chio</t>
  </si>
  <si>
    <t>A. Juki?</t>
  </si>
  <si>
    <t>Mad Cardinals</t>
  </si>
  <si>
    <t>M. Abur</t>
  </si>
  <si>
    <t>Moaithe</t>
  </si>
  <si>
    <t>G. Koren</t>
  </si>
  <si>
    <t>F. Pellegrini</t>
  </si>
  <si>
    <t>M. Beck</t>
  </si>
  <si>
    <t>G. Adriko</t>
  </si>
  <si>
    <t>N. binti Sulaiman</t>
  </si>
  <si>
    <t>N. Nantege</t>
  </si>
  <si>
    <t>Q. Sano</t>
  </si>
  <si>
    <t>Z. Makore</t>
  </si>
  <si>
    <t>W. Addai</t>
  </si>
  <si>
    <t>D. Kayira</t>
  </si>
  <si>
    <t>Slandsganiamayotteque</t>
  </si>
  <si>
    <t>Z. Milani</t>
  </si>
  <si>
    <t>X. Nakanwagi</t>
  </si>
  <si>
    <t>Y. Boyer</t>
  </si>
  <si>
    <t>R. Wanyama</t>
  </si>
  <si>
    <t>G. Lamwaka</t>
  </si>
  <si>
    <t>J. Nkrumah</t>
  </si>
  <si>
    <t>Q. Onzima</t>
  </si>
  <si>
    <t>M. Matsumoto</t>
  </si>
  <si>
    <t>Y. Imai</t>
  </si>
  <si>
    <t>C. Nyesiga</t>
  </si>
  <si>
    <t>B. Ssenyonga</t>
  </si>
  <si>
    <t>Y. Diallo</t>
  </si>
  <si>
    <t>G. Simango</t>
  </si>
  <si>
    <t>G. Baey</t>
  </si>
  <si>
    <t>I. Waiswa</t>
  </si>
  <si>
    <t>I. Makavan</t>
  </si>
  <si>
    <t>B. Ntege</t>
  </si>
  <si>
    <t>J. Wan</t>
  </si>
  <si>
    <t>V. Longoli</t>
  </si>
  <si>
    <t>O. Nampeera</t>
  </si>
  <si>
    <t>D. Nantumbwe</t>
  </si>
  <si>
    <t>B. Longoli</t>
  </si>
  <si>
    <t>Horrible Storm</t>
  </si>
  <si>
    <t>G. Samuel</t>
  </si>
  <si>
    <t>F. Shkreli</t>
  </si>
  <si>
    <t>V. Zhao</t>
  </si>
  <si>
    <t>A. Tay</t>
  </si>
  <si>
    <t>Frenchdo Stanser</t>
  </si>
  <si>
    <t>G. Hou</t>
  </si>
  <si>
    <t>B. Stewart</t>
  </si>
  <si>
    <t>K. Castillo</t>
  </si>
  <si>
    <t>H. Steiner</t>
  </si>
  <si>
    <t>Q. Gruber</t>
  </si>
  <si>
    <t>K. Mirkovi?</t>
  </si>
  <si>
    <t>D. Bengtsson</t>
  </si>
  <si>
    <t>Y. Aidoo</t>
  </si>
  <si>
    <t>J. Kataike</t>
  </si>
  <si>
    <t>C. Nyaketcho</t>
  </si>
  <si>
    <t>O. Nambafu</t>
  </si>
  <si>
    <t>Q. Mbambu</t>
  </si>
  <si>
    <t>Y. Draru</t>
  </si>
  <si>
    <t>Marvelous Coyotes</t>
  </si>
  <si>
    <t>K. Muhumuza</t>
  </si>
  <si>
    <t>B. Ayuba</t>
  </si>
  <si>
    <t>Walking Runners</t>
  </si>
  <si>
    <t>M. Adoch</t>
  </si>
  <si>
    <t>United Provinces of Somoe</t>
  </si>
  <si>
    <t>E. D'angelo</t>
  </si>
  <si>
    <t>Wild Hornets</t>
  </si>
  <si>
    <t>H. Nsamba</t>
  </si>
  <si>
    <t>E. Koç</t>
  </si>
  <si>
    <t>R. Dijkstra</t>
  </si>
  <si>
    <t>E. Meiyr</t>
  </si>
  <si>
    <t>E. Estrada</t>
  </si>
  <si>
    <t>F. Mahachi</t>
  </si>
  <si>
    <t>E. Amponsah</t>
  </si>
  <si>
    <t>O. Oketcho</t>
  </si>
  <si>
    <t>K. Namuwaya</t>
  </si>
  <si>
    <t>R. Taketa</t>
  </si>
  <si>
    <t>C. Quartey</t>
  </si>
  <si>
    <t>W. Guo</t>
  </si>
  <si>
    <t>W. Yeoh</t>
  </si>
  <si>
    <t>K. Lin</t>
  </si>
  <si>
    <t>B. Quaye</t>
  </si>
  <si>
    <t>S. Herrera</t>
  </si>
  <si>
    <t>F. Ajio</t>
  </si>
  <si>
    <t>M. Alzahrani</t>
  </si>
  <si>
    <t>P. Delgado</t>
  </si>
  <si>
    <t>R. Akech</t>
  </si>
  <si>
    <t>Eastern Covaki</t>
  </si>
  <si>
    <t>A. Tindimwebwa</t>
  </si>
  <si>
    <t>L. Egger</t>
  </si>
  <si>
    <t>H. Amade</t>
  </si>
  <si>
    <t>Z. Cher</t>
  </si>
  <si>
    <t>T. Nkhoma</t>
  </si>
  <si>
    <t>H. Shoko</t>
  </si>
  <si>
    <t>C. Awad</t>
  </si>
  <si>
    <t>Z. Chipeta</t>
  </si>
  <si>
    <t>D. Asaba</t>
  </si>
  <si>
    <t>D. Wolf</t>
  </si>
  <si>
    <t>Ingre</t>
  </si>
  <si>
    <t>S. Kaggwa</t>
  </si>
  <si>
    <t>C. Nakitto</t>
  </si>
  <si>
    <t>E. ?ta</t>
  </si>
  <si>
    <t>Z. Semakula</t>
  </si>
  <si>
    <t>Q. Aini</t>
  </si>
  <si>
    <t>E. Ramezani</t>
  </si>
  <si>
    <t>V. Ram</t>
  </si>
  <si>
    <t>Z. Nakagawa</t>
  </si>
  <si>
    <t>A. Akoth</t>
  </si>
  <si>
    <t>G. Dijkstra</t>
  </si>
  <si>
    <t>G. Siddiqui</t>
  </si>
  <si>
    <t>U. Nalumansi</t>
  </si>
  <si>
    <t>Czechnor</t>
  </si>
  <si>
    <t>F. Heng</t>
  </si>
  <si>
    <t>B. Asiedu</t>
  </si>
  <si>
    <t>Isle of Lababwe</t>
  </si>
  <si>
    <t>I. Kakuru</t>
  </si>
  <si>
    <t>C. Ssentamu</t>
  </si>
  <si>
    <t>I. Nugraha</t>
  </si>
  <si>
    <t>V. Kumwenda</t>
  </si>
  <si>
    <t>S. Tamale</t>
  </si>
  <si>
    <t>S. Tenywa</t>
  </si>
  <si>
    <t>E. Boadu</t>
  </si>
  <si>
    <t>T. Robert</t>
  </si>
  <si>
    <t>Janmico</t>
  </si>
  <si>
    <t>A. Vang</t>
  </si>
  <si>
    <t>K. Abalo</t>
  </si>
  <si>
    <t>Y. Ferrara</t>
  </si>
  <si>
    <t>C. Carvalho</t>
  </si>
  <si>
    <t>Odd Ducks</t>
  </si>
  <si>
    <t>N. Dekker</t>
  </si>
  <si>
    <t>V. Nalukwago</t>
  </si>
  <si>
    <t>C. Hasanovi?</t>
  </si>
  <si>
    <t>C. Perkovi?</t>
  </si>
  <si>
    <t>D. Lejeune</t>
  </si>
  <si>
    <t>D. Mwandira</t>
  </si>
  <si>
    <t>F. Arslan</t>
  </si>
  <si>
    <t>N. Medina</t>
  </si>
  <si>
    <t>O. Estrada</t>
  </si>
  <si>
    <t>X. Sartori</t>
  </si>
  <si>
    <t>B. Maturu</t>
  </si>
  <si>
    <t>P. Biira</t>
  </si>
  <si>
    <t>W. Rashid</t>
  </si>
  <si>
    <t>I. Mlambo</t>
  </si>
  <si>
    <t>A. Soong</t>
  </si>
  <si>
    <t>F. Malik</t>
  </si>
  <si>
    <t>N. Zhu</t>
  </si>
  <si>
    <t>C. Mawejje</t>
  </si>
  <si>
    <t>A. Henry</t>
  </si>
  <si>
    <t>B. Nakayiwa</t>
  </si>
  <si>
    <t>F. Afful</t>
  </si>
  <si>
    <t>I. Ghoe</t>
  </si>
  <si>
    <t>X. Ferraro</t>
  </si>
  <si>
    <t>N. Kaiser</t>
  </si>
  <si>
    <t>T. Cheung</t>
  </si>
  <si>
    <t>D. Masereka</t>
  </si>
  <si>
    <t>V. Garcia</t>
  </si>
  <si>
    <t>Old Mustangs</t>
  </si>
  <si>
    <t>A. Sihombing</t>
  </si>
  <si>
    <t>F. Nassolo</t>
  </si>
  <si>
    <t>Q. Achom</t>
  </si>
  <si>
    <t>M. Tumuramye</t>
  </si>
  <si>
    <t>T. Chebet</t>
  </si>
  <si>
    <t>T. Syed</t>
  </si>
  <si>
    <t>Z. Rojas</t>
  </si>
  <si>
    <t>Y. Niemi</t>
  </si>
  <si>
    <t>Coastpa Barleslands</t>
  </si>
  <si>
    <t>Y. Wood</t>
  </si>
  <si>
    <t>F. Njoku</t>
  </si>
  <si>
    <t>W. Kayange</t>
  </si>
  <si>
    <t>A. Logose</t>
  </si>
  <si>
    <t>Lylimi</t>
  </si>
  <si>
    <t>Q. Nakityo</t>
  </si>
  <si>
    <t>U. Nakazibwe</t>
  </si>
  <si>
    <t>F. Walker</t>
  </si>
  <si>
    <t>V. Waswa</t>
  </si>
  <si>
    <t>V. Mattila</t>
  </si>
  <si>
    <t>Iverde</t>
  </si>
  <si>
    <t>M. Carpentier</t>
  </si>
  <si>
    <t>H. Twongirwe</t>
  </si>
  <si>
    <t>Q. Johnsen</t>
  </si>
  <si>
    <t>P. Saputra</t>
  </si>
  <si>
    <t>I. Ocen</t>
  </si>
  <si>
    <t>L. Edwards</t>
  </si>
  <si>
    <t>N. Kamusiime</t>
  </si>
  <si>
    <t>B. Hungwe</t>
  </si>
  <si>
    <t>H. Farina</t>
  </si>
  <si>
    <t>S. Debnath</t>
  </si>
  <si>
    <t>W. Nakiyingi</t>
  </si>
  <si>
    <t>T. Kafuko</t>
  </si>
  <si>
    <t>I. Namugosa</t>
  </si>
  <si>
    <t>M. Villa</t>
  </si>
  <si>
    <t>L. Lechner</t>
  </si>
  <si>
    <t>N. Ono</t>
  </si>
  <si>
    <t>J. Lysenko</t>
  </si>
  <si>
    <t>R. Arai</t>
  </si>
  <si>
    <t>X. Neri</t>
  </si>
  <si>
    <t>M. Nankwanga</t>
  </si>
  <si>
    <t>B. Kor</t>
  </si>
  <si>
    <t>T. Nyanzi</t>
  </si>
  <si>
    <t>X. Muhwezi</t>
  </si>
  <si>
    <t>D. Pellegrino</t>
  </si>
  <si>
    <t>G. Chong</t>
  </si>
  <si>
    <t>M. Vásquez</t>
  </si>
  <si>
    <t>C. Namutebi</t>
  </si>
  <si>
    <t>T. Zoabi</t>
  </si>
  <si>
    <t>H. Turyatunga</t>
  </si>
  <si>
    <t>D. Iskandar</t>
  </si>
  <si>
    <t>Silver Heels</t>
  </si>
  <si>
    <t>C. Boyko</t>
  </si>
  <si>
    <t>B. Masika</t>
  </si>
  <si>
    <t>B. Weiß</t>
  </si>
  <si>
    <t>B. Wright</t>
  </si>
  <si>
    <t>K. Machava</t>
  </si>
  <si>
    <t>Z. Kayendeke</t>
  </si>
  <si>
    <t>Z. Mutandwa</t>
  </si>
  <si>
    <t>Y. binti Ahmad</t>
  </si>
  <si>
    <t>J. Agaba</t>
  </si>
  <si>
    <t>F. Diaz</t>
  </si>
  <si>
    <t>W. Markovi?</t>
  </si>
  <si>
    <t>Nancipenuaroe</t>
  </si>
  <si>
    <t>M. Willems</t>
  </si>
  <si>
    <t>Y. Owino</t>
  </si>
  <si>
    <t>Q. Musimenta</t>
  </si>
  <si>
    <t>E. Mutebi</t>
  </si>
  <si>
    <t>J. Mutonyi</t>
  </si>
  <si>
    <t>V. Mahagna</t>
  </si>
  <si>
    <t>A. Bruno</t>
  </si>
  <si>
    <t>A. Nyasulu</t>
  </si>
  <si>
    <t>I. Joseph</t>
  </si>
  <si>
    <t>F. Hove</t>
  </si>
  <si>
    <t>M. Purnomo</t>
  </si>
  <si>
    <t>T. Mguni</t>
  </si>
  <si>
    <t>Q. Sam</t>
  </si>
  <si>
    <t>Solemn Cougars</t>
  </si>
  <si>
    <t>S. Kasamba</t>
  </si>
  <si>
    <t>R. Navarro</t>
  </si>
  <si>
    <t>F. Kalule</t>
  </si>
  <si>
    <t>F. Omara</t>
  </si>
  <si>
    <t>Y. Deng</t>
  </si>
  <si>
    <t>D. Tawiah</t>
  </si>
  <si>
    <t>M. Happy</t>
  </si>
  <si>
    <t>H. Acan</t>
  </si>
  <si>
    <t>L. Musoki</t>
  </si>
  <si>
    <t>I. Nyamande</t>
  </si>
  <si>
    <t>S. Zandamela</t>
  </si>
  <si>
    <t>O. Nabirye</t>
  </si>
  <si>
    <t>D. Kwagala</t>
  </si>
  <si>
    <t>T. bin Mohamed</t>
  </si>
  <si>
    <t>W. Török</t>
  </si>
  <si>
    <t>C. Kawooya</t>
  </si>
  <si>
    <t>H. Leong</t>
  </si>
  <si>
    <t>X. Boateng</t>
  </si>
  <si>
    <t>C. Mwesige</t>
  </si>
  <si>
    <t>F. Mtambo</t>
  </si>
  <si>
    <t>V. Mudondo</t>
  </si>
  <si>
    <t>X. Joly</t>
  </si>
  <si>
    <t>R. Kawuma</t>
  </si>
  <si>
    <t>Somber Bombers</t>
  </si>
  <si>
    <t>O. binti Mohamad</t>
  </si>
  <si>
    <t>N. bin Hashim</t>
  </si>
  <si>
    <t>Y. Phe</t>
  </si>
  <si>
    <t>V. Abiria</t>
  </si>
  <si>
    <t>J. Sanyu</t>
  </si>
  <si>
    <t>S. Hamza</t>
  </si>
  <si>
    <t>X. Heikkilä</t>
  </si>
  <si>
    <t>I. Amoah</t>
  </si>
  <si>
    <t>F. Kollár</t>
  </si>
  <si>
    <t>V. Lao</t>
  </si>
  <si>
    <t>Z. Testa</t>
  </si>
  <si>
    <t>K. Najjuma</t>
  </si>
  <si>
    <t>M. Nabukwasi</t>
  </si>
  <si>
    <t>R. De Wit</t>
  </si>
  <si>
    <t>D. Athieno</t>
  </si>
  <si>
    <t>R. Wambi</t>
  </si>
  <si>
    <t>X. Bekher</t>
  </si>
  <si>
    <t>X. Chauhan</t>
  </si>
  <si>
    <t>M. Janssens</t>
  </si>
  <si>
    <t>K. Nandera</t>
  </si>
  <si>
    <t>Landli Blicporlip</t>
  </si>
  <si>
    <t>A. Nassanga</t>
  </si>
  <si>
    <t>C. K?avi?š</t>
  </si>
  <si>
    <t>M. Ferrara</t>
  </si>
  <si>
    <t>Z. Yosef</t>
  </si>
  <si>
    <t>K. Mutero</t>
  </si>
  <si>
    <t>Pierrema</t>
  </si>
  <si>
    <t>J. P?tersons</t>
  </si>
  <si>
    <t>H. Mafabi</t>
  </si>
  <si>
    <t>O. Mägi</t>
  </si>
  <si>
    <t>M. Tang</t>
  </si>
  <si>
    <t>H. bin Ibrahim</t>
  </si>
  <si>
    <t>A. Janssen</t>
  </si>
  <si>
    <t>E. Patra</t>
  </si>
  <si>
    <t>F. Fujihara</t>
  </si>
  <si>
    <t>W. Karlsson</t>
  </si>
  <si>
    <t>X. Nakibuuka</t>
  </si>
  <si>
    <t>C. Bai</t>
  </si>
  <si>
    <t>D. Nishimura</t>
  </si>
  <si>
    <t>L. End?</t>
  </si>
  <si>
    <t>Z. binti Zakaria</t>
  </si>
  <si>
    <t>L. Kyalisiima</t>
  </si>
  <si>
    <t>C. Kadosh</t>
  </si>
  <si>
    <t>C. Guerrero</t>
  </si>
  <si>
    <t>W. Kong</t>
  </si>
  <si>
    <t>G. Magnusson</t>
  </si>
  <si>
    <t>H. Cardoso</t>
  </si>
  <si>
    <t>I. Nayak</t>
  </si>
  <si>
    <t>A. Abbo</t>
  </si>
  <si>
    <t>Western Covaki</t>
  </si>
  <si>
    <t>W. Yahaya</t>
  </si>
  <si>
    <t>X. Agbaria</t>
  </si>
  <si>
    <t>J. Møller</t>
  </si>
  <si>
    <t>D. Namugerwa</t>
  </si>
  <si>
    <t>H. Ruiz</t>
  </si>
  <si>
    <t>J. Dubois</t>
  </si>
  <si>
    <t>U. Vitale</t>
  </si>
  <si>
    <t>Sugar Storm</t>
  </si>
  <si>
    <t>P. Ferri</t>
  </si>
  <si>
    <t>A. Nangobi</t>
  </si>
  <si>
    <t>A. Tumuhaise</t>
  </si>
  <si>
    <t>K. Yousefi</t>
  </si>
  <si>
    <t>Y. Musah</t>
  </si>
  <si>
    <t>Q. Donati</t>
  </si>
  <si>
    <t>J. Amsalem</t>
  </si>
  <si>
    <t>X. Hasanovi?</t>
  </si>
  <si>
    <t>O. Kantono</t>
  </si>
  <si>
    <t>R. Kovalenko</t>
  </si>
  <si>
    <t>B. Álvarez</t>
  </si>
  <si>
    <t>E. Nakyeyune</t>
  </si>
  <si>
    <t>L. Hofmann</t>
  </si>
  <si>
    <t>L. Öztürk</t>
  </si>
  <si>
    <t>E. Hussain</t>
  </si>
  <si>
    <t>W. Bruno</t>
  </si>
  <si>
    <t>Tito Mian New Ili Siaco</t>
  </si>
  <si>
    <t>A. Bianco</t>
  </si>
  <si>
    <t>Q. Nakyeyune</t>
  </si>
  <si>
    <t>W. Akena</t>
  </si>
  <si>
    <t>K. Babi?</t>
  </si>
  <si>
    <t>L. Babirye</t>
  </si>
  <si>
    <t>M. Naigaga</t>
  </si>
  <si>
    <t>V. Namayanja</t>
  </si>
  <si>
    <t>B. Chávez</t>
  </si>
  <si>
    <t>U. Nakafeero</t>
  </si>
  <si>
    <t>E. Ishida</t>
  </si>
  <si>
    <t>M. De Smet</t>
  </si>
  <si>
    <t>E. Kühn</t>
  </si>
  <si>
    <t>Swift Musketeers</t>
  </si>
  <si>
    <t>J. Jere</t>
  </si>
  <si>
    <t>L. Chiu</t>
  </si>
  <si>
    <t>W. Twinamatsiko</t>
  </si>
  <si>
    <t>D. Shahar</t>
  </si>
  <si>
    <t>J. Ssempijja</t>
  </si>
  <si>
    <t>P. Byamukama</t>
  </si>
  <si>
    <t>Q. Tiko</t>
  </si>
  <si>
    <t>D. Obeng</t>
  </si>
  <si>
    <t>D. Tukamuhebwa</t>
  </si>
  <si>
    <t>T. Acom</t>
  </si>
  <si>
    <t>F. Siddiqui</t>
  </si>
  <si>
    <t>S. Sarpong</t>
  </si>
  <si>
    <t>A. Mlenga</t>
  </si>
  <si>
    <t>F. Ribeiro</t>
  </si>
  <si>
    <t>A. Kiss</t>
  </si>
  <si>
    <t>V. Nakayima</t>
  </si>
  <si>
    <t>A. Lombardi</t>
  </si>
  <si>
    <t>N. Nyesiga</t>
  </si>
  <si>
    <t>A. Avako</t>
  </si>
  <si>
    <t>G. Abbas</t>
  </si>
  <si>
    <t>X. Nabaggala</t>
  </si>
  <si>
    <t>Biarizea</t>
  </si>
  <si>
    <t>R. Jacobs</t>
  </si>
  <si>
    <t>A. Andama</t>
  </si>
  <si>
    <t>Y. Nassuuna</t>
  </si>
  <si>
    <t>J. Kyarisiima</t>
  </si>
  <si>
    <t>M. Baláž</t>
  </si>
  <si>
    <t>Q. Coppola</t>
  </si>
  <si>
    <t>V. Mhlanga</t>
  </si>
  <si>
    <t>J. Kawano</t>
  </si>
  <si>
    <t>O. Khainza</t>
  </si>
  <si>
    <t>J. Kondowe</t>
  </si>
  <si>
    <t>G. Tamm</t>
  </si>
  <si>
    <t>D. Mabhena</t>
  </si>
  <si>
    <t>H. Robert</t>
  </si>
  <si>
    <t>B. Zheng</t>
  </si>
  <si>
    <t>I. Abeja</t>
  </si>
  <si>
    <t>Y. Mutema</t>
  </si>
  <si>
    <t>I. bin Yusof</t>
  </si>
  <si>
    <t>B. Obonyo</t>
  </si>
  <si>
    <t>R. Ssembatya</t>
  </si>
  <si>
    <t>N. Kyohirwe</t>
  </si>
  <si>
    <t>Y. Kyosiimire</t>
  </si>
  <si>
    <t>X. Driscoll</t>
  </si>
  <si>
    <t>P. Addae</t>
  </si>
  <si>
    <t>South Sati Fatina</t>
  </si>
  <si>
    <t>D. Muhammad</t>
  </si>
  <si>
    <t>H. Chirwa</t>
  </si>
  <si>
    <t>P. Xu</t>
  </si>
  <si>
    <t>K. Opio</t>
  </si>
  <si>
    <t>E. Sommer</t>
  </si>
  <si>
    <t>I. Marie</t>
  </si>
  <si>
    <t>O. Musonza</t>
  </si>
  <si>
    <t>Z. Ahmetovi?</t>
  </si>
  <si>
    <t>O. Kuloba</t>
  </si>
  <si>
    <t>Glistening Paladins</t>
  </si>
  <si>
    <t>A. Nabuuma</t>
  </si>
  <si>
    <t>L. Mulyani</t>
  </si>
  <si>
    <t>O. Wagner</t>
  </si>
  <si>
    <t>P. Amaniyo</t>
  </si>
  <si>
    <t>Q. Muduwa</t>
  </si>
  <si>
    <t>S. Bukirwa</t>
  </si>
  <si>
    <t>A. Palmieri</t>
  </si>
  <si>
    <t>Landsfupua</t>
  </si>
  <si>
    <t>A. Samanya</t>
  </si>
  <si>
    <t>F. Lakot</t>
  </si>
  <si>
    <t>G. Lombardo</t>
  </si>
  <si>
    <t>G. Munsaka</t>
  </si>
  <si>
    <t>K. Adong</t>
  </si>
  <si>
    <t>Y. Low</t>
  </si>
  <si>
    <t>E. Ciobanu</t>
  </si>
  <si>
    <t>Tercapetralgrorus</t>
  </si>
  <si>
    <t>F. Kimera</t>
  </si>
  <si>
    <t>H. Jew</t>
  </si>
  <si>
    <t>F. Kabanda</t>
  </si>
  <si>
    <t>H. Lwanga</t>
  </si>
  <si>
    <t>J. Takali</t>
  </si>
  <si>
    <t>Z. Mlilo</t>
  </si>
  <si>
    <t>M. Hassan</t>
  </si>
  <si>
    <t>F. Aziz</t>
  </si>
  <si>
    <t>S. Vidal</t>
  </si>
  <si>
    <t>W. Santoro</t>
  </si>
  <si>
    <t>E. Gamal</t>
  </si>
  <si>
    <t>I. Chandra</t>
  </si>
  <si>
    <t>P. Igwe</t>
  </si>
  <si>
    <t>J. Mushabe</t>
  </si>
  <si>
    <t>K. Abou</t>
  </si>
  <si>
    <t>K. Oloya</t>
  </si>
  <si>
    <t>L. Okoye</t>
  </si>
  <si>
    <t>F. Ahebwa</t>
  </si>
  <si>
    <t>K. Mpirirwe</t>
  </si>
  <si>
    <t>A. Musonza</t>
  </si>
  <si>
    <t>E. Cortez</t>
  </si>
  <si>
    <t>U. Atugonza</t>
  </si>
  <si>
    <t>F. Salonen</t>
  </si>
  <si>
    <t>B. Ndlovu</t>
  </si>
  <si>
    <t>Y. Horváth</t>
  </si>
  <si>
    <t>V. Bwambale</t>
  </si>
  <si>
    <t>U. Hansen</t>
  </si>
  <si>
    <t>C. Langa</t>
  </si>
  <si>
    <t>L. Kond?</t>
  </si>
  <si>
    <t>W. Noguchi</t>
  </si>
  <si>
    <t>M. Muwanga</t>
  </si>
  <si>
    <t>M. Anderson</t>
  </si>
  <si>
    <t>C. Shaheen</t>
  </si>
  <si>
    <t>T. Karmakar</t>
  </si>
  <si>
    <t>S. Namanya</t>
  </si>
  <si>
    <t>J. Suissa</t>
  </si>
  <si>
    <t>E. Fujii</t>
  </si>
  <si>
    <t>G. Namanya</t>
  </si>
  <si>
    <t>H. Kaweesi</t>
  </si>
  <si>
    <t>U. Müller</t>
  </si>
  <si>
    <t>X. binti Awang</t>
  </si>
  <si>
    <t>A. Jensen</t>
  </si>
  <si>
    <t>Buhegeor</t>
  </si>
  <si>
    <t>Q. Ssemwogerere</t>
  </si>
  <si>
    <t>C. Kwakye</t>
  </si>
  <si>
    <t>B. Ghorbani</t>
  </si>
  <si>
    <t>Ngogalar</t>
  </si>
  <si>
    <t>H. binti Yusof</t>
  </si>
  <si>
    <t>New Somoe</t>
  </si>
  <si>
    <t>U. Dewi</t>
  </si>
  <si>
    <t>T. Bukar</t>
  </si>
  <si>
    <t>B. Nalwanga</t>
  </si>
  <si>
    <t>C. Chiwaya</t>
  </si>
  <si>
    <t>F. Perrin</t>
  </si>
  <si>
    <t>K. Kaudha</t>
  </si>
  <si>
    <t>M. Jha</t>
  </si>
  <si>
    <t>O. Soleimani</t>
  </si>
  <si>
    <t>T. Orishaba</t>
  </si>
  <si>
    <t>N. Ajidiru</t>
  </si>
  <si>
    <t>Tabhu Striary</t>
  </si>
  <si>
    <t>C. Sari</t>
  </si>
  <si>
    <t>X. Odongo</t>
  </si>
  <si>
    <t>C. Namagembe</t>
  </si>
  <si>
    <t>Hideous Pioneers</t>
  </si>
  <si>
    <t>C. Nassiri</t>
  </si>
  <si>
    <t>M. Wójcik</t>
  </si>
  <si>
    <t>O. Monday</t>
  </si>
  <si>
    <t>T. Mande</t>
  </si>
  <si>
    <t>T. Nansubuga</t>
  </si>
  <si>
    <t>X. Oláh</t>
  </si>
  <si>
    <t>H. Pärn</t>
  </si>
  <si>
    <t>B. Demir</t>
  </si>
  <si>
    <t>E. binti Abdullah</t>
  </si>
  <si>
    <t>A. Zimmermann</t>
  </si>
  <si>
    <t>O. Dumitru</t>
  </si>
  <si>
    <t>R. Nanono</t>
  </si>
  <si>
    <t>U. Musekiwa</t>
  </si>
  <si>
    <t>G. Razak</t>
  </si>
  <si>
    <t>T. Kibuuka</t>
  </si>
  <si>
    <t>E. Loh</t>
  </si>
  <si>
    <t>C. Kimura</t>
  </si>
  <si>
    <t>F. De León</t>
  </si>
  <si>
    <t>G. Okeny</t>
  </si>
  <si>
    <t>M. Onyango</t>
  </si>
  <si>
    <t>N. Makombe</t>
  </si>
  <si>
    <t>S. Ssenyonga</t>
  </si>
  <si>
    <t>C. Ochen</t>
  </si>
  <si>
    <t>M. Chari</t>
  </si>
  <si>
    <t>N. Obua</t>
  </si>
  <si>
    <t>O. Tusabe</t>
  </si>
  <si>
    <t>X. Chevalier</t>
  </si>
  <si>
    <t>Y. Kabiru</t>
  </si>
  <si>
    <t>I. Harawa</t>
  </si>
  <si>
    <t>Southern Viout Aman</t>
  </si>
  <si>
    <t>O. Barone</t>
  </si>
  <si>
    <t>Jumping Beans</t>
  </si>
  <si>
    <t>G. Sande</t>
  </si>
  <si>
    <t>M. Kamya</t>
  </si>
  <si>
    <t>O. Kembabazi</t>
  </si>
  <si>
    <t>L. Wenene</t>
  </si>
  <si>
    <t>N. Nakacwa</t>
  </si>
  <si>
    <t>Q. Mutabazi</t>
  </si>
  <si>
    <t>O. Ghanbari</t>
  </si>
  <si>
    <t>Q. Nampijja</t>
  </si>
  <si>
    <t>C. Nafuna</t>
  </si>
  <si>
    <t>H. Simanjuntak</t>
  </si>
  <si>
    <t>T. Peng</t>
  </si>
  <si>
    <t>N. Grgi?</t>
  </si>
  <si>
    <t>N. Lee</t>
  </si>
  <si>
    <t>V. Nabbosa</t>
  </si>
  <si>
    <t>E. Muwanguzi</t>
  </si>
  <si>
    <t>J. Matambo</t>
  </si>
  <si>
    <t>K. Adero</t>
  </si>
  <si>
    <t>T. Makaza</t>
  </si>
  <si>
    <t>K. Akullu</t>
  </si>
  <si>
    <t>H. Rees</t>
  </si>
  <si>
    <t>E. Ayerango</t>
  </si>
  <si>
    <t>Loco Phirema</t>
  </si>
  <si>
    <t>Q. Pettersson</t>
  </si>
  <si>
    <t>R. Rusere</t>
  </si>
  <si>
    <t>X. Opira</t>
  </si>
  <si>
    <t>N. Kayemba</t>
  </si>
  <si>
    <t>Lady Ocelots</t>
  </si>
  <si>
    <t>J. Arach</t>
  </si>
  <si>
    <t>Q. Basemera</t>
  </si>
  <si>
    <t>T. Gayakwad</t>
  </si>
  <si>
    <t>K. Nambi</t>
  </si>
  <si>
    <t>M. Namale</t>
  </si>
  <si>
    <t>B. Kaweesa</t>
  </si>
  <si>
    <t>R. Arineitwe</t>
  </si>
  <si>
    <t>D. Ochan</t>
  </si>
  <si>
    <t>F. Chiumia</t>
  </si>
  <si>
    <t>R. Ibrahimovi?</t>
  </si>
  <si>
    <t>B. Moss</t>
  </si>
  <si>
    <t>I. Yoshida</t>
  </si>
  <si>
    <t>P. Martin</t>
  </si>
  <si>
    <t>A. Maganda</t>
  </si>
  <si>
    <t>T. Dehghan</t>
  </si>
  <si>
    <t>K. Tukamushaba</t>
  </si>
  <si>
    <t>K. Boyer</t>
  </si>
  <si>
    <t>Q. Balodis</t>
  </si>
  <si>
    <t>Y. Campbell</t>
  </si>
  <si>
    <t>M. Tetteh</t>
  </si>
  <si>
    <t>E. Daan</t>
  </si>
  <si>
    <t>G. Jee</t>
  </si>
  <si>
    <t>P. Giramia</t>
  </si>
  <si>
    <t>X. Santoso</t>
  </si>
  <si>
    <t>L. Gutiérrez</t>
  </si>
  <si>
    <t>E. Kunihira</t>
  </si>
  <si>
    <t>K. Weiß</t>
  </si>
  <si>
    <t>Overconfident Kangaroos</t>
  </si>
  <si>
    <t>F. bin Ishak</t>
  </si>
  <si>
    <t>F. Turunen</t>
  </si>
  <si>
    <t>K. Amer</t>
  </si>
  <si>
    <t>K. Ber</t>
  </si>
  <si>
    <t>S. Aisyah</t>
  </si>
  <si>
    <t>C. Namanda</t>
  </si>
  <si>
    <t>Puway</t>
  </si>
  <si>
    <t>Y. Koay</t>
  </si>
  <si>
    <t>U. Lindberg</t>
  </si>
  <si>
    <t>Q. Mangwiro</t>
  </si>
  <si>
    <t>U. Mustapha</t>
  </si>
  <si>
    <t>U. Cardoso</t>
  </si>
  <si>
    <t>H. Sugiyama</t>
  </si>
  <si>
    <t>Q. Awekonimungu</t>
  </si>
  <si>
    <t>E. Wibowo</t>
  </si>
  <si>
    <t>B. Ochieng</t>
  </si>
  <si>
    <t>G. Nakisuyi</t>
  </si>
  <si>
    <t>F. Bello</t>
  </si>
  <si>
    <t>I. Salminen</t>
  </si>
  <si>
    <t>L. Akulu</t>
  </si>
  <si>
    <t>Y. Ademovi?</t>
  </si>
  <si>
    <t>Y. Zia</t>
  </si>
  <si>
    <t>M. Sharabi</t>
  </si>
  <si>
    <t>D. Kakande</t>
  </si>
  <si>
    <t>Q. Ajiko</t>
  </si>
  <si>
    <t>X. Ssemakula</t>
  </si>
  <si>
    <t>Serious Thunderbirds</t>
  </si>
  <si>
    <t>A. Nakiranda</t>
  </si>
  <si>
    <t>E. Fernando</t>
  </si>
  <si>
    <t>E. Schmitz</t>
  </si>
  <si>
    <t>M. Begu</t>
  </si>
  <si>
    <t>U. Chen</t>
  </si>
  <si>
    <t>V. Nyiramugisha</t>
  </si>
  <si>
    <t>L. Rostami</t>
  </si>
  <si>
    <t>Former Maneau</t>
  </si>
  <si>
    <t>S. Agustina</t>
  </si>
  <si>
    <t>I. Norouzi</t>
  </si>
  <si>
    <t>K. Guerra</t>
  </si>
  <si>
    <t>P. Kamya</t>
  </si>
  <si>
    <t>T. Amutuhaire</t>
  </si>
  <si>
    <t>A. Kyohirwe</t>
  </si>
  <si>
    <t>D. Dumitru</t>
  </si>
  <si>
    <t>U. Madondo</t>
  </si>
  <si>
    <t>I. Okada</t>
  </si>
  <si>
    <t>H. Winkler</t>
  </si>
  <si>
    <t>Saintu</t>
  </si>
  <si>
    <t>V. Gallo</t>
  </si>
  <si>
    <t>D. Fuchs</t>
  </si>
  <si>
    <t>H. Kamal</t>
  </si>
  <si>
    <t>I. Sano</t>
  </si>
  <si>
    <t>B. Guillot</t>
  </si>
  <si>
    <t>V. Ezra</t>
  </si>
  <si>
    <t>G. Avraham</t>
  </si>
  <si>
    <t>H. Nsungwa</t>
  </si>
  <si>
    <t>J. Martinelli</t>
  </si>
  <si>
    <t>N. Opolot</t>
  </si>
  <si>
    <t>N. Oyama</t>
  </si>
  <si>
    <t>C. Nankya</t>
  </si>
  <si>
    <t>H. Munetsi</t>
  </si>
  <si>
    <t>I. Maes</t>
  </si>
  <si>
    <t>Badad</t>
  </si>
  <si>
    <t>E. Ilukol</t>
  </si>
  <si>
    <t>F. Olinga</t>
  </si>
  <si>
    <t>M. Ruggiero</t>
  </si>
  <si>
    <t>L. Masaba</t>
  </si>
  <si>
    <t>T. Dadzie</t>
  </si>
  <si>
    <t>South Bartzercuaof</t>
  </si>
  <si>
    <t>R. Dumont</t>
  </si>
  <si>
    <t>E. Ooi</t>
  </si>
  <si>
    <t>D. Tshuma</t>
  </si>
  <si>
    <t>E. Okonkwo</t>
  </si>
  <si>
    <t>S. Moss</t>
  </si>
  <si>
    <t>X. Kwesiga</t>
  </si>
  <si>
    <t>H. Amponsah</t>
  </si>
  <si>
    <t>K. Olsen</t>
  </si>
  <si>
    <t>Tiagascar Westlands</t>
  </si>
  <si>
    <t>V. Nakibuule</t>
  </si>
  <si>
    <t>M. Natumanya</t>
  </si>
  <si>
    <t>R. Rizzi</t>
  </si>
  <si>
    <t>F. Evans</t>
  </si>
  <si>
    <t>Q. Kaseke</t>
  </si>
  <si>
    <t>A. Nwachukwu</t>
  </si>
  <si>
    <t>P. Oravec</t>
  </si>
  <si>
    <t>Q. Chean</t>
  </si>
  <si>
    <t>E. Ueda</t>
  </si>
  <si>
    <t>D. Jansson</t>
  </si>
  <si>
    <t>Simple Privateers</t>
  </si>
  <si>
    <t>S. Nalugwa</t>
  </si>
  <si>
    <t>W. Muchenje</t>
  </si>
  <si>
    <t>M. Ma</t>
  </si>
  <si>
    <t>X. Mostafa</t>
  </si>
  <si>
    <t>Chadlau Loupenina</t>
  </si>
  <si>
    <t>J. Kinoshita</t>
  </si>
  <si>
    <t>H. Naluyima</t>
  </si>
  <si>
    <t>H. Lefebvre</t>
  </si>
  <si>
    <t>U. Utomo</t>
  </si>
  <si>
    <t>T. Tindyebwa</t>
  </si>
  <si>
    <t>A. Uy</t>
  </si>
  <si>
    <t>O. Martini</t>
  </si>
  <si>
    <t>A. Nakalyango</t>
  </si>
  <si>
    <t>Zamlie Niabangthe</t>
  </si>
  <si>
    <t>V. Arnold</t>
  </si>
  <si>
    <t>X. Adikini</t>
  </si>
  <si>
    <t>B. bin Awang</t>
  </si>
  <si>
    <t>F. Awino</t>
  </si>
  <si>
    <t>K. Birungi</t>
  </si>
  <si>
    <t>P. Otto</t>
  </si>
  <si>
    <t>V. Tong</t>
  </si>
  <si>
    <t>W. Mugisha</t>
  </si>
  <si>
    <t>T. Owiny</t>
  </si>
  <si>
    <t>B. Nakabugo</t>
  </si>
  <si>
    <t>Sina Daofra</t>
  </si>
  <si>
    <t>J. Kirabo</t>
  </si>
  <si>
    <t>S. Oroma</t>
  </si>
  <si>
    <t>V. Nagawa</t>
  </si>
  <si>
    <t>D. Tkachenko</t>
  </si>
  <si>
    <t>N. Olinga</t>
  </si>
  <si>
    <t>F. Hubert</t>
  </si>
  <si>
    <t>R. Mutumba</t>
  </si>
  <si>
    <t>M. Tseu</t>
  </si>
  <si>
    <t>A. Peña</t>
  </si>
  <si>
    <t>F. Baguma</t>
  </si>
  <si>
    <t>F. Kobugabe</t>
  </si>
  <si>
    <t>J. Ginting</t>
  </si>
  <si>
    <t>C. Omar</t>
  </si>
  <si>
    <t>Q. Okiror</t>
  </si>
  <si>
    <t>S. Abdullahi</t>
  </si>
  <si>
    <t>P. Jackson</t>
  </si>
  <si>
    <t>T. Marques</t>
  </si>
  <si>
    <t>F. Schäfer</t>
  </si>
  <si>
    <t>A. Mbusa</t>
  </si>
  <si>
    <t>N. Tumwesigye</t>
  </si>
  <si>
    <t>A. Odaga</t>
  </si>
  <si>
    <t>K. Makaza</t>
  </si>
  <si>
    <t>L. Ayebale</t>
  </si>
  <si>
    <t>Q. Ruzvidzo</t>
  </si>
  <si>
    <t>L. Hall</t>
  </si>
  <si>
    <t>Z. Heinonen</t>
  </si>
  <si>
    <t>K. Baumann</t>
  </si>
  <si>
    <t>M. Chavula</t>
  </si>
  <si>
    <t>Somber Stallions</t>
  </si>
  <si>
    <t>W. Aciro</t>
  </si>
  <si>
    <t>I. Nabatanzi</t>
  </si>
  <si>
    <t>P. Nahabwe</t>
  </si>
  <si>
    <t>S. Chided</t>
  </si>
  <si>
    <t>S. Lamptey</t>
  </si>
  <si>
    <t>M. Nagudi</t>
  </si>
  <si>
    <t>Pitpu Biaal</t>
  </si>
  <si>
    <t>L. James</t>
  </si>
  <si>
    <t>S. Zupan</t>
  </si>
  <si>
    <t>K. Sekh</t>
  </si>
  <si>
    <t>E. Tumukunde</t>
  </si>
  <si>
    <t>L. Aguilar</t>
  </si>
  <si>
    <t>I. Kumari</t>
  </si>
  <si>
    <t>K. Wee</t>
  </si>
  <si>
    <t>G. Kyamanywa</t>
  </si>
  <si>
    <t>E. Longwe</t>
  </si>
  <si>
    <t>G. Jesus</t>
  </si>
  <si>
    <t>K. Gao</t>
  </si>
  <si>
    <t>B. Lu</t>
  </si>
  <si>
    <t>Q. Nikoli?</t>
  </si>
  <si>
    <t>Saintswacroa</t>
  </si>
  <si>
    <t>E. Teixeira</t>
  </si>
  <si>
    <t>K. Guillaume</t>
  </si>
  <si>
    <t>X. Durand</t>
  </si>
  <si>
    <t>Z. Perrin</t>
  </si>
  <si>
    <t>K. Koppel</t>
  </si>
  <si>
    <t>G. Asiedu</t>
  </si>
  <si>
    <t>L. Hasegawa</t>
  </si>
  <si>
    <t>N. Agyapong</t>
  </si>
  <si>
    <t>R. Horvat</t>
  </si>
  <si>
    <t>S. bin Osman</t>
  </si>
  <si>
    <t>K. Nakku</t>
  </si>
  <si>
    <t>G. Suad</t>
  </si>
  <si>
    <t>I. Nantale</t>
  </si>
  <si>
    <t>E. Nelima</t>
  </si>
  <si>
    <t>J. Ferri</t>
  </si>
  <si>
    <t>K. Balogun</t>
  </si>
  <si>
    <t>K. Macuacua</t>
  </si>
  <si>
    <t>H. Sentongo</t>
  </si>
  <si>
    <t>O. Cheah</t>
  </si>
  <si>
    <t>B. Roche</t>
  </si>
  <si>
    <t>F. Kyoshabire</t>
  </si>
  <si>
    <t>H. Pang</t>
  </si>
  <si>
    <t>E. Lund</t>
  </si>
  <si>
    <t>O. Tio</t>
  </si>
  <si>
    <t>R. Mkandla</t>
  </si>
  <si>
    <t>O. Burgos</t>
  </si>
  <si>
    <t>E. Liepi?š</t>
  </si>
  <si>
    <t>G. Albrecht</t>
  </si>
  <si>
    <t>P. Lo</t>
  </si>
  <si>
    <t>B. Apio</t>
  </si>
  <si>
    <t>L. Mirzaei</t>
  </si>
  <si>
    <t>E. Fujiwara</t>
  </si>
  <si>
    <t>H. Romero</t>
  </si>
  <si>
    <t>A. Schmidt</t>
  </si>
  <si>
    <t>D. Tweheyo</t>
  </si>
  <si>
    <t>Y. Meyer</t>
  </si>
  <si>
    <t>O. Bošnjak</t>
  </si>
  <si>
    <t>Northern Namemo Laand</t>
  </si>
  <si>
    <t>N. Gumbo</t>
  </si>
  <si>
    <t>O. Ninsiima</t>
  </si>
  <si>
    <t>S. Jalali</t>
  </si>
  <si>
    <t>L. Fung</t>
  </si>
  <si>
    <t>L. Chifamba</t>
  </si>
  <si>
    <t>Q. Mukasa</t>
  </si>
  <si>
    <t>E. Nankunda</t>
  </si>
  <si>
    <t>F. Mapfumo</t>
  </si>
  <si>
    <t>L. Castro</t>
  </si>
  <si>
    <t>M. Mubangizi</t>
  </si>
  <si>
    <t>V. Smits</t>
  </si>
  <si>
    <t>F. Monday</t>
  </si>
  <si>
    <t>Pahon</t>
  </si>
  <si>
    <t>Z. Pinto</t>
  </si>
  <si>
    <t>Q. Permana</t>
  </si>
  <si>
    <t>I. Brown</t>
  </si>
  <si>
    <t>L. Prasad</t>
  </si>
  <si>
    <t>D. Kemigisa</t>
  </si>
  <si>
    <t>Y. Molnár</t>
  </si>
  <si>
    <t>S. Antwi</t>
  </si>
  <si>
    <t>C. Danquah</t>
  </si>
  <si>
    <t>Unaccountable Foxes</t>
  </si>
  <si>
    <t>B. Nandudu</t>
  </si>
  <si>
    <t>H. Chandiru</t>
  </si>
  <si>
    <t>J. Delemovi?</t>
  </si>
  <si>
    <t>B. Chided</t>
  </si>
  <si>
    <t>D. Byogero</t>
  </si>
  <si>
    <t>U. Arthur</t>
  </si>
  <si>
    <t>E. Nakayiza</t>
  </si>
  <si>
    <t>Q. Vuji?</t>
  </si>
  <si>
    <t>H. Nyombi</t>
  </si>
  <si>
    <t>F. Got?</t>
  </si>
  <si>
    <t>K. binti Ali</t>
  </si>
  <si>
    <t>U. Iskandar</t>
  </si>
  <si>
    <t>J. Rinaldi</t>
  </si>
  <si>
    <t>Y. Manjate</t>
  </si>
  <si>
    <t>E. De Santis</t>
  </si>
  <si>
    <t>K. Aliyu</t>
  </si>
  <si>
    <t>O. Noor</t>
  </si>
  <si>
    <t>F. Carbone</t>
  </si>
  <si>
    <t>L. Mponda</t>
  </si>
  <si>
    <t>M. Mugeni</t>
  </si>
  <si>
    <t>B. Akullu</t>
  </si>
  <si>
    <t>I. Oryema</t>
  </si>
  <si>
    <t>X. Méndez</t>
  </si>
  <si>
    <t>E. König</t>
  </si>
  <si>
    <t>M. Azulay</t>
  </si>
  <si>
    <t>T. Kuok</t>
  </si>
  <si>
    <t>Y. Peter</t>
  </si>
  <si>
    <t>Unethical Comets</t>
  </si>
  <si>
    <t>B. Nassozi</t>
  </si>
  <si>
    <t>B. Pandit</t>
  </si>
  <si>
    <t>K. Cohen</t>
  </si>
  <si>
    <t>R. Dube</t>
  </si>
  <si>
    <t>D. Nangiro</t>
  </si>
  <si>
    <t>L. Popa</t>
  </si>
  <si>
    <t>L. Kalni?š</t>
  </si>
  <si>
    <t>H. Afriyie</t>
  </si>
  <si>
    <t>Z. Ebner</t>
  </si>
  <si>
    <t>M. Mizrahi</t>
  </si>
  <si>
    <t>D. Masuku</t>
  </si>
  <si>
    <t>F. Nyandoro</t>
  </si>
  <si>
    <t>C. Abaho</t>
  </si>
  <si>
    <t>G. Parisi</t>
  </si>
  <si>
    <t>A. Alotaibi</t>
  </si>
  <si>
    <t>L. Dahl</t>
  </si>
  <si>
    <t>A. Wati</t>
  </si>
  <si>
    <t>F. K?rkli?š</t>
  </si>
  <si>
    <t>G. Ampofo</t>
  </si>
  <si>
    <t>G. Heydari</t>
  </si>
  <si>
    <t>I. Namutosi</t>
  </si>
  <si>
    <t>J. Opolot</t>
  </si>
  <si>
    <t>J. Papp</t>
  </si>
  <si>
    <t>X. Kamble</t>
  </si>
  <si>
    <t>J. Mutyaba</t>
  </si>
  <si>
    <t>E. Rashidi</t>
  </si>
  <si>
    <t>H. Isa</t>
  </si>
  <si>
    <t>Villainous Eagles</t>
  </si>
  <si>
    <t>Y. Bano</t>
  </si>
  <si>
    <t>T. Maganga</t>
  </si>
  <si>
    <t>M. Lehmann</t>
  </si>
  <si>
    <t>M. Okori</t>
  </si>
  <si>
    <t>S. Parisi</t>
  </si>
  <si>
    <t>U. Heilig</t>
  </si>
  <si>
    <t>U. bin Salleh</t>
  </si>
  <si>
    <t>E. Kinoshita</t>
  </si>
  <si>
    <t>E. Ajwang</t>
  </si>
  <si>
    <t>J. Natukunda</t>
  </si>
  <si>
    <t>A. Munda</t>
  </si>
  <si>
    <t>M. Mertens</t>
  </si>
  <si>
    <t>J. Nakamya</t>
  </si>
  <si>
    <t>M. Ojo</t>
  </si>
  <si>
    <t>N. Kigongo</t>
  </si>
  <si>
    <t>P. Nieminen</t>
  </si>
  <si>
    <t>T. Pärn</t>
  </si>
  <si>
    <t>D. Businge</t>
  </si>
  <si>
    <t>Y. Kat?</t>
  </si>
  <si>
    <t>Z. Ogawa</t>
  </si>
  <si>
    <t>Q. Yamazaki</t>
  </si>
  <si>
    <t>O. Musiimenta</t>
  </si>
  <si>
    <t>Ucame Ofne</t>
  </si>
  <si>
    <t>B. Waon</t>
  </si>
  <si>
    <t>Weak Blimps</t>
  </si>
  <si>
    <t>O. Naderi</t>
  </si>
  <si>
    <t>E. Odeke</t>
  </si>
  <si>
    <t>Q. bin Abd Rahman</t>
  </si>
  <si>
    <t>U. Shahar</t>
  </si>
  <si>
    <t>Z. Akoth</t>
  </si>
  <si>
    <t>Z. Nakiganda</t>
  </si>
  <si>
    <t>P. Tumwine</t>
  </si>
  <si>
    <t>E. Kova?i?</t>
  </si>
  <si>
    <t>L. Das</t>
  </si>
  <si>
    <t>V. Koller</t>
  </si>
  <si>
    <t>B. Kayondo</t>
  </si>
  <si>
    <t>T. Chua</t>
  </si>
  <si>
    <t>P. Khoh</t>
  </si>
  <si>
    <t>B. Nyamadzawo</t>
  </si>
  <si>
    <t>F. Fournier</t>
  </si>
  <si>
    <t>X. Lim</t>
  </si>
  <si>
    <t>Y. bin Abu Bakar</t>
  </si>
  <si>
    <t>J. Nakayama</t>
  </si>
  <si>
    <t>I. Korugyendo</t>
  </si>
  <si>
    <t>C. V?tols</t>
  </si>
  <si>
    <t>G. Kaweesa</t>
  </si>
  <si>
    <t>B. Mohamed</t>
  </si>
  <si>
    <t>B. Nalugwa</t>
  </si>
  <si>
    <t>I. Irumba</t>
  </si>
  <si>
    <t>N. Maeda</t>
  </si>
  <si>
    <t>Q. Loeng</t>
  </si>
  <si>
    <t>J. Khosravi</t>
  </si>
  <si>
    <t>P. Li</t>
  </si>
  <si>
    <t>G. Mar</t>
  </si>
  <si>
    <t>O. Ssenabulya</t>
  </si>
  <si>
    <t>F. Aminu</t>
  </si>
  <si>
    <t>J. Wojciechowski</t>
  </si>
  <si>
    <t>L. Akech</t>
  </si>
  <si>
    <t>L. bin Osman</t>
  </si>
  <si>
    <t>Q. Becker</t>
  </si>
  <si>
    <t>X. Kyei</t>
  </si>
  <si>
    <t>I. Matsinhe</t>
  </si>
  <si>
    <t>P. Tse</t>
  </si>
  <si>
    <t>L. Lukwago</t>
  </si>
  <si>
    <t>L. Chandia</t>
  </si>
  <si>
    <t>Y. Seidel</t>
  </si>
  <si>
    <t>A. Mwesige</t>
  </si>
  <si>
    <t>Y. Jokinen</t>
  </si>
  <si>
    <t>M. Maimon</t>
  </si>
  <si>
    <t>Z. Wati</t>
  </si>
  <si>
    <t>A. Serrano</t>
  </si>
  <si>
    <t>C. Domínguez</t>
  </si>
  <si>
    <t>W. Okumu</t>
  </si>
  <si>
    <t>J. Mercier</t>
  </si>
  <si>
    <t>L. Ssenyonjo</t>
  </si>
  <si>
    <t>Y. Yanti</t>
  </si>
  <si>
    <t>C. Rathod</t>
  </si>
  <si>
    <t>L. Kova?</t>
  </si>
  <si>
    <t>V. Krisensen</t>
  </si>
  <si>
    <t>X. Mhango</t>
  </si>
  <si>
    <t>M. Iwasaki</t>
  </si>
  <si>
    <t>Awkward Trailblazers</t>
  </si>
  <si>
    <t>S. Busch</t>
  </si>
  <si>
    <t>P. Konadu</t>
  </si>
  <si>
    <t>D. Okech</t>
  </si>
  <si>
    <t>P. Muianga</t>
  </si>
  <si>
    <t>S. Chemutai</t>
  </si>
  <si>
    <t>Q. Busobozi</t>
  </si>
  <si>
    <t>X. Ahmad</t>
  </si>
  <si>
    <t>P. Ssempijja</t>
  </si>
  <si>
    <t>S. Magezi</t>
  </si>
  <si>
    <t>B. Hadži?</t>
  </si>
  <si>
    <t>F. Zziwa</t>
  </si>
  <si>
    <t>O. Pellegrini</t>
  </si>
  <si>
    <t>G. Chakanyuka</t>
  </si>
  <si>
    <t>R. Mbeiza</t>
  </si>
  <si>
    <t>B. Ionescu</t>
  </si>
  <si>
    <t>F. Kigongo</t>
  </si>
  <si>
    <t>K. Ozols</t>
  </si>
  <si>
    <t>X. Han</t>
  </si>
  <si>
    <t>C. Niwagaba</t>
  </si>
  <si>
    <t>H. Manyika</t>
  </si>
  <si>
    <t>G. Prasetyo</t>
  </si>
  <si>
    <t>L. Bbosa</t>
  </si>
  <si>
    <t>A. Ashaba</t>
  </si>
  <si>
    <t>H. Gimbo</t>
  </si>
  <si>
    <t>Z. Sng</t>
  </si>
  <si>
    <t>L. Han</t>
  </si>
  <si>
    <t>E. Gupta</t>
  </si>
  <si>
    <t>D. Isabirye</t>
  </si>
  <si>
    <t>R. Nimusiima</t>
  </si>
  <si>
    <t>R. Dahl</t>
  </si>
  <si>
    <t>Blue Jaguars</t>
  </si>
  <si>
    <t>W. binti Ishak</t>
  </si>
  <si>
    <t>F. Ashaba</t>
  </si>
  <si>
    <t>M. Birabwa</t>
  </si>
  <si>
    <t>J. Anguko</t>
  </si>
  <si>
    <t>Q. Ogwang</t>
  </si>
  <si>
    <t>S. Oduro</t>
  </si>
  <si>
    <t>A. Grgi?</t>
  </si>
  <si>
    <t>S. Armah</t>
  </si>
  <si>
    <t>Z. Mugeni</t>
  </si>
  <si>
    <t>N. Khalil</t>
  </si>
  <si>
    <t>Dastatesne</t>
  </si>
  <si>
    <t>F. Ankrah</t>
  </si>
  <si>
    <t>Y. Marlina</t>
  </si>
  <si>
    <t>Z. Davies</t>
  </si>
  <si>
    <t>E. Bah</t>
  </si>
  <si>
    <t>I. Tukundane</t>
  </si>
  <si>
    <t>V. Ikeda</t>
  </si>
  <si>
    <t>A. Mor</t>
  </si>
  <si>
    <t>H. Nakimera</t>
  </si>
  <si>
    <t>A. Mugwagwa</t>
  </si>
  <si>
    <t>Z. Kasibante</t>
  </si>
  <si>
    <t>F. Nalule</t>
  </si>
  <si>
    <t>X. Aminah</t>
  </si>
  <si>
    <t>D. Mortenson</t>
  </si>
  <si>
    <t>D. Hsu</t>
  </si>
  <si>
    <t>Q. Roche</t>
  </si>
  <si>
    <t>M. Omony</t>
  </si>
  <si>
    <t>I. Nalubwama</t>
  </si>
  <si>
    <t>Fiery Governors</t>
  </si>
  <si>
    <t>R. Sari</t>
  </si>
  <si>
    <t>B. Polák</t>
  </si>
  <si>
    <t>M. Watson</t>
  </si>
  <si>
    <t>L. Khachatryan</t>
  </si>
  <si>
    <t>Z. Frank</t>
  </si>
  <si>
    <t>X. Mulder</t>
  </si>
  <si>
    <t>L. Arai</t>
  </si>
  <si>
    <t>I. Khalili</t>
  </si>
  <si>
    <t>D. Morales</t>
  </si>
  <si>
    <t>Q. Tshia</t>
  </si>
  <si>
    <t>I. Peeters</t>
  </si>
  <si>
    <t>F. Lemaire</t>
  </si>
  <si>
    <t>X. Hofer</t>
  </si>
  <si>
    <t>S. Nakabugo</t>
  </si>
  <si>
    <t>A. Ngabirano</t>
  </si>
  <si>
    <t>E. Kyomukama</t>
  </si>
  <si>
    <t>L. Nalukenge</t>
  </si>
  <si>
    <t>M. Nakaggwa</t>
  </si>
  <si>
    <t>B. Atiku</t>
  </si>
  <si>
    <t>J. Andersen</t>
  </si>
  <si>
    <t>A. Omara</t>
  </si>
  <si>
    <t>K. Sah</t>
  </si>
  <si>
    <t>Liacra</t>
  </si>
  <si>
    <t>V. Athieno</t>
  </si>
  <si>
    <t>Y. Jain</t>
  </si>
  <si>
    <t>L. Kovalenko</t>
  </si>
  <si>
    <t>Horrible Flames</t>
  </si>
  <si>
    <t>F. Mugide</t>
  </si>
  <si>
    <t>K. Nyakudya</t>
  </si>
  <si>
    <t>K. Ohayon</t>
  </si>
  <si>
    <t>Y. Takeuchi</t>
  </si>
  <si>
    <t>Z. Donkor</t>
  </si>
  <si>
    <t>E. Pour</t>
  </si>
  <si>
    <t>P. Ategeka</t>
  </si>
  <si>
    <t>C. Rodríguez</t>
  </si>
  <si>
    <t>U. Musa</t>
  </si>
  <si>
    <t>I. Nagadya</t>
  </si>
  <si>
    <t>J. Adam</t>
  </si>
  <si>
    <t>A. Namubiru</t>
  </si>
  <si>
    <t>L. Ndoro</t>
  </si>
  <si>
    <t>W. Ainomugisha</t>
  </si>
  <si>
    <t>M. Krli?evi?</t>
  </si>
  <si>
    <t>K. Ntale</t>
  </si>
  <si>
    <t>L. Abbasi</t>
  </si>
  <si>
    <t>O. Ortega</t>
  </si>
  <si>
    <t>E. Mtetwa</t>
  </si>
  <si>
    <t>Y. Thin</t>
  </si>
  <si>
    <t>D. Safitri</t>
  </si>
  <si>
    <t>H. Alobo</t>
  </si>
  <si>
    <t>M. Nyirongo</t>
  </si>
  <si>
    <t>A. Dickson</t>
  </si>
  <si>
    <t>Little Lollipops</t>
  </si>
  <si>
    <t>C. Denis</t>
  </si>
  <si>
    <t>H. Morgan</t>
  </si>
  <si>
    <t>E. Nabaasa</t>
  </si>
  <si>
    <t>C. Msukwa</t>
  </si>
  <si>
    <t>H. Arthur</t>
  </si>
  <si>
    <t>P. Naiga</t>
  </si>
  <si>
    <t>K. Eyotaru</t>
  </si>
  <si>
    <t>U. Nhantumbo</t>
  </si>
  <si>
    <t>U. Ojiambo</t>
  </si>
  <si>
    <t>M. Li</t>
  </si>
  <si>
    <t>E. Tumuhimbise</t>
  </si>
  <si>
    <t>M. Mathieu</t>
  </si>
  <si>
    <t>R. Yiga</t>
  </si>
  <si>
    <t>P. Kondowe</t>
  </si>
  <si>
    <t>A. Mumpande</t>
  </si>
  <si>
    <t>M. Chan</t>
  </si>
  <si>
    <t>M. Yanti</t>
  </si>
  <si>
    <t>N. Sason</t>
  </si>
  <si>
    <t>A. Afful</t>
  </si>
  <si>
    <t>A. Malkah</t>
  </si>
  <si>
    <t>O. Obeng</t>
  </si>
  <si>
    <t>Z. Nyiramahoro</t>
  </si>
  <si>
    <t>C. Khalil</t>
  </si>
  <si>
    <t>N. Nalule</t>
  </si>
  <si>
    <t>G. Wahab</t>
  </si>
  <si>
    <t>Marvelous Anchors</t>
  </si>
  <si>
    <t>E. Maluwa</t>
  </si>
  <si>
    <t>J. Nakyanzi</t>
  </si>
  <si>
    <t>N. Ofosu</t>
  </si>
  <si>
    <t>X. Mkandawire</t>
  </si>
  <si>
    <t>Z. bin Zakaria</t>
  </si>
  <si>
    <t>N. Barukh</t>
  </si>
  <si>
    <t>K. Okoro</t>
  </si>
  <si>
    <t>Z. Quek Kwik</t>
  </si>
  <si>
    <t>F. Kanyago</t>
  </si>
  <si>
    <t>N. Nwachukwu</t>
  </si>
  <si>
    <t>P. Ma</t>
  </si>
  <si>
    <t>L. Namuyanja</t>
  </si>
  <si>
    <t>C. Opira</t>
  </si>
  <si>
    <t>E. Kaddu</t>
  </si>
  <si>
    <t>E. Oh</t>
  </si>
  <si>
    <t>G. Moulin</t>
  </si>
  <si>
    <t>N. Tugumisirize</t>
  </si>
  <si>
    <t>X. Guerrero</t>
  </si>
  <si>
    <t>G. Poulsen</t>
  </si>
  <si>
    <t>K. Opiyo</t>
  </si>
  <si>
    <t>J. Schmitz</t>
  </si>
  <si>
    <t>Q. Alhassan</t>
  </si>
  <si>
    <t>L. Wasswa</t>
  </si>
  <si>
    <t>G. Acheampong</t>
  </si>
  <si>
    <t>Q. Tushabe</t>
  </si>
  <si>
    <t>Mean Trolls</t>
  </si>
  <si>
    <t>D. Domingos</t>
  </si>
  <si>
    <t>K. Takada</t>
  </si>
  <si>
    <t>Q. Fathi</t>
  </si>
  <si>
    <t>C. Ndiweni</t>
  </si>
  <si>
    <t>G. Nansamba</t>
  </si>
  <si>
    <t>I. Sinani</t>
  </si>
  <si>
    <t>A. Fujihara</t>
  </si>
  <si>
    <t>K. Yap</t>
  </si>
  <si>
    <t>P. Acan</t>
  </si>
  <si>
    <t>N. Nowak</t>
  </si>
  <si>
    <t>R. Acheampong</t>
  </si>
  <si>
    <t>H. Nuraeni</t>
  </si>
  <si>
    <t>B. Alali</t>
  </si>
  <si>
    <t>J. Wibowo</t>
  </si>
  <si>
    <t>A. Lekuru</t>
  </si>
  <si>
    <t>G. Odoch</t>
  </si>
  <si>
    <t>A. Ortega</t>
  </si>
  <si>
    <t>B. Fernandez</t>
  </si>
  <si>
    <t>N. Namirembe</t>
  </si>
  <si>
    <t>B. Onzima</t>
  </si>
  <si>
    <t>Q. Maphosa</t>
  </si>
  <si>
    <t>U. He</t>
  </si>
  <si>
    <t>B. Zee</t>
  </si>
  <si>
    <t>Nathuacamana</t>
  </si>
  <si>
    <t>Q. Okurut</t>
  </si>
  <si>
    <t>U. Colin</t>
  </si>
  <si>
    <t>V. Supriadi</t>
  </si>
  <si>
    <t>Z. Matsui</t>
  </si>
  <si>
    <t>K. Molina</t>
  </si>
  <si>
    <t>M. Odong</t>
  </si>
  <si>
    <t>Q. Zimba</t>
  </si>
  <si>
    <t>W. Montanari</t>
  </si>
  <si>
    <t>X. K?avi?š</t>
  </si>
  <si>
    <t>X. Kawooya</t>
  </si>
  <si>
    <t>T. Namara</t>
  </si>
  <si>
    <t>C. Van den Berg *</t>
  </si>
  <si>
    <t>A. Montanari</t>
  </si>
  <si>
    <t>G. Bey</t>
  </si>
  <si>
    <t>E. Samson</t>
  </si>
  <si>
    <t>N. Aber</t>
  </si>
  <si>
    <t>J. Munduru</t>
  </si>
  <si>
    <t>H. Dayan</t>
  </si>
  <si>
    <t>E. Mapuranga</t>
  </si>
  <si>
    <t>A. Popovi?</t>
  </si>
  <si>
    <t>T. Byakatonda</t>
  </si>
  <si>
    <t>V. Cherop</t>
  </si>
  <si>
    <t>X. Wasswa</t>
  </si>
  <si>
    <t>Z. Sow</t>
  </si>
  <si>
    <t>K. Ssenyondo</t>
  </si>
  <si>
    <t>P. Anderson</t>
  </si>
  <si>
    <t>Q. Patil</t>
  </si>
  <si>
    <t>M. Kiiza</t>
  </si>
  <si>
    <t>F. Sun</t>
  </si>
  <si>
    <t>Riazbe Ryma</t>
  </si>
  <si>
    <t>I. Nakityo</t>
  </si>
  <si>
    <t>K. Shumba</t>
  </si>
  <si>
    <t>U. Selima</t>
  </si>
  <si>
    <t>R. Sanz</t>
  </si>
  <si>
    <t>D. Nabbosa</t>
  </si>
  <si>
    <t>Q. Yadav</t>
  </si>
  <si>
    <t>O. Mapfumo</t>
  </si>
  <si>
    <t>S. Kisakye</t>
  </si>
  <si>
    <t>X. Pavlovi?</t>
  </si>
  <si>
    <t>G. Jumbe</t>
  </si>
  <si>
    <t>V. Kayira</t>
  </si>
  <si>
    <t>F. Yan</t>
  </si>
  <si>
    <t>L. Malinga</t>
  </si>
  <si>
    <t>I. Permana</t>
  </si>
  <si>
    <t>F. Nabunya</t>
  </si>
  <si>
    <t>M. Zhou</t>
  </si>
  <si>
    <t>J. Nabadda</t>
  </si>
  <si>
    <t>L. Adri</t>
  </si>
  <si>
    <t>O. Lakot</t>
  </si>
  <si>
    <t>I. Reilly</t>
  </si>
  <si>
    <t>R. Amadu</t>
  </si>
  <si>
    <t>Z. Braun</t>
  </si>
  <si>
    <t>A. Yusuf</t>
  </si>
  <si>
    <t>B. Nakiyemba</t>
  </si>
  <si>
    <t>Q. Sithole</t>
  </si>
  <si>
    <t>Silver Frogs</t>
  </si>
  <si>
    <t>T. Dietrich</t>
  </si>
  <si>
    <t>N. Nanziri</t>
  </si>
  <si>
    <t>P. Be</t>
  </si>
  <si>
    <t>A. Nantege</t>
  </si>
  <si>
    <t>N. Suryani</t>
  </si>
  <si>
    <t>G. Gaby</t>
  </si>
  <si>
    <t>F. Mawa</t>
  </si>
  <si>
    <t>W. Okeke</t>
  </si>
  <si>
    <t>M. Nakkazi</t>
  </si>
  <si>
    <t>E. Lam</t>
  </si>
  <si>
    <t>C. Wee</t>
  </si>
  <si>
    <t>C. Chow</t>
  </si>
  <si>
    <t>D. Wahyudi</t>
  </si>
  <si>
    <t>S. Achen</t>
  </si>
  <si>
    <t>L. Msowoya</t>
  </si>
  <si>
    <t>I. Muchenje</t>
  </si>
  <si>
    <t>G. Foong</t>
  </si>
  <si>
    <t>I. Lew</t>
  </si>
  <si>
    <t>K. Lawino</t>
  </si>
  <si>
    <t>P. Takahashi</t>
  </si>
  <si>
    <t>O. Lombardi</t>
  </si>
  <si>
    <t>I. Kyakimwa</t>
  </si>
  <si>
    <t>F. Blanco</t>
  </si>
  <si>
    <t>Q. Addo</t>
  </si>
  <si>
    <t>Z. Uy</t>
  </si>
  <si>
    <t>G. Onencan</t>
  </si>
  <si>
    <t>Spicy Gophers</t>
  </si>
  <si>
    <t>D. Steiner</t>
  </si>
  <si>
    <t>G. Golob</t>
  </si>
  <si>
    <t>M. Dufour</t>
  </si>
  <si>
    <t>N. Kiss</t>
  </si>
  <si>
    <t>U. Masarweh</t>
  </si>
  <si>
    <t>X. Asiku</t>
  </si>
  <si>
    <t>E. Byekwaso</t>
  </si>
  <si>
    <t>A. Soltani</t>
  </si>
  <si>
    <t>H. Jaber</t>
  </si>
  <si>
    <t>H. Nagy</t>
  </si>
  <si>
    <t>A. Blanchard</t>
  </si>
  <si>
    <t>U. Rees</t>
  </si>
  <si>
    <t>C. Ntale</t>
  </si>
  <si>
    <t>I. Dehghani</t>
  </si>
  <si>
    <t>M. Almalki</t>
  </si>
  <si>
    <t>X. Lunyolo</t>
  </si>
  <si>
    <t>C. Mari?</t>
  </si>
  <si>
    <t>I. Bitton</t>
  </si>
  <si>
    <t>G. Moradi</t>
  </si>
  <si>
    <t>U. Tweheyo</t>
  </si>
  <si>
    <t>R. Kirya</t>
  </si>
  <si>
    <t>V. Kiggundu</t>
  </si>
  <si>
    <t>F. Dutta</t>
  </si>
  <si>
    <t>E. Nambafu</t>
  </si>
  <si>
    <t>C. Richard</t>
  </si>
  <si>
    <t>H. Musiime</t>
  </si>
  <si>
    <t>M. Ebong</t>
  </si>
  <si>
    <t>V. Okongo</t>
  </si>
  <si>
    <t>I. Nakato</t>
  </si>
  <si>
    <t>M. Lunkuse</t>
  </si>
  <si>
    <t>X. Phiri</t>
  </si>
  <si>
    <t>S. Kyobutungi</t>
  </si>
  <si>
    <t>X. Kurnia</t>
  </si>
  <si>
    <t>S. Phillips</t>
  </si>
  <si>
    <t>A. Berisha</t>
  </si>
  <si>
    <t>I. Öztürk</t>
  </si>
  <si>
    <t>I. Ssentongo</t>
  </si>
  <si>
    <t>Y. Iwasaki</t>
  </si>
  <si>
    <t>M. Piotrowski</t>
  </si>
  <si>
    <t>M. Ssemwanga</t>
  </si>
  <si>
    <t>F. Quansah</t>
  </si>
  <si>
    <t>M. Colombo</t>
  </si>
  <si>
    <t>S. Feldman</t>
  </si>
  <si>
    <t>W. Meiyr</t>
  </si>
  <si>
    <t>E. Orishaba</t>
  </si>
  <si>
    <t>G. Waswa</t>
  </si>
  <si>
    <t>Q. Demir</t>
  </si>
  <si>
    <t>X. Seidu</t>
  </si>
  <si>
    <t>G. António</t>
  </si>
  <si>
    <t>K. Ntege</t>
  </si>
  <si>
    <t>J. Muianga</t>
  </si>
  <si>
    <t>L. Kaur</t>
  </si>
  <si>
    <t>A. Guo</t>
  </si>
  <si>
    <t>M. Kakaire</t>
  </si>
  <si>
    <t>U. Kyoshabire</t>
  </si>
  <si>
    <t>Central Democracy of Boekrainego</t>
  </si>
  <si>
    <t>B. Klemen?i?</t>
  </si>
  <si>
    <t>B. Mangwiro</t>
  </si>
  <si>
    <t>L. Mitchell</t>
  </si>
  <si>
    <t>V. Inoue</t>
  </si>
  <si>
    <t>N. Quinn</t>
  </si>
  <si>
    <t>M. Schwartz</t>
  </si>
  <si>
    <t>K. Yousef</t>
  </si>
  <si>
    <t>D. Mirembe</t>
  </si>
  <si>
    <t>J. De Smet</t>
  </si>
  <si>
    <t>I. Van Dijk, Van Dyk</t>
  </si>
  <si>
    <t>S. Y?lmaz</t>
  </si>
  <si>
    <t>B. Mpofu</t>
  </si>
  <si>
    <t>M. Sakai</t>
  </si>
  <si>
    <t>I. Low</t>
  </si>
  <si>
    <t>Dozstan</t>
  </si>
  <si>
    <t>Y. Nartey</t>
  </si>
  <si>
    <t>R. Kato</t>
  </si>
  <si>
    <t>A. Lucas</t>
  </si>
  <si>
    <t>B. Harahap</t>
  </si>
  <si>
    <t>U. Oola</t>
  </si>
  <si>
    <t>J. Halvorsen</t>
  </si>
  <si>
    <t>T. Astuti</t>
  </si>
  <si>
    <t>I. Aidoo</t>
  </si>
  <si>
    <t>G. Nisha</t>
  </si>
  <si>
    <t>W. D'amico</t>
  </si>
  <si>
    <t>O. Nairuba</t>
  </si>
  <si>
    <t>G. Ochwo</t>
  </si>
  <si>
    <t>O. Kyomukama</t>
  </si>
  <si>
    <t>F. Mutandwa</t>
  </si>
  <si>
    <t>W. Longwe</t>
  </si>
  <si>
    <t>K. Marufu</t>
  </si>
  <si>
    <t>S. Nadunga</t>
  </si>
  <si>
    <t>F. Asare</t>
  </si>
  <si>
    <t>R. Magaya</t>
  </si>
  <si>
    <t>H. Marroquín</t>
  </si>
  <si>
    <t>D. Amongi</t>
  </si>
  <si>
    <t>J. Namale</t>
  </si>
  <si>
    <t>Y. Romano</t>
  </si>
  <si>
    <t>U. Duval</t>
  </si>
  <si>
    <t>K. Nasution</t>
  </si>
  <si>
    <t>U. Den</t>
  </si>
  <si>
    <t>G. Muleya</t>
  </si>
  <si>
    <t>J. Matsui</t>
  </si>
  <si>
    <t>T. Obong</t>
  </si>
  <si>
    <t>Y. Hahn</t>
  </si>
  <si>
    <t>U. Ndagire</t>
  </si>
  <si>
    <t>F. Nakimuli</t>
  </si>
  <si>
    <t>I. Kyalisiima</t>
  </si>
  <si>
    <t>F. Schmitt</t>
  </si>
  <si>
    <t>Q. Ow</t>
  </si>
  <si>
    <t>C. Taban</t>
  </si>
  <si>
    <t>C. Asadi</t>
  </si>
  <si>
    <t>B. Jalali</t>
  </si>
  <si>
    <t>Y. Turyahabwe</t>
  </si>
  <si>
    <t>Weak Chargers</t>
  </si>
  <si>
    <t>A. Aceng</t>
  </si>
  <si>
    <t>C. Namugga</t>
  </si>
  <si>
    <t>H. Weber</t>
  </si>
  <si>
    <t>O. Sánchez</t>
  </si>
  <si>
    <t>A. Al-Ghamdi</t>
  </si>
  <si>
    <t>L. Oroma</t>
  </si>
  <si>
    <t>Z. Möller</t>
  </si>
  <si>
    <t>J. Okullo</t>
  </si>
  <si>
    <t>P. Nyondo</t>
  </si>
  <si>
    <t>B. Acio</t>
  </si>
  <si>
    <t>T. Sarkar</t>
  </si>
  <si>
    <t>F. Kinnunen</t>
  </si>
  <si>
    <t>A. Mwesigwa</t>
  </si>
  <si>
    <t>B. Razaee</t>
  </si>
  <si>
    <t>I. Ly</t>
  </si>
  <si>
    <t>Z. Mayr</t>
  </si>
  <si>
    <t>Q. Virtanen</t>
  </si>
  <si>
    <t>H. Driscoll</t>
  </si>
  <si>
    <t>B. Shimada</t>
  </si>
  <si>
    <t>C. Nakajima</t>
  </si>
  <si>
    <t>P. Wan</t>
  </si>
  <si>
    <t>G. Kaya</t>
  </si>
  <si>
    <t>L. Rahimi</t>
  </si>
  <si>
    <t>G. O'Brien</t>
  </si>
  <si>
    <t>C. Nambooze</t>
  </si>
  <si>
    <t>B. Muhanguzi</t>
  </si>
  <si>
    <t>U. Tkachenko</t>
  </si>
  <si>
    <t>X. Namuyanja</t>
  </si>
  <si>
    <t>I. binti Omar</t>
  </si>
  <si>
    <t>A. Chelimo</t>
  </si>
  <si>
    <t>W. Aubert</t>
  </si>
  <si>
    <t>T. Hermawan</t>
  </si>
  <si>
    <t>U. Adjei</t>
  </si>
  <si>
    <t>S. Onencan</t>
  </si>
  <si>
    <t>H. Yong</t>
  </si>
  <si>
    <t>E. Hor</t>
  </si>
  <si>
    <t>Q. Günther</t>
  </si>
  <si>
    <t>X. Natamba</t>
  </si>
  <si>
    <t>K. Jakobsson</t>
  </si>
  <si>
    <t>X. James</t>
  </si>
  <si>
    <t>M. Bonnet</t>
  </si>
  <si>
    <t>E. Tushemereirwe</t>
  </si>
  <si>
    <t>A. Bagonza</t>
  </si>
  <si>
    <t>A. Mucunguzi</t>
  </si>
  <si>
    <t>I. Thungu</t>
  </si>
  <si>
    <t>R. Zamani</t>
  </si>
  <si>
    <t>I. Diallo</t>
  </si>
  <si>
    <t>C. Fuentes</t>
  </si>
  <si>
    <t>W. Zarei</t>
  </si>
  <si>
    <t>Z. Eshun</t>
  </si>
  <si>
    <t>W. Isah</t>
  </si>
  <si>
    <t>J. Pedro</t>
  </si>
  <si>
    <t>L. Barman</t>
  </si>
  <si>
    <t>P. Uddin</t>
  </si>
  <si>
    <t>X. Tambala</t>
  </si>
  <si>
    <t>Coy Sunbirds</t>
  </si>
  <si>
    <t>F. Rácz</t>
  </si>
  <si>
    <t>E. Manhica</t>
  </si>
  <si>
    <t>I. Janssens</t>
  </si>
  <si>
    <t>J. Otoo</t>
  </si>
  <si>
    <t>M. Angom</t>
  </si>
  <si>
    <t>W. Ongom</t>
  </si>
  <si>
    <t>S. Owor</t>
  </si>
  <si>
    <t>U. Molla</t>
  </si>
  <si>
    <t>N. Katusabe</t>
  </si>
  <si>
    <t>N. Magombo</t>
  </si>
  <si>
    <t>N. Twesigye</t>
  </si>
  <si>
    <t>G. Lubis</t>
  </si>
  <si>
    <t>C. Go</t>
  </si>
  <si>
    <t>P. Rabiu</t>
  </si>
  <si>
    <t>U. Taaka</t>
  </si>
  <si>
    <t>L. Foo</t>
  </si>
  <si>
    <t>X. Dahan</t>
  </si>
  <si>
    <t>Y. Apolot</t>
  </si>
  <si>
    <t>M. Graham</t>
  </si>
  <si>
    <t>I. Teoh</t>
  </si>
  <si>
    <t>K. bin Abu Bakar</t>
  </si>
  <si>
    <t>S. Moradi</t>
  </si>
  <si>
    <t>B. Namazzi</t>
  </si>
  <si>
    <t>Z. Buyinza</t>
  </si>
  <si>
    <t>F. Masango</t>
  </si>
  <si>
    <t>Deranged Defenders</t>
  </si>
  <si>
    <t>G. Ribeiro</t>
  </si>
  <si>
    <t>L. Zuki?</t>
  </si>
  <si>
    <t>Naguayli</t>
  </si>
  <si>
    <t>A. Mitrovi?</t>
  </si>
  <si>
    <t>A. Ninsiima</t>
  </si>
  <si>
    <t>E. Nilsson</t>
  </si>
  <si>
    <t>E. Ow</t>
  </si>
  <si>
    <t>F. Rodriguês</t>
  </si>
  <si>
    <t>H. Arab</t>
  </si>
  <si>
    <t>I. Nuwamanya</t>
  </si>
  <si>
    <t>R. Amule</t>
  </si>
  <si>
    <t>T. Levy</t>
  </si>
  <si>
    <t>R. Paris</t>
  </si>
  <si>
    <t>T. Nasirumbi</t>
  </si>
  <si>
    <t>I. Shoshan</t>
  </si>
  <si>
    <t>A. Makore</t>
  </si>
  <si>
    <t>A. Kyarikunda</t>
  </si>
  <si>
    <t>M. Mangena</t>
  </si>
  <si>
    <t>J. Ashknaziy</t>
  </si>
  <si>
    <t>G. Nakandi</t>
  </si>
  <si>
    <t>U. Nambuya</t>
  </si>
  <si>
    <t>L. Morin</t>
  </si>
  <si>
    <t>L. Nakuya</t>
  </si>
  <si>
    <t>O. Fekete</t>
  </si>
  <si>
    <t>H. Kisembo</t>
  </si>
  <si>
    <t>H. Valentini</t>
  </si>
  <si>
    <t>R. Kwakye</t>
  </si>
  <si>
    <t>T. Nasution</t>
  </si>
  <si>
    <t>B. Nakandi</t>
  </si>
  <si>
    <t>K. Driciru</t>
  </si>
  <si>
    <t>E. Poto?nik</t>
  </si>
  <si>
    <t>X. Boyko</t>
  </si>
  <si>
    <t>Z. Chavula</t>
  </si>
  <si>
    <t>X. Williams</t>
  </si>
  <si>
    <t>L. Schubert</t>
  </si>
  <si>
    <t>I. Gashi</t>
  </si>
  <si>
    <t>M. Ayebazibwe</t>
  </si>
  <si>
    <t>S. Ningsih</t>
  </si>
  <si>
    <t>J. Saidu</t>
  </si>
  <si>
    <t>F. Nyakaisiki</t>
  </si>
  <si>
    <t>F. Akwero</t>
  </si>
  <si>
    <t>K. Clark</t>
  </si>
  <si>
    <t>C. Mugabirwe</t>
  </si>
  <si>
    <t>H. Kirabira</t>
  </si>
  <si>
    <t>R. Namande</t>
  </si>
  <si>
    <t>R. Nkosi</t>
  </si>
  <si>
    <t>N. Busingye</t>
  </si>
  <si>
    <t>R. Owere</t>
  </si>
  <si>
    <t>Z. Banda</t>
  </si>
  <si>
    <t>M. Delgado</t>
  </si>
  <si>
    <t>R. Gentile</t>
  </si>
  <si>
    <t>C. Muhammadu</t>
  </si>
  <si>
    <t>Q. Liang</t>
  </si>
  <si>
    <t>W. Joao</t>
  </si>
  <si>
    <t>Fighting Wave</t>
  </si>
  <si>
    <t>L. Achen</t>
  </si>
  <si>
    <t>Z. Krajnc</t>
  </si>
  <si>
    <t>H. Kabugho</t>
  </si>
  <si>
    <t>L. Yulianti</t>
  </si>
  <si>
    <t>O. Gamal</t>
  </si>
  <si>
    <t>R. Bogere</t>
  </si>
  <si>
    <t>S. Nayiga</t>
  </si>
  <si>
    <t>A. Ansah</t>
  </si>
  <si>
    <t>V. Rocha</t>
  </si>
  <si>
    <t>L. De Wit</t>
  </si>
  <si>
    <t>B. Esposito</t>
  </si>
  <si>
    <t>F. O'Reilly</t>
  </si>
  <si>
    <t>I. Kafeero</t>
  </si>
  <si>
    <t>V. Ngwira</t>
  </si>
  <si>
    <t>G. González</t>
  </si>
  <si>
    <t>H. Kelmendi</t>
  </si>
  <si>
    <t>J. Vásquez</t>
  </si>
  <si>
    <t>A. Amongin</t>
  </si>
  <si>
    <t>N. Tkachuk</t>
  </si>
  <si>
    <t>K. Mohammadzadeh</t>
  </si>
  <si>
    <t>O. Maulana</t>
  </si>
  <si>
    <t>T. Yakovenko</t>
  </si>
  <si>
    <t>V. Owusu</t>
  </si>
  <si>
    <t>A. Kalule</t>
  </si>
  <si>
    <t>Z. Dhlamini</t>
  </si>
  <si>
    <t>U. Makoni</t>
  </si>
  <si>
    <t>O. Mészáros</t>
  </si>
  <si>
    <t>Y. Smit</t>
  </si>
  <si>
    <t>E. Mugoya</t>
  </si>
  <si>
    <t>Flying Bombadiers</t>
  </si>
  <si>
    <t>H. Bhebhe</t>
  </si>
  <si>
    <t>W. Namukose</t>
  </si>
  <si>
    <t>I. Fernandes</t>
  </si>
  <si>
    <t>N. Mushabe</t>
  </si>
  <si>
    <t>B. Angella</t>
  </si>
  <si>
    <t>F. Nyiramahoro</t>
  </si>
  <si>
    <t>H. Hsu</t>
  </si>
  <si>
    <t>O. Ahamad</t>
  </si>
  <si>
    <t>G. Abdi</t>
  </si>
  <si>
    <t>E. Munetsi</t>
  </si>
  <si>
    <t>K. Amoding</t>
  </si>
  <si>
    <t>Northslands</t>
  </si>
  <si>
    <t>A. Patal</t>
  </si>
  <si>
    <t>M. Ogbonna</t>
  </si>
  <si>
    <t>E. Bošnjak</t>
  </si>
  <si>
    <t>C. Majoni</t>
  </si>
  <si>
    <t>O. Night</t>
  </si>
  <si>
    <t>V. Razak</t>
  </si>
  <si>
    <t>U. Mvula</t>
  </si>
  <si>
    <t>S. Kor</t>
  </si>
  <si>
    <t>Z. Angom</t>
  </si>
  <si>
    <t>O. Bin Abdul Rahman</t>
  </si>
  <si>
    <t>U. Lomongin</t>
  </si>
  <si>
    <t>A. Shafiee</t>
  </si>
  <si>
    <t>P. Arhin</t>
  </si>
  <si>
    <t>H. Pichler</t>
  </si>
  <si>
    <t>I. Mushonga</t>
  </si>
  <si>
    <t>V. Ogwal</t>
  </si>
  <si>
    <t>X. Aliru</t>
  </si>
  <si>
    <t>B. Ozols</t>
  </si>
  <si>
    <t>A. Marchenko</t>
  </si>
  <si>
    <t>Hideous Spartans</t>
  </si>
  <si>
    <t>W. Hamad</t>
  </si>
  <si>
    <t>Kesternsri</t>
  </si>
  <si>
    <t>D. Kos</t>
  </si>
  <si>
    <t>E. Ghosh</t>
  </si>
  <si>
    <t>E. Németh</t>
  </si>
  <si>
    <t>F. Odaga</t>
  </si>
  <si>
    <t>K. Nanyondo</t>
  </si>
  <si>
    <t>K. Reyes</t>
  </si>
  <si>
    <t>O. Barasa</t>
  </si>
  <si>
    <t>Y. Mugerwa</t>
  </si>
  <si>
    <t>Q. Krasniqi</t>
  </si>
  <si>
    <t>Z. Njoku</t>
  </si>
  <si>
    <t>L. Nanono</t>
  </si>
  <si>
    <t>P. Matsumoto</t>
  </si>
  <si>
    <t>W. Kisitu</t>
  </si>
  <si>
    <t>K. Taremwa</t>
  </si>
  <si>
    <t>C. Reuben</t>
  </si>
  <si>
    <t>Z. Nyamahunge</t>
  </si>
  <si>
    <t>Y. Nanyondo</t>
  </si>
  <si>
    <t>M. Ngamita</t>
  </si>
  <si>
    <t>G. Achia</t>
  </si>
  <si>
    <t>T. Ray</t>
  </si>
  <si>
    <t>V. Persson</t>
  </si>
  <si>
    <t>Kani</t>
  </si>
  <si>
    <t>K. Thompson</t>
  </si>
  <si>
    <t>H. Michel</t>
  </si>
  <si>
    <t>E. Ngoma</t>
  </si>
  <si>
    <t>G. Sala</t>
  </si>
  <si>
    <t>W. Teoh</t>
  </si>
  <si>
    <t>Q. Juhász</t>
  </si>
  <si>
    <t>A. Nasiru</t>
  </si>
  <si>
    <t>F. Contreras</t>
  </si>
  <si>
    <t>H. Tumukunde</t>
  </si>
  <si>
    <t>L. Yusof</t>
  </si>
  <si>
    <t>Marvelous Heels</t>
  </si>
  <si>
    <t>D. Adu</t>
  </si>
  <si>
    <t>O. Andoh</t>
  </si>
  <si>
    <t>N. Alum</t>
  </si>
  <si>
    <t>F. He</t>
  </si>
  <si>
    <t>A. Cheang</t>
  </si>
  <si>
    <t>V. It?</t>
  </si>
  <si>
    <t>J. Atala</t>
  </si>
  <si>
    <t>C. Manjhi</t>
  </si>
  <si>
    <t>M. Namiiro</t>
  </si>
  <si>
    <t>Y. Opio</t>
  </si>
  <si>
    <t>A. Acheng</t>
  </si>
  <si>
    <t>C. Gheorghe</t>
  </si>
  <si>
    <t>M. D?browski</t>
  </si>
  <si>
    <t>Z. Ng'ambi</t>
  </si>
  <si>
    <t>N. Yamashita</t>
  </si>
  <si>
    <t>Z. Osei</t>
  </si>
  <si>
    <t>C. Abramov</t>
  </si>
  <si>
    <t>Y. Nambi</t>
  </si>
  <si>
    <t>A. Kova?evi?</t>
  </si>
  <si>
    <t>H. Okafor</t>
  </si>
  <si>
    <t>P. Kachingwe</t>
  </si>
  <si>
    <t>W. Nabuuma</t>
  </si>
  <si>
    <t>H. Adjei</t>
  </si>
  <si>
    <t>K. Mayanja</t>
  </si>
  <si>
    <t>D. Pfeiffer</t>
  </si>
  <si>
    <t>J. Jørgensen</t>
  </si>
  <si>
    <t>J. Laurent</t>
  </si>
  <si>
    <t>F. Farkas</t>
  </si>
  <si>
    <t>D. Muwonge</t>
  </si>
  <si>
    <t>X. Denis</t>
  </si>
  <si>
    <t>Z. Longole</t>
  </si>
  <si>
    <t>B. Matei</t>
  </si>
  <si>
    <t>C. Obi</t>
  </si>
  <si>
    <t>D. Saleh</t>
  </si>
  <si>
    <t>L. Van Dijk, Van Dyk</t>
  </si>
  <si>
    <t>P. Natukunda</t>
  </si>
  <si>
    <t>T. Moretti</t>
  </si>
  <si>
    <t>C. Malkah</t>
  </si>
  <si>
    <t>S. Obonyo</t>
  </si>
  <si>
    <t>P. Mukalazi</t>
  </si>
  <si>
    <t>V. Golob</t>
  </si>
  <si>
    <t>V. Tugume</t>
  </si>
  <si>
    <t>L. Jean</t>
  </si>
  <si>
    <t>L. Baidoo</t>
  </si>
  <si>
    <t>G. Hasan</t>
  </si>
  <si>
    <t>K. Huang</t>
  </si>
  <si>
    <t>J. Leroux</t>
  </si>
  <si>
    <t>A. Dekker</t>
  </si>
  <si>
    <t>F. Lee</t>
  </si>
  <si>
    <t>M. Chirambo</t>
  </si>
  <si>
    <t>U. David</t>
  </si>
  <si>
    <t>W. Tushabomwe</t>
  </si>
  <si>
    <t>Zacia Lygia</t>
  </si>
  <si>
    <t>N. Colón</t>
  </si>
  <si>
    <t>C. Alum</t>
  </si>
  <si>
    <t>G. Chimwaza</t>
  </si>
  <si>
    <t>Y. Brown</t>
  </si>
  <si>
    <t>C. Adong</t>
  </si>
  <si>
    <t>Mean Wolves</t>
  </si>
  <si>
    <t>C. Moser</t>
  </si>
  <si>
    <t>D. Henriksen</t>
  </si>
  <si>
    <t>U. Krause</t>
  </si>
  <si>
    <t>D. Biribawa</t>
  </si>
  <si>
    <t>O. Nanyanzi</t>
  </si>
  <si>
    <t>Y. Gashi</t>
  </si>
  <si>
    <t>T. Schulz</t>
  </si>
  <si>
    <t>U. Quansah</t>
  </si>
  <si>
    <t>K. Philippe</t>
  </si>
  <si>
    <t>G. Mwima</t>
  </si>
  <si>
    <t>O. Roth</t>
  </si>
  <si>
    <t>V. Morel</t>
  </si>
  <si>
    <t>L. Mumbere</t>
  </si>
  <si>
    <t>Y. Larsen</t>
  </si>
  <si>
    <t>H. Dehghan</t>
  </si>
  <si>
    <t>K. Chisi</t>
  </si>
  <si>
    <t>S. Ghaffari</t>
  </si>
  <si>
    <t>X. Makina</t>
  </si>
  <si>
    <t>L. Sigauke</t>
  </si>
  <si>
    <t>T. Musisi</t>
  </si>
  <si>
    <t>B. Alhassan</t>
  </si>
  <si>
    <t>N. Terzi?</t>
  </si>
  <si>
    <t>Mighty Monkeys</t>
  </si>
  <si>
    <t>D. Shuaibu</t>
  </si>
  <si>
    <t>W. Ly</t>
  </si>
  <si>
    <t>E. De Luca</t>
  </si>
  <si>
    <t>J. Neo</t>
  </si>
  <si>
    <t>L. Schmid</t>
  </si>
  <si>
    <t>Q. Atiku</t>
  </si>
  <si>
    <t>E. Kalungi</t>
  </si>
  <si>
    <t>A. Caron</t>
  </si>
  <si>
    <t>J. Nath</t>
  </si>
  <si>
    <t>V. Heikkinen</t>
  </si>
  <si>
    <t>F. Mugabe</t>
  </si>
  <si>
    <t>C. Hamed</t>
  </si>
  <si>
    <t>S. Namuwonge</t>
  </si>
  <si>
    <t>C. Ozoli?š</t>
  </si>
  <si>
    <t>Y. Atoo</t>
  </si>
  <si>
    <t>R. Nahwera</t>
  </si>
  <si>
    <t>Y. Almutairi</t>
  </si>
  <si>
    <t>E. Fiore</t>
  </si>
  <si>
    <t>A. Saeedi</t>
  </si>
  <si>
    <t>Y. Shevchuk</t>
  </si>
  <si>
    <t>T. Ferrari</t>
  </si>
  <si>
    <t>O. Avako</t>
  </si>
  <si>
    <t>I. Kolar</t>
  </si>
  <si>
    <t>K. Mwanje</t>
  </si>
  <si>
    <t>S. Lutaaya</t>
  </si>
  <si>
    <t>G. Fauzi</t>
  </si>
  <si>
    <t>X. Kazibwe</t>
  </si>
  <si>
    <t>V. Kwiatkowski</t>
  </si>
  <si>
    <t>Punctual Fire</t>
  </si>
  <si>
    <t>Z. Kiirya</t>
  </si>
  <si>
    <t>F. Sason</t>
  </si>
  <si>
    <t>J. Ejang</t>
  </si>
  <si>
    <t>K. Y?ld?z</t>
  </si>
  <si>
    <t>V. Kao</t>
  </si>
  <si>
    <t>K. Kizza</t>
  </si>
  <si>
    <t>G. Feldman</t>
  </si>
  <si>
    <t>I. Mutabazi</t>
  </si>
  <si>
    <t>N. Tamura</t>
  </si>
  <si>
    <t>F. Makombe</t>
  </si>
  <si>
    <t>L. Nakashima</t>
  </si>
  <si>
    <t>J. Manu</t>
  </si>
  <si>
    <t>I. Roy</t>
  </si>
  <si>
    <t>W. Suleman</t>
  </si>
  <si>
    <t>Z. Nakayama</t>
  </si>
  <si>
    <t>L. Ranjbar</t>
  </si>
  <si>
    <t>G. Zohar</t>
  </si>
  <si>
    <t>Cuge</t>
  </si>
  <si>
    <t>Z. Moreira</t>
  </si>
  <si>
    <t>J. Colón</t>
  </si>
  <si>
    <t>H. Saeed</t>
  </si>
  <si>
    <t>A. Lynch</t>
  </si>
  <si>
    <t>B. Lao</t>
  </si>
  <si>
    <t>D. Kimuli</t>
  </si>
  <si>
    <t>C. Goossens</t>
  </si>
  <si>
    <t>Y. Gidudu</t>
  </si>
  <si>
    <t>Y. Muyambo</t>
  </si>
  <si>
    <t>P. O’Neill</t>
  </si>
  <si>
    <t>F. Segel</t>
  </si>
  <si>
    <t>C. Chauhan</t>
  </si>
  <si>
    <t>B. Van der Meer</t>
  </si>
  <si>
    <t>Red Rangers</t>
  </si>
  <si>
    <t>J. Fukuda</t>
  </si>
  <si>
    <t>B. Colin</t>
  </si>
  <si>
    <t>A. Ainomugisha</t>
  </si>
  <si>
    <t>A. Davies</t>
  </si>
  <si>
    <t>L. Fuchs</t>
  </si>
  <si>
    <t>M. Benedetti</t>
  </si>
  <si>
    <t>M. Rashid</t>
  </si>
  <si>
    <t>O. Mudzingwa</t>
  </si>
  <si>
    <t>X. Anena</t>
  </si>
  <si>
    <t>Y. Okwii</t>
  </si>
  <si>
    <t>D. Balázs</t>
  </si>
  <si>
    <t>W. Namata</t>
  </si>
  <si>
    <t>G. Sserugo</t>
  </si>
  <si>
    <t>M. Nsubuga</t>
  </si>
  <si>
    <t>R. Nabwire</t>
  </si>
  <si>
    <t>A. Anwar</t>
  </si>
  <si>
    <t>I. Lehmann</t>
  </si>
  <si>
    <t>J. Chew</t>
  </si>
  <si>
    <t>T. Akankwasa</t>
  </si>
  <si>
    <t>T. Sharifi</t>
  </si>
  <si>
    <t>V. Ssali</t>
  </si>
  <si>
    <t>W. bin Mohamad</t>
  </si>
  <si>
    <t>I. Vong</t>
  </si>
  <si>
    <t>B. Thomsen</t>
  </si>
  <si>
    <t>J. Riyadi</t>
  </si>
  <si>
    <t>P. Martinelli</t>
  </si>
  <si>
    <t>E. Omer</t>
  </si>
  <si>
    <t>X. Wouters</t>
  </si>
  <si>
    <t>F. Okon</t>
  </si>
  <si>
    <t>G. De Groot</t>
  </si>
  <si>
    <t>P. Sanyu</t>
  </si>
  <si>
    <t>Q. Cheong</t>
  </si>
  <si>
    <t>C. Mirkovi?</t>
  </si>
  <si>
    <t>H. Francisco</t>
  </si>
  <si>
    <t>G. Efendi</t>
  </si>
  <si>
    <t>G. Muzamba</t>
  </si>
  <si>
    <t>Q. Sumarni</t>
  </si>
  <si>
    <t>Y. Vitali</t>
  </si>
  <si>
    <t>D. Caruso</t>
  </si>
  <si>
    <t>T. Neves</t>
  </si>
  <si>
    <t>J. Bahri</t>
  </si>
  <si>
    <t>W. Mertens</t>
  </si>
  <si>
    <t>R. Begum</t>
  </si>
  <si>
    <t>Q. Higenyi</t>
  </si>
  <si>
    <t>H. Sat?</t>
  </si>
  <si>
    <t>F. Ilves</t>
  </si>
  <si>
    <t>M. Mansouri</t>
  </si>
  <si>
    <t>I. Kat?</t>
  </si>
  <si>
    <t>N. Bello</t>
  </si>
  <si>
    <t>H. Tuhaise</t>
  </si>
  <si>
    <t>P. Solanki</t>
  </si>
  <si>
    <t>G. Boadi</t>
  </si>
  <si>
    <t>K. Ndiweni</t>
  </si>
  <si>
    <t>N. Von</t>
  </si>
  <si>
    <t>D. Schmid</t>
  </si>
  <si>
    <t>G. Hungwe</t>
  </si>
  <si>
    <t>Z. Delemovi?</t>
  </si>
  <si>
    <t>I. As</t>
  </si>
  <si>
    <t>Rowdy Clippers</t>
  </si>
  <si>
    <t>W. ?ta</t>
  </si>
  <si>
    <t>F. Berger</t>
  </si>
  <si>
    <t>N. Haas</t>
  </si>
  <si>
    <t>O. Louis</t>
  </si>
  <si>
    <t>P. Ssemanda</t>
  </si>
  <si>
    <t>S. Leung</t>
  </si>
  <si>
    <t>W. Ajwang</t>
  </si>
  <si>
    <t>M. Akampurira</t>
  </si>
  <si>
    <t>U. Cruz</t>
  </si>
  <si>
    <t>O. Fischer</t>
  </si>
  <si>
    <t>O. Nyasulu</t>
  </si>
  <si>
    <t>Y. Nalubwama</t>
  </si>
  <si>
    <t>B. Kyarisima</t>
  </si>
  <si>
    <t>G. Kowalczyk</t>
  </si>
  <si>
    <t>X. Byamugisha</t>
  </si>
  <si>
    <t>K. Smit</t>
  </si>
  <si>
    <t>C. Odongo</t>
  </si>
  <si>
    <t>J. Kova?i?</t>
  </si>
  <si>
    <t>Z. Saeedi</t>
  </si>
  <si>
    <t>G. Fujita</t>
  </si>
  <si>
    <t>A. Kimura</t>
  </si>
  <si>
    <t>F. Mulindwa</t>
  </si>
  <si>
    <t>L. Kabuye</t>
  </si>
  <si>
    <t>R. Jiménez</t>
  </si>
  <si>
    <t>W. Henry</t>
  </si>
  <si>
    <t>Z. Bala</t>
  </si>
  <si>
    <t>J. Namakoye</t>
  </si>
  <si>
    <t>A. Hughes</t>
  </si>
  <si>
    <t>H. Rana</t>
  </si>
  <si>
    <t>G. Rahmani</t>
  </si>
  <si>
    <t>I. Greenberg</t>
  </si>
  <si>
    <t>Serious Ranchers</t>
  </si>
  <si>
    <t>D. Onzia</t>
  </si>
  <si>
    <t>Desaintko</t>
  </si>
  <si>
    <t>L. Sayed</t>
  </si>
  <si>
    <t>F. Nanfuka</t>
  </si>
  <si>
    <t>A. Maposa</t>
  </si>
  <si>
    <t>V. Siregar</t>
  </si>
  <si>
    <t>W. Fernando</t>
  </si>
  <si>
    <t>K. Supriadi</t>
  </si>
  <si>
    <t>C. Alanazi</t>
  </si>
  <si>
    <t>K. Kwarteng</t>
  </si>
  <si>
    <t>L. Bekher</t>
  </si>
  <si>
    <t>Q. Henriksen</t>
  </si>
  <si>
    <t>H. Salah</t>
  </si>
  <si>
    <t>H. Hansen</t>
  </si>
  <si>
    <t>N. Muhammadu</t>
  </si>
  <si>
    <t>S. Mussa</t>
  </si>
  <si>
    <t>L. Razaie</t>
  </si>
  <si>
    <t>B. Sah</t>
  </si>
  <si>
    <t>I. Mwase</t>
  </si>
  <si>
    <t>W. Lotfi</t>
  </si>
  <si>
    <t>B. Gondo</t>
  </si>
  <si>
    <t>Y. Hen</t>
  </si>
  <si>
    <t>C. Arineitwe</t>
  </si>
  <si>
    <t>B. Putra</t>
  </si>
  <si>
    <t>G. Frimpong</t>
  </si>
  <si>
    <t>T. Bhebhe</t>
  </si>
  <si>
    <t>C. Ková?</t>
  </si>
  <si>
    <t>C. Negri</t>
  </si>
  <si>
    <t>B. binti Othman</t>
  </si>
  <si>
    <t>F. Tumuheirwe</t>
  </si>
  <si>
    <t>N. Atai</t>
  </si>
  <si>
    <t>E. Atim</t>
  </si>
  <si>
    <t>F. Yusuf</t>
  </si>
  <si>
    <t>L. Vanags</t>
  </si>
  <si>
    <t>V. Lahtinen</t>
  </si>
  <si>
    <t>V. Macuacua</t>
  </si>
  <si>
    <t>P. Nakyanzi</t>
  </si>
  <si>
    <t>Z. Kebirungi</t>
  </si>
  <si>
    <t>Q. Acen</t>
  </si>
  <si>
    <t>B. bin Abd Rahman</t>
  </si>
  <si>
    <t>S. Soon</t>
  </si>
  <si>
    <t>J. Soares</t>
  </si>
  <si>
    <t>B. Muduwa</t>
  </si>
  <si>
    <t>E. bin Mohamed</t>
  </si>
  <si>
    <t>L. Namaganda</t>
  </si>
  <si>
    <t>H. Teo</t>
  </si>
  <si>
    <t>I. Conte</t>
  </si>
  <si>
    <t>L. Mandala</t>
  </si>
  <si>
    <t>O. Namusoke</t>
  </si>
  <si>
    <t>G. Ibraimo</t>
  </si>
  <si>
    <t>B. Mayer</t>
  </si>
  <si>
    <t>F. Meier</t>
  </si>
  <si>
    <t>N. Dutta</t>
  </si>
  <si>
    <t>W. Nakato</t>
  </si>
  <si>
    <t>A. Nanjala</t>
  </si>
  <si>
    <t>Q. Abo</t>
  </si>
  <si>
    <t>Strange Pioneers</t>
  </si>
  <si>
    <t>C. Haas</t>
  </si>
  <si>
    <t>Y. Rodriguez</t>
  </si>
  <si>
    <t>B. Savolainen</t>
  </si>
  <si>
    <t>S. Candiru</t>
  </si>
  <si>
    <t>U. Mayer</t>
  </si>
  <si>
    <t>I. Franke</t>
  </si>
  <si>
    <t>I. Paswan</t>
  </si>
  <si>
    <t>L. Karungi</t>
  </si>
  <si>
    <t>H. Ayaa</t>
  </si>
  <si>
    <t>E. Amanya</t>
  </si>
  <si>
    <t>F. Gatti</t>
  </si>
  <si>
    <t>K. Nakakande</t>
  </si>
  <si>
    <t>Y. Akiror</t>
  </si>
  <si>
    <t>I. Goh</t>
  </si>
  <si>
    <t>P. Mlotshwa</t>
  </si>
  <si>
    <t>G. Caputo</t>
  </si>
  <si>
    <t>D. Sorrentino</t>
  </si>
  <si>
    <t>G. Lutaaya</t>
  </si>
  <si>
    <t>J. Kyasimire</t>
  </si>
  <si>
    <t>X. Kanyunyuzi</t>
  </si>
  <si>
    <t>T. Kyogabirwe</t>
  </si>
  <si>
    <t>W. Soltani</t>
  </si>
  <si>
    <t>C. Fumo</t>
  </si>
  <si>
    <t>G. Szyma?ski</t>
  </si>
  <si>
    <t>J. Hasahya</t>
  </si>
  <si>
    <t>I. Gajdoš</t>
  </si>
  <si>
    <t>I. Gumede</t>
  </si>
  <si>
    <t>Sugar Bengals</t>
  </si>
  <si>
    <t>A. Radu</t>
  </si>
  <si>
    <t>Z. Wu</t>
  </si>
  <si>
    <t>M. Atuhaire</t>
  </si>
  <si>
    <t>V. Olanya</t>
  </si>
  <si>
    <t>D. Amanyire</t>
  </si>
  <si>
    <t>D. Deli?</t>
  </si>
  <si>
    <t>P. Tzur</t>
  </si>
  <si>
    <t>R. Song</t>
  </si>
  <si>
    <t>S. Kamoga</t>
  </si>
  <si>
    <t>B. Maruyama</t>
  </si>
  <si>
    <t>E. Gayakwad</t>
  </si>
  <si>
    <t>F. Oyama</t>
  </si>
  <si>
    <t>E. Munduru</t>
  </si>
  <si>
    <t>B. Phillips</t>
  </si>
  <si>
    <t>J. Koval</t>
  </si>
  <si>
    <t>A. Berkowitz</t>
  </si>
  <si>
    <t>Y. Cheu</t>
  </si>
  <si>
    <t>C. Chand</t>
  </si>
  <si>
    <t>Z. Griffiths</t>
  </si>
  <si>
    <t>W. Cheang</t>
  </si>
  <si>
    <t>D. Sigauke</t>
  </si>
  <si>
    <t>E. Hasahya</t>
  </si>
  <si>
    <t>U. Guillot</t>
  </si>
  <si>
    <t>J. Mubangizi</t>
  </si>
  <si>
    <t>Wet Flames</t>
  </si>
  <si>
    <t>S. Musoki</t>
  </si>
  <si>
    <t>V. Kaneko</t>
  </si>
  <si>
    <t>D. Namayanja</t>
  </si>
  <si>
    <t>U. Mansour</t>
  </si>
  <si>
    <t>H. Byamugisha</t>
  </si>
  <si>
    <t>G. Neumbe</t>
  </si>
  <si>
    <t>O. Juárez</t>
  </si>
  <si>
    <t>X. Nakong</t>
  </si>
  <si>
    <t>M. Rojas</t>
  </si>
  <si>
    <t>S. Sanchez</t>
  </si>
  <si>
    <t>E. Zacarias</t>
  </si>
  <si>
    <t>L. Novák</t>
  </si>
  <si>
    <t>M. Nyamahunge</t>
  </si>
  <si>
    <t>L. Ocokoru</t>
  </si>
  <si>
    <t>V. Guillaume</t>
  </si>
  <si>
    <t>D. Mattila</t>
  </si>
  <si>
    <t>D. Roussel</t>
  </si>
  <si>
    <t>U. Chávez</t>
  </si>
  <si>
    <t>F. Ndou</t>
  </si>
  <si>
    <t>B. Kansiime</t>
  </si>
  <si>
    <t>J. Maeda</t>
  </si>
  <si>
    <t>O. Suzuki</t>
  </si>
  <si>
    <t>R. Uchida</t>
  </si>
  <si>
    <t>C. Sulaiman</t>
  </si>
  <si>
    <t>H. Jansson</t>
  </si>
  <si>
    <t>A. Barbieri</t>
  </si>
  <si>
    <t>D. Siregar</t>
  </si>
  <si>
    <t>G. Pérez</t>
  </si>
  <si>
    <t>K. Ochen</t>
  </si>
  <si>
    <t>L. Ricci</t>
  </si>
  <si>
    <t>V. Mugala</t>
  </si>
  <si>
    <t>V. Rubio</t>
  </si>
  <si>
    <t>D. Fischer</t>
  </si>
  <si>
    <t>W. Sardar</t>
  </si>
  <si>
    <t>R. Najafi</t>
  </si>
  <si>
    <t>B. Mtonga</t>
  </si>
  <si>
    <t>C. Ajidiru</t>
  </si>
  <si>
    <t>H. Oravec</t>
  </si>
  <si>
    <t>G. Eng</t>
  </si>
  <si>
    <t>K. Kravchenko</t>
  </si>
  <si>
    <t>Q. König</t>
  </si>
  <si>
    <t>B. Kaonga</t>
  </si>
  <si>
    <t>Z. Johansen</t>
  </si>
  <si>
    <t>W. Mahato</t>
  </si>
  <si>
    <t>D. Magala</t>
  </si>
  <si>
    <t>I. Benedetti</t>
  </si>
  <si>
    <t>F. bin Zakaria</t>
  </si>
  <si>
    <t>K. Ferrari</t>
  </si>
  <si>
    <t>C. Roux</t>
  </si>
  <si>
    <t>D. Ngo</t>
  </si>
  <si>
    <t>N. Turyasingura</t>
  </si>
  <si>
    <t>O. Mohammad</t>
  </si>
  <si>
    <t>R. Tsao</t>
  </si>
  <si>
    <t>D. Valentini</t>
  </si>
  <si>
    <t>I. Ochola</t>
  </si>
  <si>
    <t>K. Kastelic</t>
  </si>
  <si>
    <t>L. Bogere</t>
  </si>
  <si>
    <t>M. Twinomugisha</t>
  </si>
  <si>
    <t>M. Nakyejwe</t>
  </si>
  <si>
    <t>L. Grasso</t>
  </si>
  <si>
    <t>V. Sserugo</t>
  </si>
  <si>
    <t>C. Shevchenko</t>
  </si>
  <si>
    <t>G. Rossi</t>
  </si>
  <si>
    <t>R. Amash</t>
  </si>
  <si>
    <t>R. Ayikoru</t>
  </si>
  <si>
    <t>D. Law</t>
  </si>
  <si>
    <t>F. Ainembabazi</t>
  </si>
  <si>
    <t>J. Mugenyi</t>
  </si>
  <si>
    <t>M. Korugyendo</t>
  </si>
  <si>
    <t>R. Kabuye</t>
  </si>
  <si>
    <t>H. Shuaibu</t>
  </si>
  <si>
    <t>J. bin Hashim</t>
  </si>
  <si>
    <t>W. Daan</t>
  </si>
  <si>
    <t>U. Oyella</t>
  </si>
  <si>
    <t>M. Naluwooza</t>
  </si>
  <si>
    <t>V. Abu</t>
  </si>
  <si>
    <t>Festive Governors</t>
  </si>
  <si>
    <t>J. Ayebare</t>
  </si>
  <si>
    <t>L. Wilson</t>
  </si>
  <si>
    <t>C. Busingye</t>
  </si>
  <si>
    <t>M. Takata</t>
  </si>
  <si>
    <t>A. Nilsen</t>
  </si>
  <si>
    <t>V. Nazziwa</t>
  </si>
  <si>
    <t>Z. Acidri</t>
  </si>
  <si>
    <t>Z. Madsen</t>
  </si>
  <si>
    <t>I. Hsieh</t>
  </si>
  <si>
    <t>O. Aboagye</t>
  </si>
  <si>
    <t>P. Peh</t>
  </si>
  <si>
    <t>I. Stoica</t>
  </si>
  <si>
    <t>K. bin Ali</t>
  </si>
  <si>
    <t>L. Ndyanabo</t>
  </si>
  <si>
    <t>P. Susanto</t>
  </si>
  <si>
    <t>U. Nafula</t>
  </si>
  <si>
    <t>W. Abeja</t>
  </si>
  <si>
    <t>G. Kyobutungi</t>
  </si>
  <si>
    <t>H. Gaillard</t>
  </si>
  <si>
    <t>M. Opoku</t>
  </si>
  <si>
    <t>Y. Mukisa</t>
  </si>
  <si>
    <t>I. Babirye</t>
  </si>
  <si>
    <t>X. Nankya</t>
  </si>
  <si>
    <t>Z. Gholami</t>
  </si>
  <si>
    <t>W. Doyle</t>
  </si>
  <si>
    <t>D. Egger</t>
  </si>
  <si>
    <t>J. Zacarias</t>
  </si>
  <si>
    <t>N. More</t>
  </si>
  <si>
    <t>N. Nassiri</t>
  </si>
  <si>
    <t>K. Awuah</t>
  </si>
  <si>
    <t>V. Caputo</t>
  </si>
  <si>
    <t>J. Ko</t>
  </si>
  <si>
    <t>H. Chevalier</t>
  </si>
  <si>
    <t>M. Banda</t>
  </si>
  <si>
    <t>E. Thembo</t>
  </si>
  <si>
    <t>R. Giordano</t>
  </si>
  <si>
    <t>T. Tushemereirwe</t>
  </si>
  <si>
    <t>T. Jiu</t>
  </si>
  <si>
    <t>X. Rana</t>
  </si>
  <si>
    <t>B. Brandt</t>
  </si>
  <si>
    <t>P. Tsan</t>
  </si>
  <si>
    <t>K. Sántos</t>
  </si>
  <si>
    <t>E. Majawa</t>
  </si>
  <si>
    <t>X. Attias</t>
  </si>
  <si>
    <t>H. Gomo</t>
  </si>
  <si>
    <t>A. Murata</t>
  </si>
  <si>
    <t>J. Chi</t>
  </si>
  <si>
    <t>P. Nakimera</t>
  </si>
  <si>
    <t>B. Fabbri</t>
  </si>
  <si>
    <t>Q. Naturinda</t>
  </si>
  <si>
    <t>B. Neméth</t>
  </si>
  <si>
    <t>G. Nalwoga</t>
  </si>
  <si>
    <t>I. Basemera</t>
  </si>
  <si>
    <t>O. Okamoto</t>
  </si>
  <si>
    <t>Horrible Bison</t>
  </si>
  <si>
    <t>D. Hara</t>
  </si>
  <si>
    <t>H. Lo</t>
  </si>
  <si>
    <t>I. Tng</t>
  </si>
  <si>
    <t>L. Adikini</t>
  </si>
  <si>
    <t>P. Halvorsen</t>
  </si>
  <si>
    <t>R. Orlando</t>
  </si>
  <si>
    <t>Z. Kneževi?</t>
  </si>
  <si>
    <t>O. Zen</t>
  </si>
  <si>
    <t>K. Lowe</t>
  </si>
  <si>
    <t>B. Male</t>
  </si>
  <si>
    <t>O. Rodrigues</t>
  </si>
  <si>
    <t>U. Nyakaisiki</t>
  </si>
  <si>
    <t>G. Nalukwago</t>
  </si>
  <si>
    <t>I. Ajiko</t>
  </si>
  <si>
    <t>K. Sagal</t>
  </si>
  <si>
    <t>A. Johannessen</t>
  </si>
  <si>
    <t>D. Mulumba</t>
  </si>
  <si>
    <t>G. Berger</t>
  </si>
  <si>
    <t>K. Kabonesa</t>
  </si>
  <si>
    <t>O. Szilágyi</t>
  </si>
  <si>
    <t>Z. Zau</t>
  </si>
  <si>
    <t>H. David</t>
  </si>
  <si>
    <t>G. Leone</t>
  </si>
  <si>
    <t>S. Gutiérrez</t>
  </si>
  <si>
    <t>A. Lalam</t>
  </si>
  <si>
    <t>Mad Bees</t>
  </si>
  <si>
    <t>C. Benhamou</t>
  </si>
  <si>
    <t>D. Kalni?š</t>
  </si>
  <si>
    <t>K. Owiny</t>
  </si>
  <si>
    <t>O. Akia</t>
  </si>
  <si>
    <t>R. Koch</t>
  </si>
  <si>
    <t>V. Chimwaza</t>
  </si>
  <si>
    <t>Y. Okori</t>
  </si>
  <si>
    <t>H. Chakraborty</t>
  </si>
  <si>
    <t>Q. Lange</t>
  </si>
  <si>
    <t>D. Adebayo</t>
  </si>
  <si>
    <t>O. Manhica</t>
  </si>
  <si>
    <t>Q. Salehi</t>
  </si>
  <si>
    <t>J. Taylor</t>
  </si>
  <si>
    <t>K. Nkhoma</t>
  </si>
  <si>
    <t>R. Martino</t>
  </si>
  <si>
    <t>L. Nangiro</t>
  </si>
  <si>
    <t>C. Attias</t>
  </si>
  <si>
    <t>E. Hayati</t>
  </si>
  <si>
    <t>F. binti Sulaiman</t>
  </si>
  <si>
    <t>W. Ross</t>
  </si>
  <si>
    <t>Y. Nakimbugwe</t>
  </si>
  <si>
    <t>V. Fernandez</t>
  </si>
  <si>
    <t>O. Visser</t>
  </si>
  <si>
    <t>U. Wahyudi</t>
  </si>
  <si>
    <t>U. Nasser</t>
  </si>
  <si>
    <t>C. Vázquez</t>
  </si>
  <si>
    <t>O. Seah</t>
  </si>
  <si>
    <t>Mad Kingsmen</t>
  </si>
  <si>
    <t>V. Andersson</t>
  </si>
  <si>
    <t>C. Pavlovi?</t>
  </si>
  <si>
    <t>M. Kayesu</t>
  </si>
  <si>
    <t>A. Richard</t>
  </si>
  <si>
    <t>D. Huda</t>
  </si>
  <si>
    <t>R. Morin</t>
  </si>
  <si>
    <t>Y. Sen</t>
  </si>
  <si>
    <t>S. Costa</t>
  </si>
  <si>
    <t>J. Atuhairwe</t>
  </si>
  <si>
    <t>Morticre</t>
  </si>
  <si>
    <t>C. Neri</t>
  </si>
  <si>
    <t>F. Claes</t>
  </si>
  <si>
    <t>Q. Ariko</t>
  </si>
  <si>
    <t>M. Kneževi?</t>
  </si>
  <si>
    <t>D. Ocokoru</t>
  </si>
  <si>
    <t>P. Villa</t>
  </si>
  <si>
    <t>N. Utami</t>
  </si>
  <si>
    <t>Y. Ruggiero</t>
  </si>
  <si>
    <t>Y. Nagudi</t>
  </si>
  <si>
    <t>T. Cortez</t>
  </si>
  <si>
    <t>E. Okurut</t>
  </si>
  <si>
    <t>C. Nangobi</t>
  </si>
  <si>
    <t>N. Namwanje</t>
  </si>
  <si>
    <t>G. Yunusa</t>
  </si>
  <si>
    <t>U. Kazlo?ski</t>
  </si>
  <si>
    <t>Mighty Jimmies</t>
  </si>
  <si>
    <t>A. Ndawula</t>
  </si>
  <si>
    <t>M. Mulondo</t>
  </si>
  <si>
    <t>T. Ssekyanzi</t>
  </si>
  <si>
    <t>C. Akidi</t>
  </si>
  <si>
    <t>D. Agyeman</t>
  </si>
  <si>
    <t>I. Murakami</t>
  </si>
  <si>
    <t>O. Heng</t>
  </si>
  <si>
    <t>Q. Rosenberg</t>
  </si>
  <si>
    <t>T. Mutero</t>
  </si>
  <si>
    <t>C. Wanyama</t>
  </si>
  <si>
    <t>B. Yang</t>
  </si>
  <si>
    <t>L. Costa</t>
  </si>
  <si>
    <t>U. Okidi</t>
  </si>
  <si>
    <t>Y. Hodži?</t>
  </si>
  <si>
    <t>G. Nakasi</t>
  </si>
  <si>
    <t>C. Edema</t>
  </si>
  <si>
    <t>E. Asienzo</t>
  </si>
  <si>
    <t>T. Namuddu</t>
  </si>
  <si>
    <t>J. Purba</t>
  </si>
  <si>
    <t>A. Aubert</t>
  </si>
  <si>
    <t>M. Madsen</t>
  </si>
  <si>
    <t>A. Said</t>
  </si>
  <si>
    <t>C. Jao,</t>
  </si>
  <si>
    <t>J. Bauri</t>
  </si>
  <si>
    <t>Y. Raut</t>
  </si>
  <si>
    <t>E. Rossetti</t>
  </si>
  <si>
    <t>X. Kyosimire</t>
  </si>
  <si>
    <t>T. Mendes</t>
  </si>
  <si>
    <t>B. Chau</t>
  </si>
  <si>
    <t>N. Brouwer</t>
  </si>
  <si>
    <t>F. Taruvinga</t>
  </si>
  <si>
    <t>Orange Giants</t>
  </si>
  <si>
    <t>I. Beh</t>
  </si>
  <si>
    <t>S. Nansamba</t>
  </si>
  <si>
    <t>A. Hudák</t>
  </si>
  <si>
    <t>A. Tio</t>
  </si>
  <si>
    <t>C. Lunyolo</t>
  </si>
  <si>
    <t>H. Gumisiriza</t>
  </si>
  <si>
    <t>U. Businge</t>
  </si>
  <si>
    <t>U. Ilves</t>
  </si>
  <si>
    <t>K. Akullo</t>
  </si>
  <si>
    <t>F. Adriko</t>
  </si>
  <si>
    <t>F. Jee</t>
  </si>
  <si>
    <t>R. Nuwagaba</t>
  </si>
  <si>
    <t>T. Sommer</t>
  </si>
  <si>
    <t>L. Sakurai</t>
  </si>
  <si>
    <t>M. Murmu</t>
  </si>
  <si>
    <t>A. Kuloba</t>
  </si>
  <si>
    <t>M. Wandera</t>
  </si>
  <si>
    <t>E. Aisah</t>
  </si>
  <si>
    <t>F. Nakacwa</t>
  </si>
  <si>
    <t>M. Khatun</t>
  </si>
  <si>
    <t>P. Farina</t>
  </si>
  <si>
    <t>X. Sung</t>
  </si>
  <si>
    <t>N. Niwagaba</t>
  </si>
  <si>
    <t>V. Nakiyemba</t>
  </si>
  <si>
    <t>G. Katumba</t>
  </si>
  <si>
    <t>C. Ibrahim</t>
  </si>
  <si>
    <t>D. Akia</t>
  </si>
  <si>
    <t>D. Pal</t>
  </si>
  <si>
    <t>H. Nakafeero</t>
  </si>
  <si>
    <t>L. Tino</t>
  </si>
  <si>
    <t>N. Andama</t>
  </si>
  <si>
    <t>Z. Hribar</t>
  </si>
  <si>
    <t>S. Wahab</t>
  </si>
  <si>
    <t>G. Musoke</t>
  </si>
  <si>
    <t>J. Chou</t>
  </si>
  <si>
    <t>J. Munguambe</t>
  </si>
  <si>
    <t>S. Kofi</t>
  </si>
  <si>
    <t>G. Leung</t>
  </si>
  <si>
    <t>J. Martin</t>
  </si>
  <si>
    <t>G. Namugere</t>
  </si>
  <si>
    <t>G. Bariši?</t>
  </si>
  <si>
    <t>K. Larsson</t>
  </si>
  <si>
    <t>L. Abdullah</t>
  </si>
  <si>
    <t>Q. Shemesh</t>
  </si>
  <si>
    <t>R. Lokiru</t>
  </si>
  <si>
    <t>Q. Lavyan</t>
  </si>
  <si>
    <t>G. Mlakar</t>
  </si>
  <si>
    <t>V. Salim</t>
  </si>
  <si>
    <t>Polar Kangaroos</t>
  </si>
  <si>
    <t>V. Akoli</t>
  </si>
  <si>
    <t>V. Quay</t>
  </si>
  <si>
    <t>G. Kintu</t>
  </si>
  <si>
    <t>L. Wambi</t>
  </si>
  <si>
    <t>N. Muzenda</t>
  </si>
  <si>
    <t>H. Nakagolo</t>
  </si>
  <si>
    <t>A. Kamusiime</t>
  </si>
  <si>
    <t>L. Kav?i?</t>
  </si>
  <si>
    <t>B. Lindberg</t>
  </si>
  <si>
    <t>G. Owusu</t>
  </si>
  <si>
    <t>K. Mirza</t>
  </si>
  <si>
    <t>R. Baidoo</t>
  </si>
  <si>
    <t>V. Hou</t>
  </si>
  <si>
    <t>X. Mubiru</t>
  </si>
  <si>
    <t>D. Groß</t>
  </si>
  <si>
    <t>Z. Shonhiwa</t>
  </si>
  <si>
    <t>S. Nuwagira</t>
  </si>
  <si>
    <t>K. Nambozo</t>
  </si>
  <si>
    <t>M. Kusiima</t>
  </si>
  <si>
    <t>O. Ueno</t>
  </si>
  <si>
    <t>I. Koay</t>
  </si>
  <si>
    <t>I. Mponda</t>
  </si>
  <si>
    <t>N. Awad</t>
  </si>
  <si>
    <t>N. Wahyuni</t>
  </si>
  <si>
    <t>G. Namakula</t>
  </si>
  <si>
    <t>B. Abubakar</t>
  </si>
  <si>
    <t>J. Khoh</t>
  </si>
  <si>
    <t>R. Kiberu</t>
  </si>
  <si>
    <t>O. Nalubega</t>
  </si>
  <si>
    <t>G. Syu</t>
  </si>
  <si>
    <t>Punctual Leopards</t>
  </si>
  <si>
    <t>T. Lam</t>
  </si>
  <si>
    <t>P. Nabbanja</t>
  </si>
  <si>
    <t>C. Longo</t>
  </si>
  <si>
    <t>L. Dube</t>
  </si>
  <si>
    <t>P. Alobo</t>
  </si>
  <si>
    <t>T. Lawino</t>
  </si>
  <si>
    <t>F. Nagasha</t>
  </si>
  <si>
    <t>G. Sule</t>
  </si>
  <si>
    <t>K. Sibanda</t>
  </si>
  <si>
    <t>E. Walsh</t>
  </si>
  <si>
    <t>P. Ayd?n</t>
  </si>
  <si>
    <t>O. Atwine</t>
  </si>
  <si>
    <t>U. Siziba</t>
  </si>
  <si>
    <t>S. Ibraimo</t>
  </si>
  <si>
    <t>S. Sande</t>
  </si>
  <si>
    <t>U. Woo</t>
  </si>
  <si>
    <t>F. Nasasira</t>
  </si>
  <si>
    <t>L. Antwi</t>
  </si>
  <si>
    <t>Z. Fabre</t>
  </si>
  <si>
    <t>R. Ferretti</t>
  </si>
  <si>
    <t>C. Simi?</t>
  </si>
  <si>
    <t>D. Abiria</t>
  </si>
  <si>
    <t>C. Kalua</t>
  </si>
  <si>
    <t>F. Akongo</t>
  </si>
  <si>
    <t>H. Ziegler</t>
  </si>
  <si>
    <t>K. Roger</t>
  </si>
  <si>
    <t>B. Luki?</t>
  </si>
  <si>
    <t>Running Bigfoots</t>
  </si>
  <si>
    <t>W. Ng</t>
  </si>
  <si>
    <t>J. Abdel</t>
  </si>
  <si>
    <t>C. Kasangaki</t>
  </si>
  <si>
    <t>C. Navarro</t>
  </si>
  <si>
    <t>K. Mpofu</t>
  </si>
  <si>
    <t>X. Nabukalu</t>
  </si>
  <si>
    <t>A. Bondarenko</t>
  </si>
  <si>
    <t>U. Yong</t>
  </si>
  <si>
    <t>G. Nadunga</t>
  </si>
  <si>
    <t>E. Mwesigye</t>
  </si>
  <si>
    <t>N. Mucunguzi</t>
  </si>
  <si>
    <t>U. Nishimura</t>
  </si>
  <si>
    <t>S. Mäkelä</t>
  </si>
  <si>
    <t>G. Gentile</t>
  </si>
  <si>
    <t>V. Handayani</t>
  </si>
  <si>
    <t>I. Carpentier</t>
  </si>
  <si>
    <t>G. Agustina</t>
  </si>
  <si>
    <t>F. Ngulube</t>
  </si>
  <si>
    <t>X. Muzaki</t>
  </si>
  <si>
    <t>Sassy Knights</t>
  </si>
  <si>
    <t>L. Kimuli</t>
  </si>
  <si>
    <t>G. Varma</t>
  </si>
  <si>
    <t>J. Chan</t>
  </si>
  <si>
    <t>K. Byakatonda</t>
  </si>
  <si>
    <t>Q. Alonso</t>
  </si>
  <si>
    <t>T. Nalugo</t>
  </si>
  <si>
    <t>A. binti Zakaria</t>
  </si>
  <si>
    <t>S. Baig</t>
  </si>
  <si>
    <t>F. Rozman</t>
  </si>
  <si>
    <t>K. Benhamou</t>
  </si>
  <si>
    <t>K. Vogel</t>
  </si>
  <si>
    <t>L. Ibrahimovi?</t>
  </si>
  <si>
    <t>M. Acola</t>
  </si>
  <si>
    <t>F. Magaia</t>
  </si>
  <si>
    <t>L. Nakalembe</t>
  </si>
  <si>
    <t>G. Alali</t>
  </si>
  <si>
    <t>I. Kisitu</t>
  </si>
  <si>
    <t>M. Sseguya</t>
  </si>
  <si>
    <t>F. Lukyamuzi</t>
  </si>
  <si>
    <t>J. Kayendeke</t>
  </si>
  <si>
    <t>P. Ngamita</t>
  </si>
  <si>
    <t>Y. Arinitwe</t>
  </si>
  <si>
    <t>J. Poto?nik</t>
  </si>
  <si>
    <t>K. Deng</t>
  </si>
  <si>
    <t>C. Said</t>
  </si>
  <si>
    <t>J. Pradhan</t>
  </si>
  <si>
    <t>R. Tumusiime</t>
  </si>
  <si>
    <t>V. Phung</t>
  </si>
  <si>
    <t>I. Leibowitz</t>
  </si>
  <si>
    <t>Screaming Ramblers</t>
  </si>
  <si>
    <t>K. Asadi</t>
  </si>
  <si>
    <t>A. O'Connor</t>
  </si>
  <si>
    <t>B. Binder</t>
  </si>
  <si>
    <t>E. Miyamoto</t>
  </si>
  <si>
    <t>G. Magaya</t>
  </si>
  <si>
    <t>O. Gatti</t>
  </si>
  <si>
    <t>S. Kule</t>
  </si>
  <si>
    <t>T. Haim</t>
  </si>
  <si>
    <t>Q. Amanya</t>
  </si>
  <si>
    <t>Hazi Kimar</t>
  </si>
  <si>
    <t>H. Namwase</t>
  </si>
  <si>
    <t>S. Nyathi</t>
  </si>
  <si>
    <t>D. Mugisa</t>
  </si>
  <si>
    <t>C. Ismail</t>
  </si>
  <si>
    <t>M. Ategeka</t>
  </si>
  <si>
    <t>I. Suleman</t>
  </si>
  <si>
    <t>Central Badad</t>
  </si>
  <si>
    <t>Q. Kobusinge</t>
  </si>
  <si>
    <t>F. Mbale</t>
  </si>
  <si>
    <t>F. Ohana</t>
  </si>
  <si>
    <t>H. Tukamuhebwa</t>
  </si>
  <si>
    <t>I. Okiror</t>
  </si>
  <si>
    <t>K. Kaunda</t>
  </si>
  <si>
    <t>Q. Muwanguzi</t>
  </si>
  <si>
    <t>Q. Pellegrino</t>
  </si>
  <si>
    <t>S. Wimmer</t>
  </si>
  <si>
    <t>L. Odur</t>
  </si>
  <si>
    <t>N. Kumar</t>
  </si>
  <si>
    <t>U. Kizito</t>
  </si>
  <si>
    <t>R. Lambert</t>
  </si>
  <si>
    <t>C. Machingura</t>
  </si>
  <si>
    <t>G. Riva</t>
  </si>
  <si>
    <t>L. Khonje</t>
  </si>
  <si>
    <t>P. Okoth</t>
  </si>
  <si>
    <t>V. Ang</t>
  </si>
  <si>
    <t>X. Ayugi</t>
  </si>
  <si>
    <t>P. Paterson</t>
  </si>
  <si>
    <t>F. Nakalema</t>
  </si>
  <si>
    <t>G. Mussa</t>
  </si>
  <si>
    <t>H. Mancini</t>
  </si>
  <si>
    <t>Z. Amito</t>
  </si>
  <si>
    <t>D. Jena</t>
  </si>
  <si>
    <t>H. Kikuchi</t>
  </si>
  <si>
    <t>J. Maneno</t>
  </si>
  <si>
    <t>W. Ofori</t>
  </si>
  <si>
    <t>C. Musana</t>
  </si>
  <si>
    <t>R. Hall</t>
  </si>
  <si>
    <t>C. Luká?</t>
  </si>
  <si>
    <t>D. De Jong</t>
  </si>
  <si>
    <t>F. Sow</t>
  </si>
  <si>
    <t>I. Cheong</t>
  </si>
  <si>
    <t>R. Chandia</t>
  </si>
  <si>
    <t>T. Vidmar</t>
  </si>
  <si>
    <t>X. Owori</t>
  </si>
  <si>
    <t>F. Salifu</t>
  </si>
  <si>
    <t>D. Horn</t>
  </si>
  <si>
    <t>H. Jovanovi?</t>
  </si>
  <si>
    <t>C. Najafi</t>
  </si>
  <si>
    <t>N. Kasangaki</t>
  </si>
  <si>
    <t>E. Bukar</t>
  </si>
  <si>
    <t>A. Muller</t>
  </si>
  <si>
    <t>E. Balog</t>
  </si>
  <si>
    <t>H. Kajumba</t>
  </si>
  <si>
    <t>Q. Namazzi</t>
  </si>
  <si>
    <t>R. Ueta</t>
  </si>
  <si>
    <t>C. Popescu</t>
  </si>
  <si>
    <t>N. bin Sulaiman</t>
  </si>
  <si>
    <t>I. Kiiza</t>
  </si>
  <si>
    <t>Q. Fernandes</t>
  </si>
  <si>
    <t>J. Elsayed</t>
  </si>
  <si>
    <t>O. Nabunya</t>
  </si>
  <si>
    <t>G. Taruvinga</t>
  </si>
  <si>
    <t>Y. Nakkazi</t>
  </si>
  <si>
    <t>B. Reyes</t>
  </si>
  <si>
    <t>Esian Republic</t>
  </si>
  <si>
    <t>B. Tong</t>
  </si>
  <si>
    <t>W. Ghosh</t>
  </si>
  <si>
    <t>B. Kwek</t>
  </si>
  <si>
    <t>E. Obbo</t>
  </si>
  <si>
    <t>K. Mukwaya</t>
  </si>
  <si>
    <t>L. Kagoya</t>
  </si>
  <si>
    <t>S. Nakasi</t>
  </si>
  <si>
    <t>O. Alon</t>
  </si>
  <si>
    <t>Swift Marauders</t>
  </si>
  <si>
    <t>D. Gauthier</t>
  </si>
  <si>
    <t>B. Ogwang</t>
  </si>
  <si>
    <t>E. Giraud</t>
  </si>
  <si>
    <t>G. Rizzo</t>
  </si>
  <si>
    <t>Q. Kayondo</t>
  </si>
  <si>
    <t>S. Jimoh</t>
  </si>
  <si>
    <t>Z. Maneno</t>
  </si>
  <si>
    <t>Q. Tng</t>
  </si>
  <si>
    <t>D. Akugizibwe</t>
  </si>
  <si>
    <t>F. Rosario</t>
  </si>
  <si>
    <t>S. Dlamini</t>
  </si>
  <si>
    <t>F. Harutyunyan</t>
  </si>
  <si>
    <t>E. Chebet</t>
  </si>
  <si>
    <t>L. Maleki</t>
  </si>
  <si>
    <t>I. Castro</t>
  </si>
  <si>
    <t>V. Yohane</t>
  </si>
  <si>
    <t>C. Nanyonga</t>
  </si>
  <si>
    <t>Z. Muratovi?</t>
  </si>
  <si>
    <t>Y. Sunday</t>
  </si>
  <si>
    <t>Northern Ramo Rastemoa</t>
  </si>
  <si>
    <t>K. Darawshi</t>
  </si>
  <si>
    <t>V. Vincent</t>
  </si>
  <si>
    <t>I. Nalweyiso</t>
  </si>
  <si>
    <t>T. Marufu</t>
  </si>
  <si>
    <t>Y. Norouzi</t>
  </si>
  <si>
    <t>I. Moreau</t>
  </si>
  <si>
    <t>D. Bagheri</t>
  </si>
  <si>
    <t>F. Obua</t>
  </si>
  <si>
    <t>L. Bergmann</t>
  </si>
  <si>
    <t>Y. Atuheire</t>
  </si>
  <si>
    <t>I. Manuel</t>
  </si>
  <si>
    <t>Ultimate Penguins</t>
  </si>
  <si>
    <t>B. Turinawe</t>
  </si>
  <si>
    <t>H. Nieminen</t>
  </si>
  <si>
    <t>L. Alqahtani</t>
  </si>
  <si>
    <t>L. Olsson</t>
  </si>
  <si>
    <t>U. Ahebwa</t>
  </si>
  <si>
    <t>O. Farkas</t>
  </si>
  <si>
    <t>G. Mishra</t>
  </si>
  <si>
    <t>P. Kralj</t>
  </si>
  <si>
    <t>U. Jansons</t>
  </si>
  <si>
    <t>G. Chu</t>
  </si>
  <si>
    <t>T. Amer</t>
  </si>
  <si>
    <t>K. Jao,</t>
  </si>
  <si>
    <t>O. Hamdan</t>
  </si>
  <si>
    <t>U. Lang</t>
  </si>
  <si>
    <t>I. Mwale</t>
  </si>
  <si>
    <t>C. Sung</t>
  </si>
  <si>
    <t>L. Kimbugwe</t>
  </si>
  <si>
    <t>B. Mabika</t>
  </si>
  <si>
    <t>C. Cudjoe</t>
  </si>
  <si>
    <t>N. Picard</t>
  </si>
  <si>
    <t>I. Tukahirwa</t>
  </si>
  <si>
    <t>Z. Hansson</t>
  </si>
  <si>
    <t>G. Matei</t>
  </si>
  <si>
    <t>M. Nanzala</t>
  </si>
  <si>
    <t>R. Adamu</t>
  </si>
  <si>
    <t>C. Kakayi</t>
  </si>
  <si>
    <t>T. Candia</t>
  </si>
  <si>
    <t>S. Rizzo</t>
  </si>
  <si>
    <t>V. Meijer, Meyer</t>
  </si>
  <si>
    <t>A. Khainza</t>
  </si>
  <si>
    <t>H. Peh</t>
  </si>
  <si>
    <t>M. Arifin</t>
  </si>
  <si>
    <t>K. Mawanda</t>
  </si>
  <si>
    <t>U. Quaye</t>
  </si>
  <si>
    <t>I. Y?ld?r?m</t>
  </si>
  <si>
    <t>T. Achan</t>
  </si>
  <si>
    <t>Y. Nkhata</t>
  </si>
  <si>
    <t>Z. Bibi</t>
  </si>
  <si>
    <t>N. Singh</t>
  </si>
  <si>
    <t>K. Atto</t>
  </si>
  <si>
    <t>G. Kiggundu</t>
  </si>
  <si>
    <t>T. Kabonesa</t>
  </si>
  <si>
    <t>H. Mande</t>
  </si>
  <si>
    <t>F. Zieli?ski</t>
  </si>
  <si>
    <t>H. Sinaga</t>
  </si>
  <si>
    <t>J. De Luca</t>
  </si>
  <si>
    <t>X. Haji</t>
  </si>
  <si>
    <t>B. Abdi</t>
  </si>
  <si>
    <t>S. Rostami</t>
  </si>
  <si>
    <t>E. Naik</t>
  </si>
  <si>
    <t>J. Wulandari</t>
  </si>
  <si>
    <t>M. As</t>
  </si>
  <si>
    <t>O. Atim</t>
  </si>
  <si>
    <t>L. Tu</t>
  </si>
  <si>
    <t>G. Vidal</t>
  </si>
  <si>
    <t>F. Kazembe</t>
  </si>
  <si>
    <t>T. Aguti</t>
  </si>
  <si>
    <t>B. Sugawara</t>
  </si>
  <si>
    <t>J. Singini</t>
  </si>
  <si>
    <t>J. Nakano</t>
  </si>
  <si>
    <t>T. Kamugisha</t>
  </si>
  <si>
    <t>A. Kuhn</t>
  </si>
  <si>
    <t>E. Zoabi</t>
  </si>
  <si>
    <t>T. Nakirijja</t>
  </si>
  <si>
    <t>C. De Angelis</t>
  </si>
  <si>
    <t>A. Lefevre</t>
  </si>
  <si>
    <t>C. Koo</t>
  </si>
  <si>
    <t>O. Kasaija</t>
  </si>
  <si>
    <t>R. Obi</t>
  </si>
  <si>
    <t>J. Nakigudde</t>
  </si>
  <si>
    <t>P. Sharon</t>
  </si>
  <si>
    <t>F. Mishra</t>
  </si>
  <si>
    <t>S. Anyait</t>
  </si>
  <si>
    <t>U. Kojima</t>
  </si>
  <si>
    <t>F. Ncube</t>
  </si>
  <si>
    <t>F. Zeng</t>
  </si>
  <si>
    <t>A. Amito</t>
  </si>
  <si>
    <t>I. Atuheire</t>
  </si>
  <si>
    <t>C. Ferhatovi?</t>
  </si>
  <si>
    <t>Q. Zyu</t>
  </si>
  <si>
    <t>F. Aliganyira</t>
  </si>
  <si>
    <t>V. Taheri</t>
  </si>
  <si>
    <t>Y. Anguyo</t>
  </si>
  <si>
    <t>I. Lukwago</t>
  </si>
  <si>
    <t>J. Graham</t>
  </si>
  <si>
    <t>K. Van den Berg *</t>
  </si>
  <si>
    <t>G. Muchemwa</t>
  </si>
  <si>
    <t>I. Mulondo</t>
  </si>
  <si>
    <t>M. Obadiah</t>
  </si>
  <si>
    <t>D. Bergmann</t>
  </si>
  <si>
    <t>E. Alowo</t>
  </si>
  <si>
    <t>G. Mandaza</t>
  </si>
  <si>
    <t>D. Nasser</t>
  </si>
  <si>
    <t>E. Miyazaki</t>
  </si>
  <si>
    <t>O. Contreras</t>
  </si>
  <si>
    <t>S. Nyarko</t>
  </si>
  <si>
    <t>C. Mitrovi?</t>
  </si>
  <si>
    <t>Net profits</t>
  </si>
  <si>
    <t>Net profit</t>
  </si>
  <si>
    <t>Superimposed Inflation</t>
  </si>
  <si>
    <t>This assumes that there is a medium impact from forming this team such that matchday and broadcast revenues double in growth in the first 3 years before stabilising</t>
  </si>
  <si>
    <t># These are the 2022 PV of salaries required to achieve the desired probabilities of success</t>
  </si>
  <si>
    <t>FSA tournament PV player salaries</t>
  </si>
  <si>
    <t>Average of yearly inflation rates 1991-2020</t>
  </si>
  <si>
    <t xml:space="preserve">Sensitivity analysis for scenario 2 </t>
  </si>
  <si>
    <t>Scenario 3</t>
  </si>
  <si>
    <t>Scenario 2</t>
  </si>
  <si>
    <t>Scenario 1</t>
  </si>
  <si>
    <t>Scenario 2.5</t>
  </si>
  <si>
    <t>Scenario 2.5 (as a further check)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</si>
</sst>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∂ &quot;#,##0"/>
    <numFmt numFmtId="165" formatCode="0.0%"/>
    <numFmt numFmtId="166" formatCode="0.000"/>
    <numFmt numFmtId="167" formatCode="_-* #,##0_-;\-* #,##0_-;_-* &quot;-&quot;??_-;_-@_-"/>
    <numFmt numFmtId="168" formatCode="#,##0.0"/>
    <numFmt numFmtId="169" formatCode="_-&quot;$&quot;* #,##0_-;\-&quot;$&quot;* #,##0_-;_-&quot;$&quot;* &quot;-&quot;??_-;_-@_-"/>
    <numFmt numFmtId="170" formatCode="_-[$$-C09]* #,##0.00_-;\-[$$-C09]* #,##0.00_-;_-[$$-C09]* &quot;-&quot;??_-;_-@_-"/>
    <numFmt numFmtId="171" formatCode="_-[$$-C09]* #,##0_-;\-[$$-C09]* #,##0_-;_-[$$-C09]* &quot;-&quot;??_-;_-@_-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 Light"/>
      <family val="2"/>
      <scheme val="major"/>
    </font>
    <font>
      <b/>
      <sz val="14"/>
      <color theme="4"/>
      <name val="Calibri Light"/>
      <family val="2"/>
      <scheme val="major"/>
    </font>
    <font>
      <sz val="8"/>
      <color indexed="8"/>
      <name val="Calibri Light"/>
      <family val="2"/>
      <scheme val="major"/>
    </font>
    <font>
      <sz val="11"/>
      <color theme="4"/>
      <name val="Calibri Light"/>
      <family val="2"/>
      <scheme val="major"/>
    </font>
    <font>
      <b/>
      <sz val="11"/>
      <name val="Calibri Light"/>
      <family val="2"/>
      <scheme val="major"/>
    </font>
    <font>
      <vertAlign val="superscript"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 Light"/>
      <family val="2"/>
    </font>
    <font>
      <b/>
      <sz val="12"/>
      <color theme="0"/>
      <name val="Calibri"/>
      <family val="2"/>
    </font>
    <font>
      <i/>
      <sz val="9"/>
      <name val="Calibri Light"/>
      <family val="2"/>
      <scheme val="major"/>
    </font>
    <font>
      <sz val="11"/>
      <color indexed="8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indexed="8"/>
      <name val="Calibri Light"/>
      <family val="2"/>
    </font>
    <font>
      <b/>
      <sz val="11"/>
      <color theme="1"/>
      <name val="Calibri Light"/>
      <family val="2"/>
      <scheme val="major"/>
    </font>
    <font>
      <b/>
      <sz val="11"/>
      <color indexed="8"/>
      <name val="Calibri Light"/>
      <family val="2"/>
      <scheme val="major"/>
    </font>
    <font>
      <sz val="16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AFA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4" fillId="6" borderId="9" applyNumberFormat="0" applyAlignment="0" applyProtection="0"/>
    <xf numFmtId="0" fontId="25" fillId="7" borderId="9" applyNumberFormat="0" applyAlignment="0" applyProtection="0"/>
  </cellStyleXfs>
  <cellXfs count="11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7" fillId="0" borderId="0" xfId="1" applyFont="1"/>
    <xf numFmtId="0" fontId="8" fillId="0" borderId="0" xfId="1" applyFont="1"/>
    <xf numFmtId="0" fontId="9" fillId="0" borderId="0" xfId="1" applyFont="1" applyAlignment="1">
      <alignment horizontal="right"/>
    </xf>
    <xf numFmtId="0" fontId="10" fillId="0" borderId="0" xfId="1" applyFont="1"/>
    <xf numFmtId="0" fontId="6" fillId="2" borderId="0" xfId="1" applyFont="1" applyFill="1" applyAlignment="1">
      <alignment horizontal="center" vertical="center" wrapText="1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/>
    </xf>
    <xf numFmtId="164" fontId="7" fillId="0" borderId="0" xfId="1" applyNumberFormat="1" applyFont="1"/>
    <xf numFmtId="0" fontId="7" fillId="0" borderId="2" xfId="1" applyFont="1" applyBorder="1" applyAlignment="1">
      <alignment horizontal="center"/>
    </xf>
    <xf numFmtId="164" fontId="7" fillId="0" borderId="2" xfId="1" applyNumberFormat="1" applyFont="1" applyBorder="1"/>
    <xf numFmtId="0" fontId="11" fillId="0" borderId="0" xfId="1" applyFont="1"/>
    <xf numFmtId="0" fontId="14" fillId="0" borderId="0" xfId="1" applyFont="1"/>
    <xf numFmtId="37" fontId="7" fillId="0" borderId="0" xfId="1" applyNumberFormat="1" applyFont="1"/>
    <xf numFmtId="2" fontId="7" fillId="0" borderId="0" xfId="1" applyNumberFormat="1" applyFont="1" applyAlignment="1">
      <alignment horizontal="center"/>
    </xf>
    <xf numFmtId="0" fontId="7" fillId="0" borderId="3" xfId="1" applyFont="1" applyBorder="1" applyAlignment="1">
      <alignment horizontal="center"/>
    </xf>
    <xf numFmtId="37" fontId="7" fillId="0" borderId="3" xfId="1" applyNumberFormat="1" applyFont="1" applyBorder="1"/>
    <xf numFmtId="2" fontId="7" fillId="0" borderId="3" xfId="1" applyNumberFormat="1" applyFont="1" applyBorder="1" applyAlignment="1">
      <alignment horizontal="center"/>
    </xf>
    <xf numFmtId="0" fontId="14" fillId="0" borderId="0" xfId="1" applyFont="1" applyAlignment="1">
      <alignment horizontal="center"/>
    </xf>
    <xf numFmtId="165" fontId="7" fillId="0" borderId="0" xfId="4" applyNumberFormat="1" applyFont="1" applyFill="1" applyAlignment="1">
      <alignment horizontal="center"/>
    </xf>
    <xf numFmtId="165" fontId="7" fillId="0" borderId="2" xfId="4" applyNumberFormat="1" applyFont="1" applyFill="1" applyBorder="1" applyAlignment="1">
      <alignment horizontal="center"/>
    </xf>
    <xf numFmtId="166" fontId="7" fillId="0" borderId="0" xfId="1" applyNumberFormat="1" applyFont="1" applyAlignment="1">
      <alignment horizontal="center"/>
    </xf>
    <xf numFmtId="0" fontId="17" fillId="0" borderId="0" xfId="1" applyFont="1"/>
    <xf numFmtId="167" fontId="0" fillId="0" borderId="0" xfId="2" applyNumberFormat="1" applyFont="1"/>
    <xf numFmtId="165" fontId="0" fillId="0" borderId="0" xfId="3" applyNumberFormat="1" applyFont="1"/>
    <xf numFmtId="167" fontId="0" fillId="0" borderId="0" xfId="0" applyNumberFormat="1"/>
    <xf numFmtId="1" fontId="0" fillId="0" borderId="1" xfId="0" applyNumberFormat="1" applyBorder="1"/>
    <xf numFmtId="0" fontId="18" fillId="0" borderId="0" xfId="1" applyFont="1"/>
    <xf numFmtId="0" fontId="6" fillId="2" borderId="4" xfId="1" applyFont="1" applyFill="1" applyBorder="1" applyAlignment="1">
      <alignment horizontal="center" wrapText="1"/>
    </xf>
    <xf numFmtId="0" fontId="6" fillId="2" borderId="5" xfId="1" applyFont="1" applyFill="1" applyBorder="1" applyAlignment="1">
      <alignment horizontal="center" wrapText="1"/>
    </xf>
    <xf numFmtId="0" fontId="6" fillId="2" borderId="6" xfId="1" applyFont="1" applyFill="1" applyBorder="1" applyAlignment="1">
      <alignment horizontal="center" wrapText="1"/>
    </xf>
    <xf numFmtId="0" fontId="6" fillId="3" borderId="5" xfId="1" applyFont="1" applyFill="1" applyBorder="1" applyAlignment="1">
      <alignment horizontal="center" wrapText="1"/>
    </xf>
    <xf numFmtId="0" fontId="6" fillId="2" borderId="0" xfId="1" applyFont="1" applyFill="1" applyAlignment="1">
      <alignment horizontal="center"/>
    </xf>
    <xf numFmtId="0" fontId="6" fillId="2" borderId="7" xfId="1" applyFont="1" applyFill="1" applyBorder="1" applyAlignment="1">
      <alignment horizontal="center" wrapText="1"/>
    </xf>
    <xf numFmtId="0" fontId="6" fillId="2" borderId="0" xfId="1" applyFont="1" applyFill="1" applyAlignment="1">
      <alignment horizontal="center" wrapText="1"/>
    </xf>
    <xf numFmtId="0" fontId="6" fillId="2" borderId="8" xfId="1" applyFont="1" applyFill="1" applyBorder="1" applyAlignment="1">
      <alignment horizontal="center" wrapText="1"/>
    </xf>
    <xf numFmtId="0" fontId="6" fillId="3" borderId="0" xfId="1" applyFont="1" applyFill="1" applyAlignment="1">
      <alignment horizontal="center" wrapText="1"/>
    </xf>
    <xf numFmtId="0" fontId="19" fillId="0" borderId="0" xfId="1" applyFont="1"/>
    <xf numFmtId="4" fontId="19" fillId="0" borderId="7" xfId="1" applyNumberFormat="1" applyFont="1" applyBorder="1"/>
    <xf numFmtId="4" fontId="19" fillId="0" borderId="0" xfId="1" applyNumberFormat="1" applyFont="1"/>
    <xf numFmtId="4" fontId="19" fillId="0" borderId="8" xfId="1" applyNumberFormat="1" applyFont="1" applyBorder="1"/>
    <xf numFmtId="165" fontId="18" fillId="0" borderId="0" xfId="3" applyNumberFormat="1" applyFont="1"/>
    <xf numFmtId="0" fontId="21" fillId="0" borderId="0" xfId="1" applyFont="1"/>
    <xf numFmtId="165" fontId="22" fillId="0" borderId="0" xfId="3" applyNumberFormat="1" applyFont="1"/>
    <xf numFmtId="0" fontId="6" fillId="2" borderId="0" xfId="1" applyFont="1" applyFill="1" applyAlignment="1">
      <alignment horizontal="left" wrapText="1"/>
    </xf>
    <xf numFmtId="0" fontId="19" fillId="0" borderId="0" xfId="1" applyFont="1" applyAlignment="1">
      <alignment horizontal="center"/>
    </xf>
    <xf numFmtId="168" fontId="19" fillId="0" borderId="0" xfId="1" applyNumberFormat="1" applyFont="1" applyAlignment="1">
      <alignment horizontal="left"/>
    </xf>
    <xf numFmtId="165" fontId="18" fillId="4" borderId="0" xfId="3" applyNumberFormat="1" applyFont="1" applyFill="1"/>
    <xf numFmtId="0" fontId="18" fillId="4" borderId="0" xfId="1" applyFont="1" applyFill="1"/>
    <xf numFmtId="165" fontId="18" fillId="0" borderId="8" xfId="3" applyNumberFormat="1" applyFont="1" applyBorder="1"/>
    <xf numFmtId="165" fontId="18" fillId="4" borderId="8" xfId="3" applyNumberFormat="1" applyFont="1" applyFill="1" applyBorder="1"/>
    <xf numFmtId="165" fontId="22" fillId="0" borderId="8" xfId="3" applyNumberFormat="1" applyFont="1" applyBorder="1"/>
    <xf numFmtId="165" fontId="22" fillId="0" borderId="0" xfId="1" applyNumberFormat="1" applyFont="1"/>
    <xf numFmtId="0" fontId="22" fillId="0" borderId="0" xfId="1" applyFont="1"/>
    <xf numFmtId="169" fontId="0" fillId="0" borderId="0" xfId="5" applyNumberFormat="1" applyFont="1"/>
    <xf numFmtId="165" fontId="0" fillId="0" borderId="0" xfId="0" applyNumberFormat="1"/>
    <xf numFmtId="0" fontId="18" fillId="0" borderId="0" xfId="1" applyFont="1" applyAlignment="1">
      <alignment horizontal="left"/>
    </xf>
    <xf numFmtId="0" fontId="0" fillId="4" borderId="0" xfId="0" applyFill="1"/>
    <xf numFmtId="44" fontId="0" fillId="0" borderId="1" xfId="5" applyFont="1" applyBorder="1"/>
    <xf numFmtId="169" fontId="0" fillId="0" borderId="1" xfId="5" applyNumberFormat="1" applyFont="1" applyBorder="1"/>
    <xf numFmtId="44" fontId="0" fillId="0" borderId="1" xfId="0" applyNumberFormat="1" applyBorder="1"/>
    <xf numFmtId="0" fontId="0" fillId="5" borderId="0" xfId="0" applyFill="1"/>
    <xf numFmtId="44" fontId="0" fillId="0" borderId="0" xfId="0" applyNumberFormat="1"/>
    <xf numFmtId="0" fontId="23" fillId="0" borderId="0" xfId="0" applyFont="1"/>
    <xf numFmtId="44" fontId="1" fillId="0" borderId="0" xfId="5" applyFont="1" applyFill="1"/>
    <xf numFmtId="0" fontId="0" fillId="0" borderId="0" xfId="0" applyAlignment="1">
      <alignment wrapText="1"/>
    </xf>
    <xf numFmtId="0" fontId="1" fillId="4" borderId="0" xfId="0" applyFont="1" applyFill="1"/>
    <xf numFmtId="9" fontId="24" fillId="6" borderId="9" xfId="6" applyNumberFormat="1"/>
    <xf numFmtId="0" fontId="18" fillId="0" borderId="0" xfId="1" applyFont="1" applyAlignment="1">
      <alignment horizontal="center"/>
    </xf>
    <xf numFmtId="168" fontId="19" fillId="0" borderId="0" xfId="1" applyNumberFormat="1" applyFont="1" applyAlignment="1">
      <alignment horizontal="center"/>
    </xf>
    <xf numFmtId="164" fontId="18" fillId="0" borderId="0" xfId="1" applyNumberFormat="1" applyFont="1"/>
    <xf numFmtId="0" fontId="24" fillId="6" borderId="9" xfId="6"/>
    <xf numFmtId="44" fontId="25" fillId="7" borderId="9" xfId="7" applyNumberFormat="1"/>
    <xf numFmtId="0" fontId="26" fillId="0" borderId="0" xfId="0" applyFont="1"/>
    <xf numFmtId="0" fontId="27" fillId="0" borderId="0" xfId="0" applyFont="1"/>
    <xf numFmtId="0" fontId="0" fillId="0" borderId="1" xfId="0" applyBorder="1" applyAlignment="1">
      <alignment wrapText="1"/>
    </xf>
    <xf numFmtId="169" fontId="24" fillId="6" borderId="9" xfId="5" applyNumberFormat="1" applyFont="1" applyFill="1" applyBorder="1"/>
    <xf numFmtId="169" fontId="24" fillId="6" borderId="9" xfId="6" applyNumberFormat="1"/>
    <xf numFmtId="0" fontId="0" fillId="5" borderId="1" xfId="0" applyFill="1" applyBorder="1"/>
    <xf numFmtId="0" fontId="0" fillId="8" borderId="1" xfId="0" applyFill="1" applyBorder="1" applyAlignment="1">
      <alignment wrapText="1"/>
    </xf>
    <xf numFmtId="0" fontId="5" fillId="4" borderId="1" xfId="0" applyFont="1" applyFill="1" applyBorder="1"/>
    <xf numFmtId="0" fontId="27" fillId="0" borderId="1" xfId="0" applyFont="1" applyBorder="1"/>
    <xf numFmtId="170" fontId="0" fillId="0" borderId="1" xfId="0" applyNumberFormat="1" applyBorder="1"/>
    <xf numFmtId="1" fontId="0" fillId="0" borderId="0" xfId="0" applyNumberFormat="1"/>
    <xf numFmtId="169" fontId="0" fillId="0" borderId="0" xfId="5" applyNumberFormat="1" applyFont="1" applyBorder="1"/>
    <xf numFmtId="0" fontId="0" fillId="0" borderId="10" xfId="0" applyBorder="1" applyAlignment="1">
      <alignment horizontal="center" vertical="center"/>
    </xf>
    <xf numFmtId="169" fontId="0" fillId="0" borderId="10" xfId="5" applyNumberFormat="1" applyFont="1" applyBorder="1"/>
    <xf numFmtId="169" fontId="24" fillId="6" borderId="11" xfId="6" applyNumberFormat="1" applyBorder="1"/>
    <xf numFmtId="169" fontId="0" fillId="0" borderId="1" xfId="0" applyNumberFormat="1" applyBorder="1"/>
    <xf numFmtId="169" fontId="24" fillId="6" borderId="1" xfId="6" applyNumberFormat="1" applyBorder="1"/>
    <xf numFmtId="171" fontId="0" fillId="0" borderId="1" xfId="5" applyNumberFormat="1" applyFont="1" applyBorder="1"/>
    <xf numFmtId="169" fontId="2" fillId="0" borderId="1" xfId="5" applyNumberFormat="1" applyFont="1" applyBorder="1"/>
    <xf numFmtId="169" fontId="24" fillId="6" borderId="12" xfId="6" applyNumberFormat="1" applyBorder="1"/>
    <xf numFmtId="44" fontId="1" fillId="0" borderId="1" xfId="5" applyFont="1" applyBorder="1"/>
    <xf numFmtId="169" fontId="1" fillId="0" borderId="1" xfId="0" applyNumberFormat="1" applyFont="1" applyBorder="1"/>
    <xf numFmtId="44" fontId="24" fillId="6" borderId="9" xfId="6" applyNumberFormat="1"/>
    <xf numFmtId="0" fontId="28" fillId="0" borderId="0" xfId="0" applyFont="1"/>
    <xf numFmtId="169" fontId="5" fillId="0" borderId="1" xfId="5" applyNumberFormat="1" applyFont="1" applyBorder="1"/>
    <xf numFmtId="1" fontId="0" fillId="0" borderId="1" xfId="5" applyNumberFormat="1" applyFont="1" applyBorder="1" applyAlignment="1">
      <alignment horizontal="center" vertical="center"/>
    </xf>
    <xf numFmtId="169" fontId="1" fillId="0" borderId="1" xfId="5" applyNumberFormat="1" applyFont="1" applyBorder="1"/>
    <xf numFmtId="9" fontId="24" fillId="6" borderId="1" xfId="6" applyNumberFormat="1" applyBorder="1"/>
    <xf numFmtId="0" fontId="0" fillId="0" borderId="13" xfId="0" applyBorder="1"/>
    <xf numFmtId="10" fontId="24" fillId="6" borderId="13" xfId="6" applyNumberFormat="1" applyBorder="1"/>
    <xf numFmtId="0" fontId="2" fillId="0" borderId="1" xfId="1" applyBorder="1" applyAlignment="1">
      <alignment horizontal="center" vertical="center"/>
    </xf>
    <xf numFmtId="10" fontId="0" fillId="0" borderId="0" xfId="0" applyNumberFormat="1"/>
    <xf numFmtId="169" fontId="24" fillId="6" borderId="14" xfId="6" applyNumberFormat="1" applyBorder="1"/>
    <xf numFmtId="9" fontId="0" fillId="0" borderId="1" xfId="3" applyFont="1" applyBorder="1"/>
    <xf numFmtId="9" fontId="0" fillId="0" borderId="0" xfId="0" applyNumberFormat="1"/>
    <xf numFmtId="9" fontId="0" fillId="4" borderId="1" xfId="3" applyFont="1" applyFill="1" applyBorder="1"/>
    <xf numFmtId="165" fontId="0" fillId="0" borderId="1" xfId="3" applyNumberFormat="1" applyFont="1" applyBorder="1"/>
    <xf numFmtId="165" fontId="0" fillId="4" borderId="1" xfId="3" applyNumberFormat="1" applyFont="1" applyFill="1" applyBorder="1"/>
    <xf numFmtId="165" fontId="0" fillId="0" borderId="1" xfId="3" applyNumberFormat="1" applyFont="1" applyFill="1" applyBorder="1"/>
    <xf numFmtId="9" fontId="0" fillId="0" borderId="1" xfId="3" applyFont="1" applyFill="1" applyBorder="1"/>
  </cellXfs>
  <cellStyles count="8">
    <cellStyle name="Calculation" xfId="7" builtinId="22"/>
    <cellStyle name="Comma" xfId="2" builtinId="3"/>
    <cellStyle name="Currency" xfId="5" builtinId="4"/>
    <cellStyle name="Input" xfId="6" builtinId="20"/>
    <cellStyle name="Normal" xfId="0" builtinId="0"/>
    <cellStyle name="Normal 2" xfId="1" xr:uid="{6F1E2B9B-1BAE-43B1-8103-D41316FEAABA}"/>
    <cellStyle name="Percent" xfId="3" builtinId="5"/>
    <cellStyle name="Percent 2" xfId="4" xr:uid="{3642FE5B-618B-4A20-B080-0DB088A609C3}"/>
  </cellStyles>
  <dxfs count="4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AFAF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'Budget and implementation plan'!$B$15</c:f>
              <c:strCache>
                <c:ptCount val="1"/>
                <c:pt idx="0">
                  <c:v>Material impact from the new team (upper bound)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'Budget and implementation plan'!$C$15:$L$15</c:f>
              <c:numCache>
                <c:formatCode>_("$"* #,##0.00_);_("$"* \(#,##0.00\);_("$"* "-"??_);_(@_)</c:formatCode>
                <c:ptCount val="10"/>
                <c:pt idx="0">
                  <c:v>187.35105908864071</c:v>
                </c:pt>
                <c:pt idx="1">
                  <c:v>195.45998464713381</c:v>
                </c:pt>
                <c:pt idx="2">
                  <c:v>251.89497715108911</c:v>
                </c:pt>
                <c:pt idx="3">
                  <c:v>302.98898857554457</c:v>
                </c:pt>
                <c:pt idx="4">
                  <c:v>354.08299999999997</c:v>
                </c:pt>
                <c:pt idx="5">
                  <c:v>374.29158217863778</c:v>
                </c:pt>
                <c:pt idx="6">
                  <c:v>395.7124276884465</c:v>
                </c:pt>
                <c:pt idx="7">
                  <c:v>418.42133589606482</c:v>
                </c:pt>
                <c:pt idx="8">
                  <c:v>442.49900123846083</c:v>
                </c:pt>
                <c:pt idx="9">
                  <c:v>468.0313369869088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8-475F-B61F-80F1505D2A32}"/>
            </c:ext>
          </c:extLst>
        </c:ser>
        <c:ser>
          <c:idx val="1"/>
          <c:order val="1"/>
          <c:tx>
            <c:strRef>
              <c:f>'Budget and implementation plan'!$B$16</c:f>
              <c:strCache>
                <c:ptCount val="1"/>
                <c:pt idx="0">
                  <c:v>No impact from the new team (lower bound)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'Budget and implementation plan'!$C$16:$L$16</c:f>
              <c:numCache>
                <c:formatCode>_("$"* #,##0.00_);_("$"* \(#,##0.00\);_("$"* "-"??_);_(@_)</c:formatCode>
                <c:ptCount val="10"/>
                <c:pt idx="0">
                  <c:v>78.468727409132654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8-475F-B61F-80F1505D2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383640"/>
        <c:axId val="569383968"/>
      </c:lineChart>
      <c:catAx>
        <c:axId val="569383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83968"/>
        <c:crosses val="autoZero"/>
        <c:auto val="1"/>
        <c:lblAlgn val="ctr"/>
        <c:lblOffset val="100"/>
        <c:noMultiLvlLbl val="0"/>
      </c:catAx>
      <c:valAx>
        <c:axId val="5693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8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revenues and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1'!$B$56</c:f>
              <c:strCache>
                <c:ptCount val="1"/>
                <c:pt idx="0">
                  <c:v>Revenues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'Scenario 1'!$C$55:$R$55</c:f>
              <c:numCache>
                <c:formatCode>General</c:formatCode>
                <c:ptCount val="1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</c:numCache>
            </c:numRef>
          </c:cat>
          <c:val>
            <c:numRef>
              <c:f>'Scenario 1'!$C$56:$R$56</c:f>
              <c:numCache>
                <c:formatCode>_-"$"* #,##0_-;\-"$"* #,##0_-;_-"$"* "-"??_-;_-@_-</c:formatCode>
                <c:ptCount val="16"/>
                <c:pt idx="0">
                  <c:v>1803325071.04</c:v>
                </c:pt>
                <c:pt idx="1">
                  <c:v>1930954420.6700001</c:v>
                </c:pt>
                <c:pt idx="2">
                  <c:v>2041621854.9299998</c:v>
                </c:pt>
                <c:pt idx="3">
                  <c:v>2308098576.8400002</c:v>
                </c:pt>
                <c:pt idx="4">
                  <c:v>2050457967.3600001</c:v>
                </c:pt>
                <c:pt idx="5">
                  <c:v>2212259740.8208075</c:v>
                </c:pt>
                <c:pt idx="6">
                  <c:v>3313275492.1754084</c:v>
                </c:pt>
                <c:pt idx="7">
                  <c:v>2429415936.4235649</c:v>
                </c:pt>
                <c:pt idx="8">
                  <c:v>2545930638.0996895</c:v>
                </c:pt>
                <c:pt idx="9">
                  <c:v>2668081392.0048056</c:v>
                </c:pt>
                <c:pt idx="10">
                  <c:v>2796142825.7879305</c:v>
                </c:pt>
                <c:pt idx="11">
                  <c:v>2930403032.3521476</c:v>
                </c:pt>
                <c:pt idx="12">
                  <c:v>3071164233.5672946</c:v>
                </c:pt>
                <c:pt idx="13">
                  <c:v>3218743476.8450861</c:v>
                </c:pt>
                <c:pt idx="14">
                  <c:v>3373473366.2100573</c:v>
                </c:pt>
                <c:pt idx="15">
                  <c:v>3535702829.5811863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C-48FA-8815-1E5051EABC48}"/>
            </c:ext>
          </c:extLst>
        </c:ser>
        <c:ser>
          <c:idx val="1"/>
          <c:order val="1"/>
          <c:tx>
            <c:strRef>
              <c:f>'Scenario 1'!$B$57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1'!$C$55:$R$55</c:f>
              <c:numCache>
                <c:formatCode>General</c:formatCode>
                <c:ptCount val="1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</c:numCache>
            </c:numRef>
          </c:cat>
          <c:val>
            <c:numRef>
              <c:f>'Scenario 1'!$C$57:$R$57</c:f>
              <c:numCache>
                <c:formatCode>_-"$"* #,##0_-;\-"$"* #,##0_-;_-"$"* "-"??_-;_-@_-</c:formatCode>
                <c:ptCount val="16"/>
                <c:pt idx="0">
                  <c:v>1428454432.6399999</c:v>
                </c:pt>
                <c:pt idx="1">
                  <c:v>1419742881.9200001</c:v>
                </c:pt>
                <c:pt idx="2">
                  <c:v>1766555654.2199998</c:v>
                </c:pt>
                <c:pt idx="3">
                  <c:v>1889972960.6800001</c:v>
                </c:pt>
                <c:pt idx="4">
                  <c:v>1868954791.6799998</c:v>
                </c:pt>
                <c:pt idx="5">
                  <c:v>2008995444.1605139</c:v>
                </c:pt>
                <c:pt idx="6">
                  <c:v>2209918772.8129787</c:v>
                </c:pt>
                <c:pt idx="7">
                  <c:v>2382028612.2792983</c:v>
                </c:pt>
                <c:pt idx="8">
                  <c:v>2556855147.1151657</c:v>
                </c:pt>
                <c:pt idx="9">
                  <c:v>3270084395.1500711</c:v>
                </c:pt>
                <c:pt idx="10">
                  <c:v>3468504908.6778355</c:v>
                </c:pt>
                <c:pt idx="11">
                  <c:v>3177910417.9317961</c:v>
                </c:pt>
                <c:pt idx="12">
                  <c:v>3414720171.032836</c:v>
                </c:pt>
                <c:pt idx="13">
                  <c:v>3679692323.9358692</c:v>
                </c:pt>
                <c:pt idx="14">
                  <c:v>3955583092.2815342</c:v>
                </c:pt>
                <c:pt idx="15">
                  <c:v>4253507976.7202272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C-48FA-8815-1E5051EAB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74696"/>
        <c:axId val="434274368"/>
      </c:lineChart>
      <c:catAx>
        <c:axId val="43427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74368"/>
        <c:crosses val="autoZero"/>
        <c:auto val="1"/>
        <c:lblAlgn val="ctr"/>
        <c:lblOffset val="100"/>
        <c:noMultiLvlLbl val="0"/>
      </c:catAx>
      <c:valAx>
        <c:axId val="4342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7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(revenues) over time - clear increasing trend with commercial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Matchday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'Revenues calc'!$N$21:$R$21</c:f>
              <c:numCache>
                <c:formatCode>_-"$"* #,##0_-;\-"$"* #,##0_-;_-"$"* "-"??_-;_-@_-</c:formatCode>
                <c:ptCount val="5"/>
                <c:pt idx="0">
                  <c:v>8.5258959630622737</c:v>
                </c:pt>
                <c:pt idx="1">
                  <c:v>8.5253439644434863</c:v>
                </c:pt>
                <c:pt idx="2">
                  <c:v>8.5510888645128436</c:v>
                </c:pt>
                <c:pt idx="3">
                  <c:v>8.5741276974037319</c:v>
                </c:pt>
                <c:pt idx="4">
                  <c:v>8.4907814467006713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D-4E80-AAB2-B4FF5F006C99}"/>
            </c:ext>
          </c:extLst>
        </c:ser>
        <c:ser>
          <c:idx val="1"/>
          <c:order val="1"/>
          <c:tx>
            <c:v>Broadcast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'Revenues calc'!$N$22:$R$22</c:f>
              <c:numCache>
                <c:formatCode>_-"$"* #,##0_-;\-"$"* #,##0_-;_-"$"* "-"??_-;_-@_-</c:formatCode>
                <c:ptCount val="5"/>
                <c:pt idx="0">
                  <c:v>8.8412847573489497</c:v>
                </c:pt>
                <c:pt idx="1">
                  <c:v>8.9011174162163975</c:v>
                </c:pt>
                <c:pt idx="2">
                  <c:v>8.9112790448661805</c:v>
                </c:pt>
                <c:pt idx="3">
                  <c:v>8.9940795786401662</c:v>
                </c:pt>
                <c:pt idx="4">
                  <c:v>8.9016802091711149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D-4E80-AAB2-B4FF5F006C99}"/>
            </c:ext>
          </c:extLst>
        </c:ser>
        <c:ser>
          <c:idx val="2"/>
          <c:order val="2"/>
          <c:tx>
            <c:v>Commercial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'Revenues calc'!$N$23:$R$23</c:f>
              <c:numCache>
                <c:formatCode>_-"$"* #,##0_-;\-"$"* #,##0_-;_-"$"* "-"??_-;_-@_-</c:formatCode>
                <c:ptCount val="5"/>
                <c:pt idx="0">
                  <c:v>8.8886215723480326</c:v>
                </c:pt>
                <c:pt idx="1">
                  <c:v>8.9027364096361659</c:v>
                </c:pt>
                <c:pt idx="2">
                  <c:v>8.9398634770358427</c:v>
                </c:pt>
                <c:pt idx="3">
                  <c:v>8.9761458900803941</c:v>
                </c:pt>
                <c:pt idx="4">
                  <c:v>8.9747255949386311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5D-4E80-AAB2-B4FF5F006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706144"/>
        <c:axId val="646211912"/>
      </c:lineChart>
      <c:catAx>
        <c:axId val="65270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11912"/>
        <c:crosses val="autoZero"/>
        <c:auto val="1"/>
        <c:lblAlgn val="ctr"/>
        <c:lblOffset val="100"/>
        <c:noMultiLvlLbl val="0"/>
      </c:catAx>
      <c:valAx>
        <c:axId val="64621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7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 rank vs total</a:t>
            </a:r>
            <a:r>
              <a:rPr lang="en-US" baseline="0"/>
              <a:t> revenues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'Revenues calc'!$G$33</c:f>
              <c:strCache>
                <c:ptCount val="1"/>
                <c:pt idx="0">
                  <c:v>2020 place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'Revenues calc'!$C$34:$C$49</c:f>
              <c:numCache>
                <c:formatCode>General</c:formatCode>
                <c:ptCount val="16"/>
                <c:pt idx="0">
                  <c:v>155.73000000000002</c:v>
                </c:pt>
                <c:pt idx="1">
                  <c:v>302.27</c:v>
                </c:pt>
                <c:pt idx="2">
                  <c:v>315.09000000000003</c:v>
                </c:pt>
                <c:pt idx="3">
                  <c:v>291.31</c:v>
                </c:pt>
                <c:pt idx="4">
                  <c:v>254.48000000000002</c:v>
                </c:pt>
                <c:pt idx="5">
                  <c:v>332.71000000000004</c:v>
                </c:pt>
                <c:pt idx="6">
                  <c:v>335.38</c:v>
                </c:pt>
                <c:pt idx="7">
                  <c:v>433.65</c:v>
                </c:pt>
                <c:pt idx="8">
                  <c:v>441.52000000000004</c:v>
                </c:pt>
                <c:pt idx="9">
                  <c:v>216.25</c:v>
                </c:pt>
                <c:pt idx="10">
                  <c:v>385.77</c:v>
                </c:pt>
                <c:pt idx="11">
                  <c:v>269.14</c:v>
                </c:pt>
                <c:pt idx="12">
                  <c:v>438.70000000000005</c:v>
                </c:pt>
                <c:pt idx="13">
                  <c:v>444.16999999999996</c:v>
                </c:pt>
                <c:pt idx="14">
                  <c:v>164.82999999999998</c:v>
                </c:pt>
                <c:pt idx="15">
                  <c:v>200.35</c:v>
                </c:pt>
              </c:numCache>
            </c:numRef>
          </c:xVal>
          <c:yVal>
            <c:numRef>
              <c:f>'Revenues calc'!$G$34:$G$49</c:f>
              <c:numCache>
                <c:formatCode>General</c:formatCode>
                <c:ptCount val="16"/>
                <c:pt idx="0">
                  <c:v>14</c:v>
                </c:pt>
                <c:pt idx="1">
                  <c:v>6</c:v>
                </c:pt>
                <c:pt idx="2">
                  <c:v>16</c:v>
                </c:pt>
                <c:pt idx="3">
                  <c:v>1</c:v>
                </c:pt>
                <c:pt idx="4">
                  <c:v>9</c:v>
                </c:pt>
                <c:pt idx="5">
                  <c:v>5</c:v>
                </c:pt>
                <c:pt idx="6">
                  <c:v>12</c:v>
                </c:pt>
                <c:pt idx="7">
                  <c:v>7</c:v>
                </c:pt>
                <c:pt idx="8">
                  <c:v>2</c:v>
                </c:pt>
                <c:pt idx="9">
                  <c:v>10</c:v>
                </c:pt>
                <c:pt idx="10">
                  <c:v>8</c:v>
                </c:pt>
                <c:pt idx="11">
                  <c:v>11</c:v>
                </c:pt>
                <c:pt idx="12">
                  <c:v>3</c:v>
                </c:pt>
                <c:pt idx="13">
                  <c:v>4</c:v>
                </c:pt>
                <c:pt idx="14">
                  <c:v>15</c:v>
                </c:pt>
                <c:pt idx="1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9-4E40-94BC-FB70F16F8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67048"/>
        <c:axId val="652671968"/>
      </c:scatterChart>
      <c:valAx>
        <c:axId val="65266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71968"/>
        <c:crosses val="autoZero"/>
        <c:crossBetween val="midCat"/>
      </c:valAx>
      <c:valAx>
        <c:axId val="6526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6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</a:t>
            </a:r>
            <a:r>
              <a:rPr lang="en-US" baseline="0"/>
              <a:t> rank vs total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'Expenses calc'!$F$18</c:f>
              <c:strCache>
                <c:ptCount val="1"/>
                <c:pt idx="0">
                  <c:v>2020 place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'Expenses calc'!$C$19:$C$34</c:f>
              <c:numCache>
                <c:formatCode>General</c:formatCode>
                <c:ptCount val="16"/>
                <c:pt idx="0">
                  <c:v>151.12</c:v>
                </c:pt>
                <c:pt idx="1">
                  <c:v>252</c:v>
                </c:pt>
                <c:pt idx="2">
                  <c:v>367.87</c:v>
                </c:pt>
                <c:pt idx="3">
                  <c:v>266.90999999999997</c:v>
                </c:pt>
                <c:pt idx="4">
                  <c:v>237.60000000000002</c:v>
                </c:pt>
                <c:pt idx="5">
                  <c:v>272.53999999999996</c:v>
                </c:pt>
                <c:pt idx="6">
                  <c:v>304.66000000000003</c:v>
                </c:pt>
                <c:pt idx="7">
                  <c:v>358.9</c:v>
                </c:pt>
                <c:pt idx="8">
                  <c:v>435.28000000000003</c:v>
                </c:pt>
                <c:pt idx="9">
                  <c:v>173.92000000000002</c:v>
                </c:pt>
                <c:pt idx="10">
                  <c:v>263.37</c:v>
                </c:pt>
                <c:pt idx="11">
                  <c:v>246.46</c:v>
                </c:pt>
                <c:pt idx="12">
                  <c:v>361.98</c:v>
                </c:pt>
                <c:pt idx="13">
                  <c:v>395.71000000000004</c:v>
                </c:pt>
                <c:pt idx="14">
                  <c:v>132.93</c:v>
                </c:pt>
                <c:pt idx="15">
                  <c:v>196.41000000000003</c:v>
                </c:pt>
              </c:numCache>
            </c:numRef>
          </c:xVal>
          <c:yVal>
            <c:numRef>
              <c:f>'Expenses calc'!$F$19:$F$34</c:f>
              <c:numCache>
                <c:formatCode>General</c:formatCode>
                <c:ptCount val="16"/>
                <c:pt idx="0">
                  <c:v>14</c:v>
                </c:pt>
                <c:pt idx="1">
                  <c:v>6</c:v>
                </c:pt>
                <c:pt idx="2">
                  <c:v>16</c:v>
                </c:pt>
                <c:pt idx="3">
                  <c:v>1</c:v>
                </c:pt>
                <c:pt idx="4">
                  <c:v>9</c:v>
                </c:pt>
                <c:pt idx="5">
                  <c:v>5</c:v>
                </c:pt>
                <c:pt idx="6">
                  <c:v>12</c:v>
                </c:pt>
                <c:pt idx="7">
                  <c:v>7</c:v>
                </c:pt>
                <c:pt idx="8">
                  <c:v>2</c:v>
                </c:pt>
                <c:pt idx="9">
                  <c:v>10</c:v>
                </c:pt>
                <c:pt idx="10">
                  <c:v>8</c:v>
                </c:pt>
                <c:pt idx="11">
                  <c:v>11</c:v>
                </c:pt>
                <c:pt idx="12">
                  <c:v>3</c:v>
                </c:pt>
                <c:pt idx="13">
                  <c:v>4</c:v>
                </c:pt>
                <c:pt idx="14">
                  <c:v>15</c:v>
                </c:pt>
                <c:pt idx="1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4-4169-AA23-4E380E0E6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91776"/>
        <c:axId val="555919352"/>
      </c:scatterChart>
      <c:valAx>
        <c:axId val="39269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19352"/>
        <c:crosses val="autoZero"/>
        <c:crossBetween val="midCat"/>
      </c:valAx>
      <c:valAx>
        <c:axId val="55591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9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'Rarita Economic'!$C$55:$C$59</c:f>
              <c:numCache>
                <c:formatCode>0.000</c:formatCode>
                <c:ptCount val="5"/>
                <c:pt idx="0">
                  <c:v>1.105</c:v>
                </c:pt>
                <c:pt idx="1">
                  <c:v>1.1259999999999999</c:v>
                </c:pt>
                <c:pt idx="2">
                  <c:v>1.179</c:v>
                </c:pt>
                <c:pt idx="3">
                  <c:v>1.1180000000000001</c:v>
                </c:pt>
                <c:pt idx="4">
                  <c:v>1.141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A-4321-91A2-3F0A014FB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02808"/>
        <c:axId val="518949376"/>
      </c:lineChart>
      <c:catAx>
        <c:axId val="587802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49376"/>
        <c:crosses val="autoZero"/>
        <c:auto val="1"/>
        <c:lblAlgn val="ctr"/>
        <c:lblOffset val="100"/>
        <c:noMultiLvlLbl val="0"/>
      </c:catAx>
      <c:valAx>
        <c:axId val="5189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02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'Budget and implementation plan'!$B$19</c:f>
              <c:strCache>
                <c:ptCount val="1"/>
                <c:pt idx="0">
                  <c:v>Material impact from the new team (upper bound)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'Budget and implementation plan'!$C$19:$L$19</c:f>
              <c:numCache>
                <c:formatCode>_("$"* #,##0.00_);_("$"* \(#,##0.00\);_("$"* "-"??_);_(@_)</c:formatCode>
                <c:ptCount val="10"/>
                <c:pt idx="0">
                  <c:v>2273.468155778653</c:v>
                </c:pt>
                <c:pt idx="1">
                  <c:v>2281.775067508253</c:v>
                </c:pt>
                <c:pt idx="2">
                  <c:v>1488.0164962613042</c:v>
                </c:pt>
                <c:pt idx="3">
                  <c:v>894.91874813065215</c:v>
                </c:pt>
                <c:pt idx="4">
                  <c:v>301.82099999999997</c:v>
                </c:pt>
                <c:pt idx="5">
                  <c:v>324.34418035489432</c:v>
                </c:pt>
                <c:pt idx="6">
                  <c:v>348.61009606738691</c:v>
                </c:pt>
                <c:pt idx="7">
                  <c:v>374.75869010165587</c:v>
                </c:pt>
                <c:pt idx="8">
                  <c:v>402.94154757706951</c:v>
                </c:pt>
                <c:pt idx="9">
                  <c:v>433.322895246592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1-4A5E-8457-C6DF8D767A53}"/>
            </c:ext>
          </c:extLst>
        </c:ser>
        <c:ser>
          <c:idx val="1"/>
          <c:order val="1"/>
          <c:tx>
            <c:strRef>
              <c:f>'Budget and implementation plan'!$B$20</c:f>
              <c:strCache>
                <c:ptCount val="1"/>
                <c:pt idx="0">
                  <c:v>No impact from the new team (lower bound)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'Budget and implementation plan'!$C$20:$L$20</c:f>
              <c:numCache>
                <c:formatCode>_("$"* #,##0.00_);_("$"* \(#,##0.00\);_("$"* "-"??_);_(@_)</c:formatCode>
                <c:ptCount val="10"/>
                <c:pt idx="0">
                  <c:v>59.959016639355056</c:v>
                </c:pt>
                <c:pt idx="1">
                  <c:v>65.37165868024573</c:v>
                </c:pt>
                <c:pt idx="2">
                  <c:v>71.272399674451805</c:v>
                </c:pt>
                <c:pt idx="3">
                  <c:v>77.705210626277207</c:v>
                </c:pt>
                <c:pt idx="4">
                  <c:v>84.718019862416909</c:v>
                </c:pt>
                <c:pt idx="5">
                  <c:v>92.363068851602279</c:v>
                </c:pt>
                <c:pt idx="6">
                  <c:v>100.69729998882214</c:v>
                </c:pt>
                <c:pt idx="7">
                  <c:v>109.78277921315339</c:v>
                </c:pt>
                <c:pt idx="8">
                  <c:v>119.68715658553955</c:v>
                </c:pt>
                <c:pt idx="9">
                  <c:v>130.4841682332175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1-4A5E-8457-C6DF8D767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737312"/>
        <c:axId val="437731408"/>
      </c:lineChart>
      <c:catAx>
        <c:axId val="43773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31408"/>
        <c:crosses val="autoZero"/>
        <c:auto val="1"/>
        <c:lblAlgn val="ctr"/>
        <c:lblOffset val="100"/>
        <c:noMultiLvlLbl val="0"/>
      </c:catAx>
      <c:valAx>
        <c:axId val="4377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revenues</a:t>
            </a:r>
            <a:r>
              <a:rPr lang="en-US" baseline="0"/>
              <a:t> and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'High impact OLD'!$C$38:$M$38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</c:numCache>
            </c:numRef>
          </c:cat>
          <c:val>
            <c:numRef>
              <c:f>'High impact OLD'!$C$42:$R$42</c:f>
              <c:numCache>
                <c:formatCode>_("$"* #,##0.00_);_("$"* \(#,##0.00\);_("$"* "-"??_);_(@_)</c:formatCode>
                <c:ptCount val="16"/>
                <c:pt idx="0">
                  <c:v>146.24</c:v>
                </c:pt>
                <c:pt idx="1">
                  <c:v>155.81</c:v>
                </c:pt>
                <c:pt idx="2">
                  <c:v>163.81</c:v>
                </c:pt>
                <c:pt idx="3">
                  <c:v>183.93</c:v>
                </c:pt>
                <c:pt idx="4">
                  <c:v>163.13</c:v>
                </c:pt>
                <c:pt idx="5">
                  <c:v>179.58052159004663</c:v>
                </c:pt>
                <c:pt idx="6">
                  <c:v>187.35105908864071</c:v>
                </c:pt>
                <c:pt idx="7">
                  <c:v>195.45998464713381</c:v>
                </c:pt>
                <c:pt idx="8">
                  <c:v>251.89497715108911</c:v>
                </c:pt>
                <c:pt idx="9">
                  <c:v>302.98898857554457</c:v>
                </c:pt>
                <c:pt idx="10">
                  <c:v>354.08299999999997</c:v>
                </c:pt>
                <c:pt idx="11">
                  <c:v>374.29158217863778</c:v>
                </c:pt>
                <c:pt idx="12">
                  <c:v>395.7124276884465</c:v>
                </c:pt>
                <c:pt idx="13">
                  <c:v>418.42133589606482</c:v>
                </c:pt>
                <c:pt idx="14">
                  <c:v>442.49900123846083</c:v>
                </c:pt>
                <c:pt idx="15">
                  <c:v>468.0313369869088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5-411C-BF33-30375792C0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'High impact OLD'!$C$38:$M$38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</c:numCache>
            </c:numRef>
          </c:cat>
          <c:val>
            <c:numRef>
              <c:f>'High impact OLD'!$C$43:$R$43</c:f>
              <c:numCache>
                <c:formatCode>_("$"* #,##0.00_);_("$"* \(#,##0.00\);_("$"* "-"??_);_(@_)</c:formatCode>
                <c:ptCount val="16"/>
                <c:pt idx="0">
                  <c:v>115.84</c:v>
                </c:pt>
                <c:pt idx="1">
                  <c:v>114.56</c:v>
                </c:pt>
                <c:pt idx="2">
                  <c:v>141.74</c:v>
                </c:pt>
                <c:pt idx="3">
                  <c:v>150.61000000000001</c:v>
                </c:pt>
                <c:pt idx="4">
                  <c:v>148.69</c:v>
                </c:pt>
                <c:pt idx="5">
                  <c:v>2265.5698267090097</c:v>
                </c:pt>
                <c:pt idx="6">
                  <c:v>2273.468155778653</c:v>
                </c:pt>
                <c:pt idx="7">
                  <c:v>2281.775067508253</c:v>
                </c:pt>
                <c:pt idx="8">
                  <c:v>1488.0164962613042</c:v>
                </c:pt>
                <c:pt idx="9">
                  <c:v>894.91874813065215</c:v>
                </c:pt>
                <c:pt idx="10">
                  <c:v>301.82099999999997</c:v>
                </c:pt>
                <c:pt idx="11">
                  <c:v>324.34418035489432</c:v>
                </c:pt>
                <c:pt idx="12">
                  <c:v>348.61009606738691</c:v>
                </c:pt>
                <c:pt idx="13">
                  <c:v>374.75869010165587</c:v>
                </c:pt>
                <c:pt idx="14">
                  <c:v>402.94154757706951</c:v>
                </c:pt>
                <c:pt idx="15">
                  <c:v>433.322895246592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5-411C-BF33-30375792C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652200"/>
        <c:axId val="438649904"/>
      </c:lineChart>
      <c:catAx>
        <c:axId val="43865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49904"/>
        <c:crosses val="autoZero"/>
        <c:auto val="1"/>
        <c:lblAlgn val="ctr"/>
        <c:lblOffset val="100"/>
        <c:noMultiLvlLbl val="0"/>
      </c:catAx>
      <c:valAx>
        <c:axId val="4386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5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0%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Summary!$C$37:$L$37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Summary!$C$38:$L$38</c:f>
              <c:numCache>
                <c:formatCode>_-"$"* #,##0_-;\-"$"* #,##0_-;_-"$"* "-"??_-;_-@_-</c:formatCode>
                <c:ptCount val="10"/>
                <c:pt idx="0">
                  <c:v>1203880948.2299204</c:v>
                </c:pt>
                <c:pt idx="1">
                  <c:v>1290577100.8612208</c:v>
                </c:pt>
                <c:pt idx="2">
                  <c:v>1386936426.7940154</c:v>
                </c:pt>
                <c:pt idx="3">
                  <c:v>951084707.17904186</c:v>
                </c:pt>
                <c:pt idx="4">
                  <c:v>532538130.12282372</c:v>
                </c:pt>
                <c:pt idx="5">
                  <c:v>566074366.63794231</c:v>
                </c:pt>
                <c:pt idx="6">
                  <c:v>513111934.67527342</c:v>
                </c:pt>
                <c:pt idx="7">
                  <c:v>352137678.04337168</c:v>
                </c:pt>
                <c:pt idx="8">
                  <c:v>79855996.668000698</c:v>
                </c:pt>
                <c:pt idx="9">
                  <c:v>-318144946.62948751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3-4C3B-8DF1-7E9FE6D99EA6}"/>
            </c:ext>
          </c:extLst>
        </c:ser>
        <c:ser>
          <c:idx val="1"/>
          <c:order val="1"/>
          <c:tx>
            <c:v>2%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Summary!$C$37:$L$37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Summary!$C$39:$L$39</c:f>
              <c:numCache>
                <c:formatCode>_-"$"* #,##0_-;\-"$"* #,##0_-;_-"$"* "-"??_-;_-@_-</c:formatCode>
                <c:ptCount val="10"/>
                <c:pt idx="0">
                  <c:v>1203880948.2299204</c:v>
                </c:pt>
                <c:pt idx="1">
                  <c:v>1312244800.4938512</c:v>
                </c:pt>
                <c:pt idx="2">
                  <c:v>1432439103.1045547</c:v>
                </c:pt>
                <c:pt idx="3">
                  <c:v>1022826246.2197042</c:v>
                </c:pt>
                <c:pt idx="4">
                  <c:v>622326274.75591183</c:v>
                </c:pt>
                <c:pt idx="5">
                  <c:v>665899117.43418074</c:v>
                </c:pt>
                <c:pt idx="6">
                  <c:v>623844748.48822737</c:v>
                </c:pt>
                <c:pt idx="7">
                  <c:v>472937467.49412203</c:v>
                </c:pt>
                <c:pt idx="8">
                  <c:v>207704616.13666534</c:v>
                </c:pt>
                <c:pt idx="9">
                  <c:v>-188552154.17005777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3-4C3B-8DF1-7E9FE6D99EA6}"/>
            </c:ext>
          </c:extLst>
        </c:ser>
        <c:ser>
          <c:idx val="2"/>
          <c:order val="2"/>
          <c:tx>
            <c:v>4%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Summary!$C$37:$L$37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Summary!$C$40:$L$40</c:f>
              <c:numCache>
                <c:formatCode>_-"$"* #,##0_-;\-"$"* #,##0_-;_-"$"* "-"??_-;_-@_-</c:formatCode>
                <c:ptCount val="10"/>
                <c:pt idx="0">
                  <c:v>1203880948.2299204</c:v>
                </c:pt>
                <c:pt idx="1">
                  <c:v>1333912500.1264815</c:v>
                </c:pt>
                <c:pt idx="2">
                  <c:v>1478808487.4003992</c:v>
                </c:pt>
                <c:pt idx="3">
                  <c:v>1097289268.6175051</c:v>
                </c:pt>
                <c:pt idx="4">
                  <c:v>717814423.64205074</c:v>
                </c:pt>
                <c:pt idx="5">
                  <c:v>775243398.43891525</c:v>
                </c:pt>
                <c:pt idx="6">
                  <c:v>748470863.74986649</c:v>
                </c:pt>
                <c:pt idx="7">
                  <c:v>612615603.00402308</c:v>
                </c:pt>
                <c:pt idx="8">
                  <c:v>360018707.08487654</c:v>
                </c:pt>
                <c:pt idx="9">
                  <c:v>-28401326.593153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3-4C3B-8DF1-7E9FE6D99EA6}"/>
            </c:ext>
          </c:extLst>
        </c:ser>
        <c:ser>
          <c:idx val="3"/>
          <c:order val="3"/>
          <c:tx>
            <c:v>5%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Summary!$C$37:$L$37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Summary!$C$41:$L$41</c:f>
              <c:numCache>
                <c:formatCode>_-"$"* #,##0_-;\-"$"* #,##0_-;_-"$"* "-"??_-;_-@_-</c:formatCode>
                <c:ptCount val="10"/>
                <c:pt idx="0">
                  <c:v>1203880948.2299204</c:v>
                </c:pt>
                <c:pt idx="1">
                  <c:v>1344746349.9427962</c:v>
                </c:pt>
                <c:pt idx="2">
                  <c:v>1502318195.0428104</c:v>
                </c:pt>
                <c:pt idx="3">
                  <c:v>1135557586.8500571</c:v>
                </c:pt>
                <c:pt idx="4">
                  <c:v>767764090.80642128</c:v>
                </c:pt>
                <c:pt idx="5">
                  <c:v>833663733.53194046</c:v>
                </c:pt>
                <c:pt idx="6">
                  <c:v>816359689.91594839</c:v>
                </c:pt>
                <c:pt idx="7">
                  <c:v>690178619.44992352</c:v>
                </c:pt>
                <c:pt idx="8">
                  <c:v>446381070.71712828</c:v>
                </c:pt>
                <c:pt idx="9">
                  <c:v>64674382.625576019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63-4C3B-8DF1-7E9FE6D99EA6}"/>
            </c:ext>
          </c:extLst>
        </c:ser>
        <c:ser>
          <c:idx val="4"/>
          <c:order val="4"/>
          <c:tx>
            <c:v>6%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Summary!$C$37:$L$37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Summary!$C$42:$L$42</c:f>
              <c:numCache>
                <c:formatCode>_-"$"* #,##0_-;\-"$"* #,##0_-;_-"$"* "-"??_-;_-@_-</c:formatCode>
                <c:ptCount val="10"/>
                <c:pt idx="0">
                  <c:v>1203880948.2299204</c:v>
                </c:pt>
                <c:pt idx="1">
                  <c:v>1355580199.7591114</c:v>
                </c:pt>
                <c:pt idx="2">
                  <c:v>1526044579.6815481</c:v>
                </c:pt>
                <c:pt idx="3">
                  <c:v>1174525776.851563</c:v>
                </c:pt>
                <c:pt idx="4">
                  <c:v>819220988.41053438</c:v>
                </c:pt>
                <c:pt idx="5">
                  <c:v>894680726.23438072</c:v>
                </c:pt>
                <c:pt idx="6">
                  <c:v>888169379.8498702</c:v>
                </c:pt>
                <c:pt idx="7">
                  <c:v>773255528.01305628</c:v>
                </c:pt>
                <c:pt idx="8">
                  <c:v>540139420.32256413</c:v>
                </c:pt>
                <c:pt idx="9">
                  <c:v>167317084.24852514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63-4C3B-8DF1-7E9FE6D99EA6}"/>
            </c:ext>
          </c:extLst>
        </c:ser>
        <c:ser>
          <c:idx val="5"/>
          <c:order val="5"/>
          <c:tx>
            <c:v>8%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Summary!$C$37:$L$37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Summary!$C$43:$L$43</c:f>
              <c:numCache>
                <c:formatCode>_-"$"* #,##0_-;\-"$"* #,##0_-;_-"$"* "-"??_-;_-@_-</c:formatCode>
                <c:ptCount val="10"/>
                <c:pt idx="0">
                  <c:v>1203880948.2299204</c:v>
                </c:pt>
                <c:pt idx="1">
                  <c:v>1377247899.3917418</c:v>
                </c:pt>
                <c:pt idx="2">
                  <c:v>1574147379.9480028</c:v>
                </c:pt>
                <c:pt idx="3">
                  <c:v>1254587773.4009967</c:v>
                </c:pt>
                <c:pt idx="4">
                  <c:v>926768540.88898563</c:v>
                </c:pt>
                <c:pt idx="5">
                  <c:v>1024806583.3473506</c:v>
                </c:pt>
                <c:pt idx="6">
                  <c:v>1044189000.724597</c:v>
                </c:pt>
                <c:pt idx="7">
                  <c:v>957110186.82279062</c:v>
                </c:pt>
                <c:pt idx="8">
                  <c:v>751757643.06537008</c:v>
                </c:pt>
                <c:pt idx="9">
                  <c:v>404257633.88523912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63-4C3B-8DF1-7E9FE6D99EA6}"/>
            </c:ext>
          </c:extLst>
        </c:ser>
        <c:ser>
          <c:idx val="6"/>
          <c:order val="6"/>
          <c:tx>
            <c:v>10%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Summary!$C$37:$L$37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Summary!$C$44:$L$44</c:f>
              <c:numCache>
                <c:formatCode>_-"$"* #,##0_-;\-"$"* #,##0_-;_-"$"* "-"??_-;_-@_-</c:formatCode>
                <c:ptCount val="10"/>
                <c:pt idx="0">
                  <c:v>1203880948.2299199</c:v>
                </c:pt>
                <c:pt idx="1">
                  <c:v>1398915599.0243721</c:v>
                </c:pt>
                <c:pt idx="2">
                  <c:v>1623116888.1997633</c:v>
                </c:pt>
                <c:pt idx="3">
                  <c:v>1337527260.7449255</c:v>
                </c:pt>
                <c:pt idx="4">
                  <c:v>1040683813.1033592</c:v>
                </c:pt>
                <c:pt idx="5">
                  <c:v>1166238834.2689729</c:v>
                </c:pt>
                <c:pt idx="6">
                  <c:v>1217850689.0733604</c:v>
                </c:pt>
                <c:pt idx="7">
                  <c:v>1166611904.6889539</c:v>
                </c:pt>
                <c:pt idx="8">
                  <c:v>998941817.12263727</c:v>
                </c:pt>
                <c:pt idx="9">
                  <c:v>688785458.87757206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63-4C3B-8DF1-7E9FE6D99EA6}"/>
            </c:ext>
          </c:extLst>
        </c:ser>
        <c:ser>
          <c:idx val="7"/>
          <c:order val="7"/>
          <c:tx>
            <c:v>12%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Summary!$C$37:$L$37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Summary!$C$45:$L$45</c:f>
              <c:numCache>
                <c:formatCode>_-"$"* #,##0_-;\-"$"* #,##0_-;_-"$"* "-"??_-;_-@_-</c:formatCode>
                <c:ptCount val="10"/>
                <c:pt idx="0">
                  <c:v>1203880948.2299204</c:v>
                </c:pt>
                <c:pt idx="1">
                  <c:v>1420583298.6570024</c:v>
                </c:pt>
                <c:pt idx="2">
                  <c:v>1672953104.4368281</c:v>
                </c:pt>
                <c:pt idx="3">
                  <c:v>1423396241.3624649</c:v>
                </c:pt>
                <c:pt idx="4">
                  <c:v>1161197697.2779336</c:v>
                </c:pt>
                <c:pt idx="5">
                  <c:v>1319618141.4745955</c:v>
                </c:pt>
                <c:pt idx="6">
                  <c:v>1410550370.4970694</c:v>
                </c:pt>
                <c:pt idx="7">
                  <c:v>1404382642.3330069</c:v>
                </c:pt>
                <c:pt idx="8">
                  <c:v>1286167362.0457878</c:v>
                </c:pt>
                <c:pt idx="9">
                  <c:v>1028046986.2019854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63-4C3B-8DF1-7E9FE6D99EA6}"/>
            </c:ext>
          </c:extLst>
        </c:ser>
        <c:ser>
          <c:idx val="8"/>
          <c:order val="8"/>
          <c:tx>
            <c:v>14%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Summary!$C$37:$L$37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Summary!$C$46:$L$46</c:f>
              <c:numCache>
                <c:formatCode>_-"$"* #,##0_-;\-"$"* #,##0_-;_-"$"* "-"??_-;_-@_-</c:formatCode>
                <c:ptCount val="10"/>
                <c:pt idx="0">
                  <c:v>1203880948.2299204</c:v>
                </c:pt>
                <c:pt idx="1">
                  <c:v>1442250998.2896328</c:v>
                </c:pt>
                <c:pt idx="2">
                  <c:v>1723656028.6591988</c:v>
                </c:pt>
                <c:pt idx="3">
                  <c:v>1512246717.7327361</c:v>
                </c:pt>
                <c:pt idx="4">
                  <c:v>1288545245.8353238</c:v>
                </c:pt>
                <c:pt idx="5">
                  <c:v>1485608381.4436107</c:v>
                </c:pt>
                <c:pt idx="6">
                  <c:v>1623761687.5592699</c:v>
                </c:pt>
                <c:pt idx="7">
                  <c:v>1673244631.8618889</c:v>
                </c:pt>
                <c:pt idx="8">
                  <c:v>1618347763.6234055</c:v>
                </c:pt>
                <c:pt idx="9">
                  <c:v>1430046071.9094167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63-4C3B-8DF1-7E9FE6D99EA6}"/>
            </c:ext>
          </c:extLst>
        </c:ser>
        <c:ser>
          <c:idx val="9"/>
          <c:order val="9"/>
          <c:tx>
            <c:v>16%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Summary!$C$37:$L$37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Summary!$C$47:$L$47</c:f>
              <c:numCache>
                <c:formatCode>_-"$"* #,##0_-;\-"$"* #,##0_-;_-"$"* "-"??_-;_-@_-</c:formatCode>
                <c:ptCount val="10"/>
                <c:pt idx="0">
                  <c:v>1203880948.2299204</c:v>
                </c:pt>
                <c:pt idx="1">
                  <c:v>1463918697.9222627</c:v>
                </c:pt>
                <c:pt idx="2">
                  <c:v>1775225660.8668742</c:v>
                </c:pt>
                <c:pt idx="3">
                  <c:v>1604130692.3348551</c:v>
                </c:pt>
                <c:pt idx="4">
                  <c:v>1422965671.3964686</c:v>
                </c:pt>
                <c:pt idx="5">
                  <c:v>1664897060.6792769</c:v>
                </c:pt>
                <c:pt idx="6">
                  <c:v>1859038803.769547</c:v>
                </c:pt>
                <c:pt idx="7">
                  <c:v>1976231401.0850277</c:v>
                </c:pt>
                <c:pt idx="8">
                  <c:v>2000867389.2275162</c:v>
                </c:pt>
                <c:pt idx="9">
                  <c:v>1903725873.5506849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63-4C3B-8DF1-7E9FE6D99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601024"/>
        <c:axId val="634601680"/>
      </c:lineChart>
      <c:catAx>
        <c:axId val="6346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01680"/>
        <c:crosses val="autoZero"/>
        <c:auto val="1"/>
        <c:lblAlgn val="ctr"/>
        <c:lblOffset val="100"/>
        <c:noMultiLvlLbl val="0"/>
      </c:catAx>
      <c:valAx>
        <c:axId val="6346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01024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100"/>
                    <a:t>Doubloons (millions)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Summary!$C$49:$L$49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Summary!$C$50:$L$50</c:f>
              <c:numCache>
                <c:formatCode>_-"$"* #,##0_-;\-"$"* #,##0_-;_-"$"* "-"??_-;_-@_-</c:formatCode>
                <c:ptCount val="10"/>
                <c:pt idx="0">
                  <c:v>1093385009.5892715</c:v>
                </c:pt>
                <c:pt idx="1">
                  <c:v>1376267831.6417747</c:v>
                </c:pt>
                <c:pt idx="2">
                  <c:v>1707130429.012969</c:v>
                </c:pt>
                <c:pt idx="3">
                  <c:v>1563316223.7218113</c:v>
                </c:pt>
                <c:pt idx="4">
                  <c:v>1424509969.1926646</c:v>
                </c:pt>
                <c:pt idx="5">
                  <c:v>1713864915.4227061</c:v>
                </c:pt>
                <c:pt idx="6">
                  <c:v>1957364030.5500903</c:v>
                </c:pt>
                <c:pt idx="7">
                  <c:v>2128695518.6461034</c:v>
                </c:pt>
                <c:pt idx="8">
                  <c:v>2216176629.778811</c:v>
                </c:pt>
                <c:pt idx="9">
                  <c:v>2195884334.4362941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F-4AA4-B475-7EA648137F90}"/>
            </c:ext>
          </c:extLst>
        </c:ser>
        <c:ser>
          <c:idx val="1"/>
          <c:order val="1"/>
          <c:tx>
            <c:v>2%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Summary!$C$49:$L$49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Summary!$C$51:$L$51</c:f>
              <c:numCache>
                <c:formatCode>_-"$"* #,##0_-;\-"$"* #,##0_-;_-"$"* "-"??_-;_-@_-</c:formatCode>
                <c:ptCount val="10"/>
                <c:pt idx="0">
                  <c:v>1137583385.0455313</c:v>
                </c:pt>
                <c:pt idx="1">
                  <c:v>1393994018.447866</c:v>
                </c:pt>
                <c:pt idx="2">
                  <c:v>1693459499.1825132</c:v>
                </c:pt>
                <c:pt idx="3">
                  <c:v>1507348230.7780738</c:v>
                </c:pt>
                <c:pt idx="4">
                  <c:v>1319185060.4267731</c:v>
                </c:pt>
                <c:pt idx="5">
                  <c:v>1556166205.8434625</c:v>
                </c:pt>
                <c:pt idx="6">
                  <c:v>1738638566.528883</c:v>
                </c:pt>
                <c:pt idx="7">
                  <c:v>1838970368.1208663</c:v>
                </c:pt>
                <c:pt idx="8">
                  <c:v>1844172922.6856031</c:v>
                </c:pt>
                <c:pt idx="9">
                  <c:v>1728749395.1425719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F-4AA4-B475-7EA648137F90}"/>
            </c:ext>
          </c:extLst>
        </c:ser>
        <c:ser>
          <c:idx val="2"/>
          <c:order val="2"/>
          <c:tx>
            <c:v>3%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Summary!$C$49:$L$49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Summary!$C$52:$L$52</c:f>
              <c:numCache>
                <c:formatCode>_-"$"* #,##0_-;\-"$"* #,##0_-;_-"$"* "-"??_-;_-@_-</c:formatCode>
                <c:ptCount val="10"/>
                <c:pt idx="0">
                  <c:v>1181781760.501791</c:v>
                </c:pt>
                <c:pt idx="1">
                  <c:v>1411720205.2539568</c:v>
                </c:pt>
                <c:pt idx="2">
                  <c:v>1679788569.3520565</c:v>
                </c:pt>
                <c:pt idx="3">
                  <c:v>1451380237.8343344</c:v>
                </c:pt>
                <c:pt idx="4">
                  <c:v>1213860151.6608801</c:v>
                </c:pt>
                <c:pt idx="5">
                  <c:v>1398467496.2642179</c:v>
                </c:pt>
                <c:pt idx="6">
                  <c:v>1519913102.5076737</c:v>
                </c:pt>
                <c:pt idx="7">
                  <c:v>1549245217.5956264</c:v>
                </c:pt>
                <c:pt idx="8">
                  <c:v>1472169215.5923924</c:v>
                </c:pt>
                <c:pt idx="9">
                  <c:v>1261614455.8488469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F-4AA4-B475-7EA648137F90}"/>
            </c:ext>
          </c:extLst>
        </c:ser>
        <c:ser>
          <c:idx val="3"/>
          <c:order val="3"/>
          <c:tx>
            <c:v>3.50%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Summary!$C$49:$L$49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Summary!$C$53:$L$53</c:f>
              <c:numCache>
                <c:formatCode>_-"$"* #,##0_-;\-"$"* #,##0_-;_-"$"* "-"??_-;_-@_-</c:formatCode>
                <c:ptCount val="10"/>
                <c:pt idx="0">
                  <c:v>1203880948.2299204</c:v>
                </c:pt>
                <c:pt idx="1">
                  <c:v>1420583298.6570024</c:v>
                </c:pt>
                <c:pt idx="2">
                  <c:v>1672953104.4368281</c:v>
                </c:pt>
                <c:pt idx="3">
                  <c:v>1423396241.3624649</c:v>
                </c:pt>
                <c:pt idx="4">
                  <c:v>1161197697.2779336</c:v>
                </c:pt>
                <c:pt idx="5">
                  <c:v>1319618141.4745955</c:v>
                </c:pt>
                <c:pt idx="6">
                  <c:v>1410550370.4970694</c:v>
                </c:pt>
                <c:pt idx="7">
                  <c:v>1404382642.3330069</c:v>
                </c:pt>
                <c:pt idx="8">
                  <c:v>1286167362.0457878</c:v>
                </c:pt>
                <c:pt idx="9">
                  <c:v>1028046986.2019854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F-4AA4-B475-7EA648137F90}"/>
            </c:ext>
          </c:extLst>
        </c:ser>
        <c:ser>
          <c:idx val="4"/>
          <c:order val="4"/>
          <c:tx>
            <c:v>4%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Summary!$C$49:$L$49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Summary!$C$54:$L$54</c:f>
              <c:numCache>
                <c:formatCode>_-"$"* #,##0_-;\-"$"* #,##0_-;_-"$"* "-"??_-;_-@_-</c:formatCode>
                <c:ptCount val="10"/>
                <c:pt idx="0">
                  <c:v>1225980135.9580498</c:v>
                </c:pt>
                <c:pt idx="1">
                  <c:v>1429446392.0600471</c:v>
                </c:pt>
                <c:pt idx="2">
                  <c:v>1666117639.5215988</c:v>
                </c:pt>
                <c:pt idx="3">
                  <c:v>1395412244.890595</c:v>
                </c:pt>
                <c:pt idx="4">
                  <c:v>1108535242.8949866</c:v>
                </c:pt>
                <c:pt idx="5">
                  <c:v>1240768786.6849728</c:v>
                </c:pt>
                <c:pt idx="6">
                  <c:v>1301187638.4864645</c:v>
                </c:pt>
                <c:pt idx="7">
                  <c:v>1259520067.0703869</c:v>
                </c:pt>
                <c:pt idx="8">
                  <c:v>1100165508.4991822</c:v>
                </c:pt>
                <c:pt idx="9">
                  <c:v>794479516.55512238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F-4AA4-B475-7EA648137F90}"/>
            </c:ext>
          </c:extLst>
        </c:ser>
        <c:ser>
          <c:idx val="5"/>
          <c:order val="5"/>
          <c:tx>
            <c:v>5%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Summary!$C$49:$L$49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Summary!$C$55:$L$55</c:f>
              <c:numCache>
                <c:formatCode>_-"$"* #,##0_-;\-"$"* #,##0_-;_-"$"* "-"??_-;_-@_-</c:formatCode>
                <c:ptCount val="10"/>
                <c:pt idx="0">
                  <c:v>1270178511.4143095</c:v>
                </c:pt>
                <c:pt idx="1">
                  <c:v>1447172578.8661385</c:v>
                </c:pt>
                <c:pt idx="2">
                  <c:v>1652446709.691143</c:v>
                </c:pt>
                <c:pt idx="3">
                  <c:v>1339444251.946857</c:v>
                </c:pt>
                <c:pt idx="4">
                  <c:v>1003210334.1290951</c:v>
                </c:pt>
                <c:pt idx="5">
                  <c:v>1083070077.1057296</c:v>
                </c:pt>
                <c:pt idx="6">
                  <c:v>1082462174.4652567</c:v>
                </c:pt>
                <c:pt idx="7">
                  <c:v>969794916.54514837</c:v>
                </c:pt>
                <c:pt idx="8">
                  <c:v>728161801.40597343</c:v>
                </c:pt>
                <c:pt idx="9">
                  <c:v>327344577.26140022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CF-4AA4-B475-7EA648137F90}"/>
            </c:ext>
          </c:extLst>
        </c:ser>
        <c:ser>
          <c:idx val="6"/>
          <c:order val="6"/>
          <c:tx>
            <c:v>6%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Summary!$C$49:$L$49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Summary!$C$56:$L$56</c:f>
              <c:numCache>
                <c:formatCode>_-"$"* #,##0_-;\-"$"* #,##0_-;_-"$"* "-"??_-;_-@_-</c:formatCode>
                <c:ptCount val="10"/>
                <c:pt idx="0">
                  <c:v>1314376886.8705692</c:v>
                </c:pt>
                <c:pt idx="1">
                  <c:v>1464898765.6722298</c:v>
                </c:pt>
                <c:pt idx="2">
                  <c:v>1638775779.8606868</c:v>
                </c:pt>
                <c:pt idx="3">
                  <c:v>1283476259.003118</c:v>
                </c:pt>
                <c:pt idx="4">
                  <c:v>897885425.36320257</c:v>
                </c:pt>
                <c:pt idx="5">
                  <c:v>925371367.52648497</c:v>
                </c:pt>
                <c:pt idx="6">
                  <c:v>863736710.44404793</c:v>
                </c:pt>
                <c:pt idx="7">
                  <c:v>680069766.01990938</c:v>
                </c:pt>
                <c:pt idx="8">
                  <c:v>356158094.31276369</c:v>
                </c:pt>
                <c:pt idx="9">
                  <c:v>-139790362.03232384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CF-4AA4-B475-7EA648137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62248"/>
        <c:axId val="502470120"/>
      </c:lineChart>
      <c:catAx>
        <c:axId val="50246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70120"/>
        <c:crosses val="autoZero"/>
        <c:auto val="1"/>
        <c:lblAlgn val="ctr"/>
        <c:lblOffset val="100"/>
        <c:noMultiLvlLbl val="0"/>
      </c:catAx>
      <c:valAx>
        <c:axId val="50247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462248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100"/>
                    <a:t>Doubloons</a:t>
                  </a:r>
                  <a:r>
                    <a:rPr lang="en-US" sz="1100" baseline="0"/>
                    <a:t> (m</a:t>
                  </a:r>
                  <a:r>
                    <a:rPr lang="en-US" sz="1100"/>
                    <a:t>illions)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Scenario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Summary!$C$10:$L$10</c:f>
              <c:numCache>
                <c:formatCode>0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Summary!$C$29:$L$29</c:f>
              <c:numCache>
                <c:formatCode>_-"$"* #,##0_-;\-"$"* #,##0_-;_-"$"* "-"??_-;_-@_-</c:formatCode>
                <c:ptCount val="10"/>
                <c:pt idx="0">
                  <c:v>1257251538.5516024</c:v>
                </c:pt>
                <c:pt idx="1">
                  <c:v>1716126571.31636</c:v>
                </c:pt>
                <c:pt idx="2">
                  <c:v>2286386454.2973785</c:v>
                </c:pt>
                <c:pt idx="3">
                  <c:v>2438861456.1453266</c:v>
                </c:pt>
                <c:pt idx="4">
                  <c:v>2672115827.4453545</c:v>
                </c:pt>
                <c:pt idx="5">
                  <c:v>3380752330.4083281</c:v>
                </c:pt>
                <c:pt idx="6">
                  <c:v>4081324606.3697472</c:v>
                </c:pt>
                <c:pt idx="7">
                  <c:v>4749213639.6350718</c:v>
                </c:pt>
                <c:pt idx="8">
                  <c:v>5374814014.3410845</c:v>
                </c:pt>
                <c:pt idx="9">
                  <c:v>5935977453.9167757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D-4A0E-AA36-AF618F2DB4C6}"/>
            </c:ext>
          </c:extLst>
        </c:ser>
        <c:ser>
          <c:idx val="1"/>
          <c:order val="1"/>
          <c:tx>
            <c:v>Scenario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Summary!$C$10:$L$10</c:f>
              <c:numCache>
                <c:formatCode>0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Summary!$C$30:$L$30</c:f>
              <c:numCache>
                <c:formatCode>_-"$"* #,##0_-;\-"$"* #,##0_-;_-"$"* "-"??_-;_-@_-</c:formatCode>
                <c:ptCount val="10"/>
                <c:pt idx="0">
                  <c:v>1203880948.2299204</c:v>
                </c:pt>
                <c:pt idx="1">
                  <c:v>1420583298.6570024</c:v>
                </c:pt>
                <c:pt idx="2">
                  <c:v>1672953104.4368281</c:v>
                </c:pt>
                <c:pt idx="3">
                  <c:v>1423396241.3624649</c:v>
                </c:pt>
                <c:pt idx="4">
                  <c:v>1161197697.2779336</c:v>
                </c:pt>
                <c:pt idx="5">
                  <c:v>1319618141.4745955</c:v>
                </c:pt>
                <c:pt idx="6">
                  <c:v>1410550370.4970694</c:v>
                </c:pt>
                <c:pt idx="7">
                  <c:v>1404382642.3330069</c:v>
                </c:pt>
                <c:pt idx="8">
                  <c:v>1286167362.0457878</c:v>
                </c:pt>
                <c:pt idx="9">
                  <c:v>1028046986.2019854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D-4A0E-AA36-AF618F2DB4C6}"/>
            </c:ext>
          </c:extLst>
        </c:ser>
        <c:ser>
          <c:idx val="3"/>
          <c:order val="2"/>
          <c:tx>
            <c:v>Scenario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Summary!$C$10:$L$10</c:f>
              <c:numCache>
                <c:formatCode>0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Summary!$C$32:$L$32</c:f>
              <c:numCache>
                <c:formatCode>_-"$"* #,##0_-;\-"$"* #,##0_-;_-"$"* "-"??_-;_-@_-</c:formatCode>
                <c:ptCount val="10"/>
                <c:pt idx="0">
                  <c:v>1261256367.5474577</c:v>
                </c:pt>
                <c:pt idx="1">
                  <c:v>1348393837.7396259</c:v>
                </c:pt>
                <c:pt idx="2">
                  <c:v>1381557042.4758563</c:v>
                </c:pt>
                <c:pt idx="3">
                  <c:v>802658313.96942282</c:v>
                </c:pt>
                <c:pt idx="4">
                  <c:v>76987940.324106216</c:v>
                </c:pt>
                <c:pt idx="5">
                  <c:v>-281746309.88315535</c:v>
                </c:pt>
                <c:pt idx="6">
                  <c:v>-744817453.33484602</c:v>
                </c:pt>
                <c:pt idx="7">
                  <c:v>-1334555531.7633843</c:v>
                </c:pt>
                <c:pt idx="8">
                  <c:v>-2055110666.0647149</c:v>
                </c:pt>
                <c:pt idx="9">
                  <c:v>-2921788592.3889642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CD-4A0E-AA36-AF618F2DB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193176"/>
        <c:axId val="672193832"/>
      </c:lineChart>
      <c:catAx>
        <c:axId val="6721931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93832"/>
        <c:crosses val="autoZero"/>
        <c:auto val="1"/>
        <c:lblAlgn val="ctr"/>
        <c:lblOffset val="100"/>
        <c:noMultiLvlLbl val="0"/>
      </c:catAx>
      <c:valAx>
        <c:axId val="6721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93176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100"/>
                    <a:t>Doubloons</a:t>
                  </a:r>
                  <a:r>
                    <a:rPr lang="en-US" sz="1100" baseline="0"/>
                    <a:t> (m</a:t>
                  </a:r>
                  <a:r>
                    <a:rPr lang="en-US" sz="1100"/>
                    <a:t>illions)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revenues and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3'!$B$56</c:f>
              <c:strCache>
                <c:ptCount val="1"/>
                <c:pt idx="0">
                  <c:v>Revenues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'Scenario 3'!$C$55:$R$55</c:f>
              <c:numCache>
                <c:formatCode>General</c:formatCode>
                <c:ptCount val="1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</c:numCache>
            </c:numRef>
          </c:cat>
          <c:val>
            <c:numRef>
              <c:f>'Scenario 3'!$C$56:$R$56</c:f>
              <c:numCache>
                <c:formatCode>_-"$"* #,##0_-;\-"$"* #,##0_-;_-"$"* "-"??_-;_-@_-</c:formatCode>
                <c:ptCount val="16"/>
                <c:pt idx="0">
                  <c:v>1803325071.04</c:v>
                </c:pt>
                <c:pt idx="1">
                  <c:v>1930954420.6700001</c:v>
                </c:pt>
                <c:pt idx="2">
                  <c:v>2041621854.9299998</c:v>
                </c:pt>
                <c:pt idx="3">
                  <c:v>2308098576.8400002</c:v>
                </c:pt>
                <c:pt idx="4">
                  <c:v>2050457967.3600001</c:v>
                </c:pt>
                <c:pt idx="5">
                  <c:v>2338777090.9026208</c:v>
                </c:pt>
                <c:pt idx="6">
                  <c:v>3772221793.4628468</c:v>
                </c:pt>
                <c:pt idx="7">
                  <c:v>3219501960.5565815</c:v>
                </c:pt>
                <c:pt idx="8">
                  <c:v>3665652228.506093</c:v>
                </c:pt>
                <c:pt idx="9">
                  <c:v>4115707507.4743786</c:v>
                </c:pt>
                <c:pt idx="10">
                  <c:v>4569702983.510046</c:v>
                </c:pt>
                <c:pt idx="11">
                  <c:v>4789414062.7101831</c:v>
                </c:pt>
                <c:pt idx="12">
                  <c:v>5019783637.1443062</c:v>
                </c:pt>
                <c:pt idx="13">
                  <c:v>5261332703.6415787</c:v>
                </c:pt>
                <c:pt idx="14">
                  <c:v>5514607889.4953213</c:v>
                </c:pt>
                <c:pt idx="15">
                  <c:v>5780182720.1768665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9-4605-825F-4227BC628FA7}"/>
            </c:ext>
          </c:extLst>
        </c:ser>
        <c:ser>
          <c:idx val="1"/>
          <c:order val="1"/>
          <c:tx>
            <c:strRef>
              <c:f>'Scenario 3'!$B$57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3'!$C$55:$R$55</c:f>
              <c:numCache>
                <c:formatCode>General</c:formatCode>
                <c:ptCount val="1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</c:numCache>
            </c:numRef>
          </c:cat>
          <c:val>
            <c:numRef>
              <c:f>'Scenario 3'!$C$57:$R$57</c:f>
              <c:numCache>
                <c:formatCode>_-"$"* #,##0_-;\-"$"* #,##0_-;_-"$"* "-"??_-;_-@_-</c:formatCode>
                <c:ptCount val="16"/>
                <c:pt idx="0">
                  <c:v>1428454432.6399999</c:v>
                </c:pt>
                <c:pt idx="1">
                  <c:v>1419742881.9200001</c:v>
                </c:pt>
                <c:pt idx="2">
                  <c:v>1766555654.2199998</c:v>
                </c:pt>
                <c:pt idx="3">
                  <c:v>1889972960.6800001</c:v>
                </c:pt>
                <c:pt idx="4">
                  <c:v>1868954791.6799998</c:v>
                </c:pt>
                <c:pt idx="5">
                  <c:v>2008995444.1605139</c:v>
                </c:pt>
                <c:pt idx="6">
                  <c:v>2429697261.8427291</c:v>
                </c:pt>
                <c:pt idx="7">
                  <c:v>2813067771.0980663</c:v>
                </c:pt>
                <c:pt idx="8">
                  <c:v>3189715521.4990535</c:v>
                </c:pt>
                <c:pt idx="9">
                  <c:v>4094325517.6913996</c:v>
                </c:pt>
                <c:pt idx="10">
                  <c:v>4472599050.8366575</c:v>
                </c:pt>
                <c:pt idx="11">
                  <c:v>4252617864.45327</c:v>
                </c:pt>
                <c:pt idx="12">
                  <c:v>4565149441.063158</c:v>
                </c:pt>
                <c:pt idx="13">
                  <c:v>4911333965.0329523</c:v>
                </c:pt>
                <c:pt idx="14">
                  <c:v>5274339306.4869556</c:v>
                </c:pt>
                <c:pt idx="15">
                  <c:v>5665724630.9087801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9-4605-825F-4227BC628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74696"/>
        <c:axId val="434274368"/>
      </c:lineChart>
      <c:catAx>
        <c:axId val="43427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74368"/>
        <c:crosses val="autoZero"/>
        <c:auto val="1"/>
        <c:lblAlgn val="ctr"/>
        <c:lblOffset val="100"/>
        <c:noMultiLvlLbl val="0"/>
      </c:catAx>
      <c:valAx>
        <c:axId val="4342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7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revenues and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2.5'!$B$54</c:f>
              <c:strCache>
                <c:ptCount val="1"/>
                <c:pt idx="0">
                  <c:v>Revenues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'Scenario 2.5'!$C$53:$R$53</c:f>
              <c:numCache>
                <c:formatCode>General</c:formatCode>
                <c:ptCount val="1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</c:numCache>
            </c:numRef>
          </c:cat>
          <c:val>
            <c:numRef>
              <c:f>'Scenario 2.5'!$C$54:$R$54</c:f>
              <c:numCache>
                <c:formatCode>_-"$"* #,##0_-;\-"$"* #,##0_-;_-"$"* "-"??_-;_-@_-</c:formatCode>
                <c:ptCount val="16"/>
                <c:pt idx="0">
                  <c:v>1803325071.04</c:v>
                </c:pt>
                <c:pt idx="1">
                  <c:v>1930954420.6700001</c:v>
                </c:pt>
                <c:pt idx="2">
                  <c:v>2041621854.9299998</c:v>
                </c:pt>
                <c:pt idx="3">
                  <c:v>2308098576.8400002</c:v>
                </c:pt>
                <c:pt idx="4">
                  <c:v>2050457967.3600001</c:v>
                </c:pt>
                <c:pt idx="5">
                  <c:v>2212259740.8208075</c:v>
                </c:pt>
                <c:pt idx="6">
                  <c:v>3370650911.4929457</c:v>
                </c:pt>
                <c:pt idx="7">
                  <c:v>2552095766.340374</c:v>
                </c:pt>
                <c:pt idx="8">
                  <c:v>2742704403.196991</c:v>
                </c:pt>
                <c:pt idx="9">
                  <c:v>2948685629.3653502</c:v>
                </c:pt>
                <c:pt idx="10">
                  <c:v>3171356003.4253416</c:v>
                </c:pt>
                <c:pt idx="11">
                  <c:v>3322673519.0745277</c:v>
                </c:pt>
                <c:pt idx="12">
                  <c:v>3481272945.0563164</c:v>
                </c:pt>
                <c:pt idx="13">
                  <c:v>3647507298.6417227</c:v>
                </c:pt>
                <c:pt idx="14">
                  <c:v>3821746819.1360168</c:v>
                </c:pt>
                <c:pt idx="15">
                  <c:v>4004379812.6079473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F-4311-BCE4-5AC7F2927D5B}"/>
            </c:ext>
          </c:extLst>
        </c:ser>
        <c:ser>
          <c:idx val="1"/>
          <c:order val="1"/>
          <c:tx>
            <c:strRef>
              <c:f>'Scenario 2.5'!$B$55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2.5'!$C$53:$R$53</c:f>
              <c:numCache>
                <c:formatCode>General</c:formatCode>
                <c:ptCount val="1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</c:numCache>
            </c:numRef>
          </c:cat>
          <c:val>
            <c:numRef>
              <c:f>'Scenario 2.5'!$C$55:$R$55</c:f>
              <c:numCache>
                <c:formatCode>_-"$"* #,##0_-;\-"$"* #,##0_-;_-"$"* "-"??_-;_-@_-</c:formatCode>
                <c:ptCount val="16"/>
                <c:pt idx="0">
                  <c:v>1428454432.6399999</c:v>
                </c:pt>
                <c:pt idx="1">
                  <c:v>1419742881.9200001</c:v>
                </c:pt>
                <c:pt idx="2">
                  <c:v>1766555654.2199998</c:v>
                </c:pt>
                <c:pt idx="3">
                  <c:v>1889972960.6800001</c:v>
                </c:pt>
                <c:pt idx="4">
                  <c:v>1868954791.6799998</c:v>
                </c:pt>
                <c:pt idx="5">
                  <c:v>2008995444.1605139</c:v>
                </c:pt>
                <c:pt idx="6">
                  <c:v>2209918772.8129787</c:v>
                </c:pt>
                <c:pt idx="7">
                  <c:v>2382028612.2792983</c:v>
                </c:pt>
                <c:pt idx="8">
                  <c:v>2556855147.1151657</c:v>
                </c:pt>
                <c:pt idx="9">
                  <c:v>3270084395.1500711</c:v>
                </c:pt>
                <c:pt idx="10">
                  <c:v>3468504908.6778355</c:v>
                </c:pt>
                <c:pt idx="11">
                  <c:v>3177910417.9317961</c:v>
                </c:pt>
                <c:pt idx="12">
                  <c:v>3414720171.032836</c:v>
                </c:pt>
                <c:pt idx="13">
                  <c:v>3679692323.9358692</c:v>
                </c:pt>
                <c:pt idx="14">
                  <c:v>3955583092.2815342</c:v>
                </c:pt>
                <c:pt idx="15">
                  <c:v>4253507976.7202272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F-4311-BCE4-5AC7F2927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74696"/>
        <c:axId val="434274368"/>
      </c:lineChart>
      <c:catAx>
        <c:axId val="43427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74368"/>
        <c:crosses val="autoZero"/>
        <c:auto val="1"/>
        <c:lblAlgn val="ctr"/>
        <c:lblOffset val="100"/>
        <c:noMultiLvlLbl val="0"/>
      </c:catAx>
      <c:valAx>
        <c:axId val="4342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7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</a:t>
            </a:r>
            <a:r>
              <a:rPr lang="en-US" baseline="0"/>
              <a:t> revenues and expenses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2'!$B$54</c:f>
              <c:strCache>
                <c:ptCount val="1"/>
                <c:pt idx="0">
                  <c:v>Revenues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'Scenario 2'!$C$53:$R$53</c:f>
              <c:numCache>
                <c:formatCode>General</c:formatCode>
                <c:ptCount val="1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</c:numCache>
            </c:numRef>
          </c:cat>
          <c:val>
            <c:numRef>
              <c:f>'Scenario 2'!$C$54:$R$54</c:f>
              <c:numCache>
                <c:formatCode>_-"$"* #,##0_-;\-"$"* #,##0_-;_-"$"* "-"??_-;_-@_-</c:formatCode>
                <c:ptCount val="16"/>
                <c:pt idx="0">
                  <c:v>1803325071.04</c:v>
                </c:pt>
                <c:pt idx="1">
                  <c:v>1930954420.6700001</c:v>
                </c:pt>
                <c:pt idx="2">
                  <c:v>2041621854.9299998</c:v>
                </c:pt>
                <c:pt idx="3">
                  <c:v>2308098576.8400002</c:v>
                </c:pt>
                <c:pt idx="4">
                  <c:v>2050457967.3600001</c:v>
                </c:pt>
                <c:pt idx="5">
                  <c:v>2212259740.8208075</c:v>
                </c:pt>
                <c:pt idx="6">
                  <c:v>3353123618.5728455</c:v>
                </c:pt>
                <c:pt idx="7">
                  <c:v>2513977747.1716237</c:v>
                </c:pt>
                <c:pt idx="8">
                  <c:v>2700883567.2847128</c:v>
                </c:pt>
                <c:pt idx="9">
                  <c:v>2829987036.4504766</c:v>
                </c:pt>
                <c:pt idx="10">
                  <c:v>2965315856.3229322</c:v>
                </c:pt>
                <c:pt idx="11">
                  <c:v>3107172470.2956743</c:v>
                </c:pt>
                <c:pt idx="12">
                  <c:v>3255874109.528688</c:v>
                </c:pt>
                <c:pt idx="13">
                  <c:v>3411753519.9398727</c:v>
                </c:pt>
                <c:pt idx="14">
                  <c:v>3575159725.1034813</c:v>
                </c:pt>
                <c:pt idx="15">
                  <c:v>3746458826.8360558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E-4AC6-AFF4-9B7D0B8BA808}"/>
            </c:ext>
          </c:extLst>
        </c:ser>
        <c:ser>
          <c:idx val="1"/>
          <c:order val="1"/>
          <c:tx>
            <c:strRef>
              <c:f>'Scenario 2'!$B$55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'Scenario 2'!$C$53:$R$53</c:f>
              <c:numCache>
                <c:formatCode>General</c:formatCode>
                <c:ptCount val="1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</c:numCache>
            </c:numRef>
          </c:cat>
          <c:val>
            <c:numRef>
              <c:f>'Scenario 2'!$C$55:$R$55</c:f>
              <c:numCache>
                <c:formatCode>_-"$"* #,##0_-;\-"$"* #,##0_-;_-"$"* "-"??_-;_-@_-</c:formatCode>
                <c:ptCount val="16"/>
                <c:pt idx="0">
                  <c:v>1428454432.6399999</c:v>
                </c:pt>
                <c:pt idx="1">
                  <c:v>1419742881.9200001</c:v>
                </c:pt>
                <c:pt idx="2">
                  <c:v>1766555654.2199998</c:v>
                </c:pt>
                <c:pt idx="3">
                  <c:v>1889972960.6800001</c:v>
                </c:pt>
                <c:pt idx="4">
                  <c:v>1868954791.6799998</c:v>
                </c:pt>
                <c:pt idx="5">
                  <c:v>2008995444.1605139</c:v>
                </c:pt>
                <c:pt idx="6">
                  <c:v>2209918772.8129787</c:v>
                </c:pt>
                <c:pt idx="7">
                  <c:v>2382028612.2792983</c:v>
                </c:pt>
                <c:pt idx="8">
                  <c:v>2556855147.1151657</c:v>
                </c:pt>
                <c:pt idx="9">
                  <c:v>3270084395.1500711</c:v>
                </c:pt>
                <c:pt idx="10">
                  <c:v>3468504908.6778355</c:v>
                </c:pt>
                <c:pt idx="11">
                  <c:v>3177910417.9317961</c:v>
                </c:pt>
                <c:pt idx="12">
                  <c:v>3414720171.032836</c:v>
                </c:pt>
                <c:pt idx="13">
                  <c:v>3679692323.9358692</c:v>
                </c:pt>
                <c:pt idx="14">
                  <c:v>3955583092.2815342</c:v>
                </c:pt>
                <c:pt idx="15">
                  <c:v>4253507976.7202272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E-4AC6-AFF4-9B7D0B8BA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74696"/>
        <c:axId val="434274368"/>
      </c:lineChart>
      <c:catAx>
        <c:axId val="43427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74368"/>
        <c:crosses val="autoZero"/>
        <c:auto val="1"/>
        <c:lblAlgn val="ctr"/>
        <c:lblOffset val="100"/>
        <c:noMultiLvlLbl val="0"/>
      </c:catAx>
      <c:valAx>
        <c:axId val="4342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7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71437</xdr:rowOff>
    </xdr:from>
    <xdr:to>
      <xdr:col>9</xdr:col>
      <xdr:colOff>828675</xdr:colOff>
      <xdr:row>12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8BC1A-06D6-41E5-B494-4A12AE4B1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919162</xdr:colOff>
      <xdr:row>0</xdr:row>
      <xdr:rowOff>90487</xdr:rowOff>
    </xdr:from>
    <xdr:to>
      <xdr:col>13</xdr:col>
      <xdr:colOff>4762</xdr:colOff>
      <xdr:row>12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91FAEA-5F8F-4798-8FDD-8CEA22C5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</xdr:colOff>
      <xdr:row>0</xdr:row>
      <xdr:rowOff>123825</xdr:rowOff>
    </xdr:from>
    <xdr:to>
      <xdr:col>2</xdr:col>
      <xdr:colOff>541312</xdr:colOff>
      <xdr:row>3</xdr:row>
      <xdr:rowOff>178191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E66B1E7-5356-49DF-8F38-8BBD98C03897}"/>
            </a:ext>
          </a:extLst>
        </xdr:cNvPr>
        <xdr:cNvGrpSpPr/>
      </xdr:nvGrpSpPr>
      <xdr:grpSpPr>
        <a:xfrm>
          <a:off x="274320" y="123825"/>
          <a:ext cx="1028992" cy="625866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67B0E947-1D33-49C7-8193-8565C9B87A9B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A44D6930-5901-4AA6-A493-617805BDC1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10</xdr:col>
      <xdr:colOff>930226</xdr:colOff>
      <xdr:row>0</xdr:row>
      <xdr:rowOff>113421</xdr:rowOff>
    </xdr:from>
    <xdr:to>
      <xdr:col>11</xdr:col>
      <xdr:colOff>931398</xdr:colOff>
      <xdr:row>3</xdr:row>
      <xdr:rowOff>121920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59C1475-A5A6-4CE8-A2B5-0D7E9FC6DD33}"/>
            </a:ext>
          </a:extLst>
        </xdr:cNvPr>
        <xdr:cNvGrpSpPr/>
      </xdr:nvGrpSpPr>
      <xdr:grpSpPr>
        <a:xfrm>
          <a:off x="8474026" y="113421"/>
          <a:ext cx="982247" cy="579999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6C3EDC31-0A13-4960-9F8B-4DAE5B492C5E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FA0D172A-1224-4DDF-8410-C849B19424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928687</xdr:colOff>
      <xdr:row>51</xdr:row>
      <xdr:rowOff>185737</xdr:rowOff>
    </xdr:from>
    <xdr:to>
      <xdr:col>10</xdr:col>
      <xdr:colOff>681037</xdr:colOff>
      <xdr:row>66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C1BCD1-2B4F-4360-BD98-9AB525C9D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123825</xdr:rowOff>
    </xdr:from>
    <xdr:to>
      <xdr:col>1</xdr:col>
      <xdr:colOff>1079841</xdr:colOff>
      <xdr:row>3</xdr:row>
      <xdr:rowOff>169692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88E10DE-1ACB-4FFE-9BA5-23B42A27729E}"/>
            </a:ext>
          </a:extLst>
        </xdr:cNvPr>
        <xdr:cNvGrpSpPr/>
      </xdr:nvGrpSpPr>
      <xdr:grpSpPr>
        <a:xfrm>
          <a:off x="276225" y="123825"/>
          <a:ext cx="1051266" cy="617367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6D0D6D0-9227-4B6D-85B0-4BA2D4711949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6F85551-8B9D-40F7-949A-11ECCDAC71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6</xdr:col>
      <xdr:colOff>695325</xdr:colOff>
      <xdr:row>0</xdr:row>
      <xdr:rowOff>112395</xdr:rowOff>
    </xdr:from>
    <xdr:to>
      <xdr:col>7</xdr:col>
      <xdr:colOff>827942</xdr:colOff>
      <xdr:row>3</xdr:row>
      <xdr:rowOff>112395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521BF18B-FFED-488A-8D94-C53184DE8DBF}"/>
            </a:ext>
          </a:extLst>
        </xdr:cNvPr>
        <xdr:cNvGrpSpPr/>
      </xdr:nvGrpSpPr>
      <xdr:grpSpPr>
        <a:xfrm>
          <a:off x="5781675" y="112395"/>
          <a:ext cx="980342" cy="571500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3FF1E6F9-6303-46D1-9302-2DCBCB34B5A6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B03D3DDF-C24D-4E64-871F-15FECD91F8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</xdr:colOff>
      <xdr:row>0</xdr:row>
      <xdr:rowOff>125730</xdr:rowOff>
    </xdr:from>
    <xdr:to>
      <xdr:col>1</xdr:col>
      <xdr:colOff>1083651</xdr:colOff>
      <xdr:row>3</xdr:row>
      <xdr:rowOff>173502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A395EEE-1834-4193-A70F-F85BAFB34871}"/>
            </a:ext>
          </a:extLst>
        </xdr:cNvPr>
        <xdr:cNvGrpSpPr/>
      </xdr:nvGrpSpPr>
      <xdr:grpSpPr>
        <a:xfrm>
          <a:off x="274320" y="125730"/>
          <a:ext cx="1056981" cy="619272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E6C86738-7AA3-4CC3-83E1-CA64C7DD18F6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815B33F-65B9-4553-A9AD-A61468EC5A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6</xdr:col>
      <xdr:colOff>697230</xdr:colOff>
      <xdr:row>0</xdr:row>
      <xdr:rowOff>64770</xdr:rowOff>
    </xdr:from>
    <xdr:to>
      <xdr:col>7</xdr:col>
      <xdr:colOff>829847</xdr:colOff>
      <xdr:row>3</xdr:row>
      <xdr:rowOff>64770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A7B824BD-F5CA-4BC9-8E62-70C691164614}"/>
            </a:ext>
          </a:extLst>
        </xdr:cNvPr>
        <xdr:cNvGrpSpPr/>
      </xdr:nvGrpSpPr>
      <xdr:grpSpPr>
        <a:xfrm>
          <a:off x="5783580" y="64770"/>
          <a:ext cx="980342" cy="571500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A0E84FE-CF16-46F3-BE27-E88BDF859D47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FF11FCE-7CBF-4C38-B997-5CFA7163AA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74295</xdr:rowOff>
    </xdr:from>
    <xdr:to>
      <xdr:col>2</xdr:col>
      <xdr:colOff>146391</xdr:colOff>
      <xdr:row>3</xdr:row>
      <xdr:rowOff>116352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E06CC8D-A06D-470E-844A-0BCD1E086D1D}"/>
            </a:ext>
          </a:extLst>
        </xdr:cNvPr>
        <xdr:cNvGrpSpPr/>
      </xdr:nvGrpSpPr>
      <xdr:grpSpPr>
        <a:xfrm>
          <a:off x="276225" y="74295"/>
          <a:ext cx="1032216" cy="613557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2A508316-8AF3-4C05-8766-78D66CC408CF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3EDFBBA2-397C-4960-98A0-CAB7845DBB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6</xdr:col>
      <xdr:colOff>407670</xdr:colOff>
      <xdr:row>0</xdr:row>
      <xdr:rowOff>93345</xdr:rowOff>
    </xdr:from>
    <xdr:to>
      <xdr:col>6</xdr:col>
      <xdr:colOff>1431827</xdr:colOff>
      <xdr:row>3</xdr:row>
      <xdr:rowOff>93345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8303F31C-D17D-4DD2-85C3-4EAB5D0ECA43}"/>
            </a:ext>
          </a:extLst>
        </xdr:cNvPr>
        <xdr:cNvGrpSpPr/>
      </xdr:nvGrpSpPr>
      <xdr:grpSpPr>
        <a:xfrm>
          <a:off x="5665470" y="93345"/>
          <a:ext cx="1024157" cy="571500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D00B754E-0233-46C0-BC32-DDC7E6E357BE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A5E33BF1-0FD5-42C7-A00D-AE9E3EAB92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</xdr:colOff>
      <xdr:row>0</xdr:row>
      <xdr:rowOff>133350</xdr:rowOff>
    </xdr:from>
    <xdr:to>
      <xdr:col>1</xdr:col>
      <xdr:colOff>1083651</xdr:colOff>
      <xdr:row>3</xdr:row>
      <xdr:rowOff>173502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F115D8-D082-4748-9E6B-D159EA160BC3}"/>
            </a:ext>
          </a:extLst>
        </xdr:cNvPr>
        <xdr:cNvGrpSpPr/>
      </xdr:nvGrpSpPr>
      <xdr:grpSpPr>
        <a:xfrm>
          <a:off x="268605" y="133350"/>
          <a:ext cx="1062696" cy="611652"/>
          <a:chOff x="1337018" y="168519"/>
          <a:chExt cx="1046137" cy="591576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FD2F880-8D55-4D54-8051-DF6575EEB792}"/>
              </a:ext>
            </a:extLst>
          </xdr:cNvPr>
          <xdr:cNvSpPr/>
        </xdr:nvSpPr>
        <xdr:spPr>
          <a:xfrm>
            <a:off x="1337018" y="168519"/>
            <a:ext cx="1046137" cy="59157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2A94832-C9F5-4202-81D8-5C21456B7F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7461" y="238272"/>
            <a:ext cx="960350" cy="461010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6</xdr:col>
      <xdr:colOff>371475</xdr:colOff>
      <xdr:row>0</xdr:row>
      <xdr:rowOff>38100</xdr:rowOff>
    </xdr:from>
    <xdr:to>
      <xdr:col>6</xdr:col>
      <xdr:colOff>1378487</xdr:colOff>
      <xdr:row>3</xdr:row>
      <xdr:rowOff>38100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736836F-FD2C-4EBF-87C3-1C1E2B0BC698}"/>
            </a:ext>
          </a:extLst>
        </xdr:cNvPr>
        <xdr:cNvGrpSpPr/>
      </xdr:nvGrpSpPr>
      <xdr:grpSpPr>
        <a:xfrm>
          <a:off x="7296150" y="38100"/>
          <a:ext cx="1007012" cy="571500"/>
          <a:chOff x="3337560" y="82501"/>
          <a:chExt cx="1016537" cy="54951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26F18BFC-5125-4ECB-A302-72BA58945C20}"/>
              </a:ext>
            </a:extLst>
          </xdr:cNvPr>
          <xdr:cNvSpPr/>
        </xdr:nvSpPr>
        <xdr:spPr>
          <a:xfrm>
            <a:off x="3337560" y="82501"/>
            <a:ext cx="1016537" cy="549519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6">
            <a:extLst>
              <a:ext uri="{FF2B5EF4-FFF2-40B4-BE49-F238E27FC236}">
                <a16:creationId xmlns:a16="http://schemas.microsoft.com/office/drawing/2014/main" id="{AC1DB09F-0392-4997-BD9C-D8E11959A6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92366" y="130273"/>
            <a:ext cx="913544" cy="45148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1628775</xdr:colOff>
      <xdr:row>43</xdr:row>
      <xdr:rowOff>76200</xdr:rowOff>
    </xdr:from>
    <xdr:to>
      <xdr:col>6</xdr:col>
      <xdr:colOff>1600200</xdr:colOff>
      <xdr:row>66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335080-99A6-4B70-A3BA-AB6E42CE6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157160</xdr:colOff>
      <xdr:row>57</xdr:row>
      <xdr:rowOff>61911</xdr:rowOff>
    </xdr:from>
    <xdr:to>
      <xdr:col>8</xdr:col>
      <xdr:colOff>600074</xdr:colOff>
      <xdr:row>77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F539FF-E116-4C57-92A9-3F23A9642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728662</xdr:colOff>
      <xdr:row>57</xdr:row>
      <xdr:rowOff>128587</xdr:rowOff>
    </xdr:from>
    <xdr:to>
      <xdr:col>18</xdr:col>
      <xdr:colOff>409575</xdr:colOff>
      <xdr:row>79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F53598-A934-4693-A9FD-16BF2A18B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109536</xdr:colOff>
      <xdr:row>9</xdr:row>
      <xdr:rowOff>271462</xdr:rowOff>
    </xdr:from>
    <xdr:to>
      <xdr:col>19</xdr:col>
      <xdr:colOff>571500</xdr:colOff>
      <xdr:row>30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9E3D0C-CC35-44AD-B8EC-F4728F864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1343025</xdr:colOff>
      <xdr:row>58</xdr:row>
      <xdr:rowOff>33337</xdr:rowOff>
    </xdr:from>
    <xdr:to>
      <xdr:col>7</xdr:col>
      <xdr:colOff>1057275</xdr:colOff>
      <xdr:row>79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45BDA-C4AF-41B5-ADAA-D6CB91158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1590675</xdr:colOff>
      <xdr:row>55</xdr:row>
      <xdr:rowOff>42862</xdr:rowOff>
    </xdr:from>
    <xdr:to>
      <xdr:col>8</xdr:col>
      <xdr:colOff>38100</xdr:colOff>
      <xdr:row>77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09082-4CEB-4EDD-99F7-92F101406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1590675</xdr:colOff>
      <xdr:row>55</xdr:row>
      <xdr:rowOff>42862</xdr:rowOff>
    </xdr:from>
    <xdr:to>
      <xdr:col>8</xdr:col>
      <xdr:colOff>38100</xdr:colOff>
      <xdr:row>77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AB0AE-D1E0-4066-9E84-2354ADEBF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1590675</xdr:colOff>
      <xdr:row>57</xdr:row>
      <xdr:rowOff>42862</xdr:rowOff>
    </xdr:from>
    <xdr:to>
      <xdr:col>8</xdr:col>
      <xdr:colOff>38100</xdr:colOff>
      <xdr:row>79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4E76D1-1D33-4F45-BFBB-C5C8B6A14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3</xdr:row>
      <xdr:rowOff>23812</xdr:rowOff>
    </xdr:from>
    <xdr:to>
      <xdr:col>24</xdr:col>
      <xdr:colOff>428625</xdr:colOff>
      <xdr:row>22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AAA715-6978-4958-B47A-40A5B849F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36</xdr:row>
      <xdr:rowOff>61911</xdr:rowOff>
    </xdr:from>
    <xdr:to>
      <xdr:col>12</xdr:col>
      <xdr:colOff>381000</xdr:colOff>
      <xdr:row>54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B0049E-79F7-436B-A939-74697CE4C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21</xdr:row>
      <xdr:rowOff>14287</xdr:rowOff>
    </xdr:from>
    <xdr:to>
      <xdr:col>16</xdr:col>
      <xdr:colOff>276224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5CDAF-F41B-4A3E-A51A-158618637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EF21-E525-4F6F-9DA2-F8099AC3FC2B}">
  <dimension ref="B2:L40"/>
  <sheetViews>
    <sheetView topLeftCell="A7" workbookViewId="0">
      <selection activeCell="L21" sqref="L21"/>
    </sheetView>
  </sheetViews>
  <sheetFormatPr defaultRowHeight="15" x14ac:dyDescent="0.25"/>
  <cols>
    <col min="2" max="2" width="48.5703125" customWidth="1"/>
    <col min="3" max="7" width="20.85546875" customWidth="1"/>
    <col min="8" max="13" width="20.5703125" customWidth="1"/>
    <col min="15" max="15" width="29.42578125" customWidth="1"/>
  </cols>
  <sheetData>
    <row r="2" spans="2:12" ht="21" x14ac:dyDescent="0.35">
      <c r="B2" s="79" t="s">
        <v>0</v>
      </c>
    </row>
    <row r="4" spans="2:12" ht="18.75" x14ac:dyDescent="0.3">
      <c r="B4" s="80" t="s">
        <v>1</v>
      </c>
      <c r="C4" s="80" t="s">
        <v>2</v>
      </c>
      <c r="D4" s="80" t="s">
        <v>3</v>
      </c>
      <c r="E4" s="80" t="s">
        <v>4</v>
      </c>
    </row>
    <row r="5" spans="2:12" ht="120" x14ac:dyDescent="0.25">
      <c r="B5" s="71" t="s">
        <v>5</v>
      </c>
      <c r="C5" s="71" t="s">
        <v>6</v>
      </c>
      <c r="D5" s="71" t="s">
        <v>7</v>
      </c>
      <c r="E5" s="71" t="s">
        <v>8</v>
      </c>
      <c r="F5" s="71" t="s">
        <v>9</v>
      </c>
    </row>
    <row r="6" spans="2:12" ht="30" x14ac:dyDescent="0.25">
      <c r="B6" s="71" t="s">
        <v>10</v>
      </c>
      <c r="C6" s="71" t="s">
        <v>11</v>
      </c>
      <c r="E6" s="71"/>
      <c r="F6" s="71"/>
      <c r="G6" s="71"/>
    </row>
    <row r="8" spans="2:12" ht="21" x14ac:dyDescent="0.35">
      <c r="B8" s="69" t="s">
        <v>12</v>
      </c>
      <c r="C8" s="69" t="s">
        <v>13</v>
      </c>
    </row>
    <row r="9" spans="2:12" x14ac:dyDescent="0.25">
      <c r="B9" s="71" t="s">
        <v>14</v>
      </c>
      <c r="C9" s="73">
        <v>0.05</v>
      </c>
      <c r="D9" t="s">
        <v>15</v>
      </c>
    </row>
    <row r="10" spans="2:12" x14ac:dyDescent="0.25">
      <c r="B10" s="71" t="s">
        <v>16</v>
      </c>
      <c r="C10" s="77">
        <v>0</v>
      </c>
    </row>
    <row r="11" spans="2:12" x14ac:dyDescent="0.25">
      <c r="B11" s="71" t="s">
        <v>17</v>
      </c>
      <c r="C11" s="82">
        <f>'2020 Salaries'!P14</f>
        <v>20354375</v>
      </c>
    </row>
    <row r="12" spans="2:12" x14ac:dyDescent="0.25">
      <c r="B12" s="71" t="s">
        <v>18</v>
      </c>
      <c r="C12" s="83">
        <v>400000000</v>
      </c>
    </row>
    <row r="14" spans="2:12" ht="26.25" x14ac:dyDescent="0.4">
      <c r="B14" s="3" t="s">
        <v>19</v>
      </c>
      <c r="C14" s="6">
        <f>2022</f>
        <v>2022</v>
      </c>
      <c r="D14" s="6">
        <f t="shared" ref="D14:K14" si="0">C14+1</f>
        <v>2023</v>
      </c>
      <c r="E14" s="6">
        <f t="shared" si="0"/>
        <v>2024</v>
      </c>
      <c r="F14" s="6">
        <f t="shared" si="0"/>
        <v>2025</v>
      </c>
      <c r="G14" s="6">
        <f t="shared" si="0"/>
        <v>2026</v>
      </c>
      <c r="H14" s="6">
        <f t="shared" si="0"/>
        <v>2027</v>
      </c>
      <c r="I14" s="6">
        <f t="shared" si="0"/>
        <v>2028</v>
      </c>
      <c r="J14" s="6">
        <f t="shared" si="0"/>
        <v>2029</v>
      </c>
      <c r="K14" s="6">
        <f t="shared" si="0"/>
        <v>2030</v>
      </c>
      <c r="L14" s="6">
        <v>2031</v>
      </c>
    </row>
    <row r="15" spans="2:12" x14ac:dyDescent="0.25">
      <c r="B15" s="81" t="s">
        <v>20</v>
      </c>
      <c r="C15" s="66">
        <f>'High impact OLD'!D31</f>
        <v>187.35105908864071</v>
      </c>
      <c r="D15" s="66">
        <f>'High impact OLD'!E31</f>
        <v>195.45998464713381</v>
      </c>
      <c r="E15" s="66">
        <f>'High impact OLD'!F31</f>
        <v>251.89497715108911</v>
      </c>
      <c r="F15" s="66">
        <f>'High impact OLD'!G31</f>
        <v>302.98898857554457</v>
      </c>
      <c r="G15" s="66">
        <f>'High impact OLD'!H31</f>
        <v>354.08299999999997</v>
      </c>
      <c r="H15" s="66">
        <f>'High impact OLD'!I31</f>
        <v>374.29158217863778</v>
      </c>
      <c r="I15" s="66">
        <f>'High impact OLD'!J31</f>
        <v>395.7124276884465</v>
      </c>
      <c r="J15" s="66">
        <f>'High impact OLD'!K31</f>
        <v>418.42133589606482</v>
      </c>
      <c r="K15" s="66">
        <f>'High impact OLD'!L31</f>
        <v>442.49900123846083</v>
      </c>
      <c r="L15" s="66">
        <f>'High impact OLD'!M31</f>
        <v>468.0313369869088</v>
      </c>
    </row>
    <row r="16" spans="2:12" x14ac:dyDescent="0.25">
      <c r="B16" s="81" t="s">
        <v>21</v>
      </c>
      <c r="C16" s="66">
        <f>'Scenario 1'!D40</f>
        <v>78.468727409132654</v>
      </c>
      <c r="D16" s="66">
        <f>'Scenario 1'!E40</f>
        <v>0</v>
      </c>
      <c r="E16" s="66">
        <f>'Scenario 1'!F40</f>
        <v>0</v>
      </c>
      <c r="F16" s="66">
        <f>'Scenario 1'!G40</f>
        <v>0</v>
      </c>
      <c r="G16" s="66">
        <f>'Scenario 1'!H40</f>
        <v>0</v>
      </c>
      <c r="H16" s="66">
        <f>'Scenario 1'!I40</f>
        <v>0</v>
      </c>
      <c r="I16" s="66">
        <f>'Scenario 1'!J40</f>
        <v>0</v>
      </c>
      <c r="J16" s="66">
        <f>'Scenario 1'!K40</f>
        <v>0</v>
      </c>
      <c r="K16" s="66">
        <f>'Scenario 1'!L40</f>
        <v>0</v>
      </c>
      <c r="L16" s="66">
        <f>'Scenario 1'!M40</f>
        <v>0</v>
      </c>
    </row>
    <row r="18" spans="2:12" ht="26.25" x14ac:dyDescent="0.4">
      <c r="B18" s="3" t="s">
        <v>22</v>
      </c>
      <c r="C18" s="6">
        <f>2022</f>
        <v>2022</v>
      </c>
      <c r="D18" s="6">
        <f t="shared" ref="D18" si="1">C18+1</f>
        <v>2023</v>
      </c>
      <c r="E18" s="6">
        <f t="shared" ref="E18" si="2">D18+1</f>
        <v>2024</v>
      </c>
      <c r="F18" s="6">
        <f t="shared" ref="F18" si="3">E18+1</f>
        <v>2025</v>
      </c>
      <c r="G18" s="6">
        <f t="shared" ref="G18" si="4">F18+1</f>
        <v>2026</v>
      </c>
      <c r="H18" s="6">
        <f t="shared" ref="H18" si="5">G18+1</f>
        <v>2027</v>
      </c>
      <c r="I18" s="6">
        <f t="shared" ref="I18" si="6">H18+1</f>
        <v>2028</v>
      </c>
      <c r="J18" s="6">
        <f t="shared" ref="J18" si="7">I18+1</f>
        <v>2029</v>
      </c>
      <c r="K18" s="6">
        <f t="shared" ref="K18" si="8">J18+1</f>
        <v>2030</v>
      </c>
      <c r="L18" s="6">
        <v>2031</v>
      </c>
    </row>
    <row r="19" spans="2:12" x14ac:dyDescent="0.25">
      <c r="B19" s="81" t="s">
        <v>20</v>
      </c>
      <c r="C19" s="66">
        <f>'High impact OLD'!D36</f>
        <v>2273.468155778653</v>
      </c>
      <c r="D19" s="66">
        <f>'High impact OLD'!E36</f>
        <v>2281.775067508253</v>
      </c>
      <c r="E19" s="66">
        <f>'High impact OLD'!F36</f>
        <v>1488.0164962613042</v>
      </c>
      <c r="F19" s="66">
        <f>'High impact OLD'!G36</f>
        <v>894.91874813065215</v>
      </c>
      <c r="G19" s="66">
        <f>'High impact OLD'!H36</f>
        <v>301.82099999999997</v>
      </c>
      <c r="H19" s="66">
        <f>'High impact OLD'!I36</f>
        <v>324.34418035489432</v>
      </c>
      <c r="I19" s="66">
        <f>'High impact OLD'!J36</f>
        <v>348.61009606738691</v>
      </c>
      <c r="J19" s="66">
        <f>'High impact OLD'!K36</f>
        <v>374.75869010165587</v>
      </c>
      <c r="K19" s="66">
        <f>'High impact OLD'!L36</f>
        <v>402.94154757706951</v>
      </c>
      <c r="L19" s="66">
        <f>'High impact OLD'!M36</f>
        <v>433.322895246592</v>
      </c>
    </row>
    <row r="20" spans="2:12" x14ac:dyDescent="0.25">
      <c r="B20" s="81" t="s">
        <v>21</v>
      </c>
      <c r="C20" s="66">
        <f>'Scenario 1'!D46</f>
        <v>59.959016639355056</v>
      </c>
      <c r="D20" s="66">
        <f>'Scenario 1'!E46</f>
        <v>65.37165868024573</v>
      </c>
      <c r="E20" s="66">
        <f>'Scenario 1'!F46</f>
        <v>71.272399674451805</v>
      </c>
      <c r="F20" s="66">
        <f>'Scenario 1'!G46</f>
        <v>77.705210626277207</v>
      </c>
      <c r="G20" s="66">
        <f>'Scenario 1'!H46</f>
        <v>84.718019862416909</v>
      </c>
      <c r="H20" s="66">
        <f>'Scenario 1'!I46</f>
        <v>92.363068851602279</v>
      </c>
      <c r="I20" s="66">
        <f>'Scenario 1'!J46</f>
        <v>100.69729998882214</v>
      </c>
      <c r="J20" s="66">
        <f>'Scenario 1'!K46</f>
        <v>109.78277921315339</v>
      </c>
      <c r="K20" s="66">
        <f>'Scenario 1'!L46</f>
        <v>119.68715658553955</v>
      </c>
      <c r="L20" s="66">
        <f>'Scenario 1'!M46</f>
        <v>130.4841682332175</v>
      </c>
    </row>
    <row r="23" spans="2:12" ht="26.25" x14ac:dyDescent="0.4">
      <c r="B23" s="86" t="s">
        <v>23</v>
      </c>
      <c r="C23" s="6">
        <f>2022</f>
        <v>2022</v>
      </c>
      <c r="D23" s="6">
        <f t="shared" ref="D23" si="9">C23+1</f>
        <v>2023</v>
      </c>
      <c r="E23" s="6">
        <f t="shared" ref="E23" si="10">D23+1</f>
        <v>2024</v>
      </c>
      <c r="F23" s="6">
        <f t="shared" ref="F23" si="11">E23+1</f>
        <v>2025</v>
      </c>
      <c r="G23" s="6">
        <f t="shared" ref="G23" si="12">F23+1</f>
        <v>2026</v>
      </c>
      <c r="H23" s="6">
        <f t="shared" ref="H23" si="13">G23+1</f>
        <v>2027</v>
      </c>
      <c r="I23" s="6">
        <f t="shared" ref="I23" si="14">H23+1</f>
        <v>2028</v>
      </c>
      <c r="J23" s="6">
        <f t="shared" ref="J23" si="15">I23+1</f>
        <v>2029</v>
      </c>
      <c r="K23" s="6">
        <f t="shared" ref="K23" si="16">J23+1</f>
        <v>2030</v>
      </c>
      <c r="L23" s="6">
        <v>2031</v>
      </c>
    </row>
    <row r="24" spans="2:12" x14ac:dyDescent="0.25">
      <c r="B24" s="84" t="s">
        <v>24</v>
      </c>
      <c r="C24" s="65">
        <v>995000000</v>
      </c>
      <c r="D24" s="65">
        <v>0</v>
      </c>
      <c r="E24" s="65">
        <v>0</v>
      </c>
      <c r="F24" s="65">
        <v>0</v>
      </c>
      <c r="G24" s="65">
        <v>0</v>
      </c>
      <c r="H24" s="65">
        <v>0</v>
      </c>
      <c r="I24" s="65">
        <v>0</v>
      </c>
      <c r="J24" s="65">
        <v>0</v>
      </c>
      <c r="K24" s="65">
        <v>0</v>
      </c>
      <c r="L24" s="65">
        <v>0</v>
      </c>
    </row>
    <row r="25" spans="2:12" x14ac:dyDescent="0.25">
      <c r="B25" s="84" t="s">
        <v>25</v>
      </c>
      <c r="C25" s="65">
        <v>0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</row>
    <row r="26" spans="2:12" x14ac:dyDescent="0.25">
      <c r="B26" s="84" t="s">
        <v>26</v>
      </c>
      <c r="C26" s="65">
        <f t="shared" ref="C26:L26" si="17">$C$11*0.1*$C$10</f>
        <v>0</v>
      </c>
      <c r="D26" s="65">
        <f t="shared" si="17"/>
        <v>0</v>
      </c>
      <c r="E26" s="65">
        <f t="shared" si="17"/>
        <v>0</v>
      </c>
      <c r="F26" s="65">
        <f t="shared" si="17"/>
        <v>0</v>
      </c>
      <c r="G26" s="65">
        <f t="shared" si="17"/>
        <v>0</v>
      </c>
      <c r="H26" s="65">
        <f t="shared" si="17"/>
        <v>0</v>
      </c>
      <c r="I26" s="65">
        <f t="shared" si="17"/>
        <v>0</v>
      </c>
      <c r="J26" s="65">
        <f t="shared" si="17"/>
        <v>0</v>
      </c>
      <c r="K26" s="65">
        <f t="shared" si="17"/>
        <v>0</v>
      </c>
      <c r="L26" s="65">
        <f t="shared" si="17"/>
        <v>0</v>
      </c>
    </row>
    <row r="27" spans="2:12" x14ac:dyDescent="0.25">
      <c r="B27" s="85" t="s">
        <v>18</v>
      </c>
      <c r="C27" s="83">
        <v>50000000</v>
      </c>
      <c r="D27" s="83">
        <v>60000000</v>
      </c>
      <c r="E27" s="83">
        <v>60000000</v>
      </c>
      <c r="F27" s="83">
        <v>600000000</v>
      </c>
      <c r="G27" s="83">
        <v>600000000</v>
      </c>
      <c r="H27" s="83">
        <v>70000000</v>
      </c>
      <c r="I27" s="83">
        <v>70000000</v>
      </c>
      <c r="J27" s="83">
        <v>80000000</v>
      </c>
      <c r="K27" s="83">
        <v>80000000</v>
      </c>
      <c r="L27" s="83">
        <v>80000000</v>
      </c>
    </row>
    <row r="28" spans="2:12" x14ac:dyDescent="0.25">
      <c r="B28" s="4" t="s">
        <v>27</v>
      </c>
      <c r="C28" s="66">
        <v>0</v>
      </c>
      <c r="D28" s="66">
        <f>(D15-D19)*'Scenario 1'!E33</f>
        <v>-26571483153.992016</v>
      </c>
      <c r="E28" s="66">
        <f>(E15-E19)*'Scenario 1'!F33</f>
        <v>-15812830611.295359</v>
      </c>
      <c r="F28" s="66">
        <f>(F15-F19)*'Scenario 1'!G33</f>
        <v>-7605614277.0996809</v>
      </c>
      <c r="G28" s="66">
        <f>(G15-G19)*'Scenario 1'!H33</f>
        <v>674479761.31077182</v>
      </c>
      <c r="H28" s="66">
        <f>(H15-H19)*'Scenario 1'!I33</f>
        <v>647467048.81170261</v>
      </c>
      <c r="I28" s="66">
        <f>(I15-I19)*'Scenario 1'!J33</f>
        <v>613298826.02495718</v>
      </c>
      <c r="J28" s="66">
        <f>(J15-J19)*'Scenario 1'!K33</f>
        <v>571041684.10522377</v>
      </c>
      <c r="K28" s="66">
        <f>(K15-K19)*'Scenario 1'!L33</f>
        <v>519657491.04977733</v>
      </c>
      <c r="L28" s="66">
        <f>(L15-L19)*'Scenario 1'!M33</f>
        <v>457992259.88796216</v>
      </c>
    </row>
    <row r="29" spans="2:12" x14ac:dyDescent="0.25">
      <c r="B29" s="5" t="s">
        <v>28</v>
      </c>
      <c r="C29" s="64">
        <f t="shared" ref="C29:L29" si="18">SUM(C24:C26)-C27+C28</f>
        <v>945000000</v>
      </c>
      <c r="D29" s="64">
        <f t="shared" si="18"/>
        <v>-26631483153.992016</v>
      </c>
      <c r="E29" s="64">
        <f t="shared" si="18"/>
        <v>-15872830611.295359</v>
      </c>
      <c r="F29" s="64">
        <f t="shared" si="18"/>
        <v>-8205614277.0996809</v>
      </c>
      <c r="G29" s="64">
        <f t="shared" si="18"/>
        <v>74479761.310771823</v>
      </c>
      <c r="H29" s="64">
        <f t="shared" si="18"/>
        <v>577467048.81170261</v>
      </c>
      <c r="I29" s="64">
        <f t="shared" si="18"/>
        <v>543298826.02495718</v>
      </c>
      <c r="J29" s="64">
        <f t="shared" si="18"/>
        <v>491041684.10522377</v>
      </c>
      <c r="K29" s="64">
        <f t="shared" si="18"/>
        <v>439657491.04977733</v>
      </c>
      <c r="L29" s="64">
        <f t="shared" si="18"/>
        <v>377992259.88796216</v>
      </c>
    </row>
    <row r="30" spans="2:12" ht="18.75" x14ac:dyDescent="0.3">
      <c r="B30" s="87" t="s">
        <v>29</v>
      </c>
      <c r="C30" s="66">
        <f>C29</f>
        <v>945000000</v>
      </c>
      <c r="D30" s="66">
        <f t="shared" ref="D30:L30" si="19">C30+D29</f>
        <v>-25686483153.992016</v>
      </c>
      <c r="E30" s="66">
        <f t="shared" si="19"/>
        <v>-41559313765.287376</v>
      </c>
      <c r="F30" s="66">
        <f t="shared" si="19"/>
        <v>-49764928042.387054</v>
      </c>
      <c r="G30" s="66">
        <f t="shared" si="19"/>
        <v>-49690448281.076286</v>
      </c>
      <c r="H30" s="66">
        <f t="shared" si="19"/>
        <v>-49112981232.264587</v>
      </c>
      <c r="I30" s="66">
        <f t="shared" si="19"/>
        <v>-48569682406.239632</v>
      </c>
      <c r="J30" s="66">
        <f t="shared" si="19"/>
        <v>-48078640722.134407</v>
      </c>
      <c r="K30" s="66">
        <f t="shared" si="19"/>
        <v>-47638983231.084633</v>
      </c>
      <c r="L30" s="66">
        <f t="shared" si="19"/>
        <v>-47260990971.196671</v>
      </c>
    </row>
    <row r="33" spans="2:12" ht="26.25" x14ac:dyDescent="0.4">
      <c r="B33" s="3" t="s">
        <v>30</v>
      </c>
      <c r="C33" s="6">
        <f>2022</f>
        <v>2022</v>
      </c>
      <c r="D33" s="6">
        <f t="shared" ref="D33" si="20">C33+1</f>
        <v>2023</v>
      </c>
      <c r="E33" s="6">
        <f t="shared" ref="E33" si="21">D33+1</f>
        <v>2024</v>
      </c>
      <c r="F33" s="6">
        <f t="shared" ref="F33" si="22">E33+1</f>
        <v>2025</v>
      </c>
      <c r="G33" s="6">
        <f t="shared" ref="G33" si="23">F33+1</f>
        <v>2026</v>
      </c>
      <c r="H33" s="6">
        <f t="shared" ref="H33" si="24">G33+1</f>
        <v>2027</v>
      </c>
      <c r="I33" s="6">
        <f t="shared" ref="I33" si="25">H33+1</f>
        <v>2028</v>
      </c>
      <c r="J33" s="6">
        <f t="shared" ref="J33" si="26">I33+1</f>
        <v>2029</v>
      </c>
      <c r="K33" s="6">
        <f t="shared" ref="K33" si="27">J33+1</f>
        <v>2030</v>
      </c>
      <c r="L33" s="6">
        <v>2031</v>
      </c>
    </row>
    <row r="34" spans="2:12" x14ac:dyDescent="0.25">
      <c r="B34" s="84" t="s">
        <v>24</v>
      </c>
      <c r="C34" s="65">
        <v>995000000</v>
      </c>
      <c r="D34" s="65">
        <v>0</v>
      </c>
      <c r="E34" s="65">
        <v>0</v>
      </c>
      <c r="F34" s="65">
        <v>0</v>
      </c>
      <c r="G34" s="65">
        <v>0</v>
      </c>
      <c r="H34" s="65">
        <v>0</v>
      </c>
      <c r="I34" s="65">
        <v>0</v>
      </c>
      <c r="J34" s="65">
        <v>0</v>
      </c>
      <c r="K34" s="65">
        <v>0</v>
      </c>
      <c r="L34" s="65">
        <v>0</v>
      </c>
    </row>
    <row r="35" spans="2:12" x14ac:dyDescent="0.25">
      <c r="B35" s="84" t="s">
        <v>25</v>
      </c>
      <c r="C35" s="65">
        <v>0</v>
      </c>
      <c r="D35" s="65">
        <v>0</v>
      </c>
      <c r="E35" s="65">
        <v>0</v>
      </c>
      <c r="F35" s="65">
        <v>0</v>
      </c>
      <c r="G35" s="65">
        <v>0</v>
      </c>
      <c r="H35" s="65">
        <v>0</v>
      </c>
      <c r="I35" s="65">
        <v>0</v>
      </c>
      <c r="J35" s="65">
        <v>0</v>
      </c>
      <c r="K35" s="65">
        <v>0</v>
      </c>
      <c r="L35" s="65">
        <v>0</v>
      </c>
    </row>
    <row r="36" spans="2:12" x14ac:dyDescent="0.25">
      <c r="B36" s="84" t="s">
        <v>26</v>
      </c>
      <c r="C36" s="65">
        <f t="shared" ref="C36:L36" si="28">$C$11*0.1*$C$10</f>
        <v>0</v>
      </c>
      <c r="D36" s="65">
        <f t="shared" si="28"/>
        <v>0</v>
      </c>
      <c r="E36" s="65">
        <f t="shared" si="28"/>
        <v>0</v>
      </c>
      <c r="F36" s="65">
        <f t="shared" si="28"/>
        <v>0</v>
      </c>
      <c r="G36" s="65">
        <f t="shared" si="28"/>
        <v>0</v>
      </c>
      <c r="H36" s="65">
        <f t="shared" si="28"/>
        <v>0</v>
      </c>
      <c r="I36" s="65">
        <f t="shared" si="28"/>
        <v>0</v>
      </c>
      <c r="J36" s="65">
        <f t="shared" si="28"/>
        <v>0</v>
      </c>
      <c r="K36" s="65">
        <f t="shared" si="28"/>
        <v>0</v>
      </c>
      <c r="L36" s="65">
        <f t="shared" si="28"/>
        <v>0</v>
      </c>
    </row>
    <row r="37" spans="2:12" x14ac:dyDescent="0.25">
      <c r="B37" s="85" t="s">
        <v>18</v>
      </c>
      <c r="C37" s="83">
        <v>50000000</v>
      </c>
      <c r="D37" s="83">
        <v>60000000</v>
      </c>
      <c r="E37" s="83">
        <v>60000000</v>
      </c>
      <c r="F37" s="83">
        <v>600000000</v>
      </c>
      <c r="G37" s="83">
        <v>600000000</v>
      </c>
      <c r="H37" s="83">
        <v>70000000</v>
      </c>
      <c r="I37" s="83">
        <v>70000000</v>
      </c>
      <c r="J37" s="83">
        <v>80000000</v>
      </c>
      <c r="K37" s="83">
        <v>80000000</v>
      </c>
      <c r="L37" s="83">
        <v>80000000</v>
      </c>
    </row>
    <row r="38" spans="2:12" x14ac:dyDescent="0.25">
      <c r="B38" s="4" t="s">
        <v>27</v>
      </c>
      <c r="C38" s="66">
        <f>(C16-C20)*'Scenario 1'!D33</f>
        <v>234707033.28604272</v>
      </c>
      <c r="D38" s="66">
        <f>(D16-D20)*'Scenario 1'!E33</f>
        <v>-832578905.09450662</v>
      </c>
      <c r="E38" s="66">
        <f>(E16-E20)*'Scenario 1'!F33</f>
        <v>-911737532.18364739</v>
      </c>
      <c r="F38" s="66">
        <f>(F16-F20)*'Scenario 1'!G33</f>
        <v>-998422278.66435075</v>
      </c>
      <c r="G38" s="66">
        <f>(G16-G20)*'Scenario 1'!H33</f>
        <v>-1093348701.0739005</v>
      </c>
      <c r="H38" s="66">
        <f>(H16-H20)*'Scenario 1'!I33</f>
        <v>-1197300388.5081158</v>
      </c>
      <c r="I38" s="66">
        <f>(I16-I20)*'Scenario 1'!J33</f>
        <v>-1311135430.9139035</v>
      </c>
      <c r="J38" s="66">
        <f>(J16-J20)*'Scenario 1'!K33</f>
        <v>-1435793502.3639514</v>
      </c>
      <c r="K38" s="66">
        <f>(K16-K20)*'Scenario 1'!L33</f>
        <v>-1572303617.7838688</v>
      </c>
      <c r="L38" s="66">
        <f>(L16-L20)*'Scenario 1'!M33</f>
        <v>-1721792627.1612234</v>
      </c>
    </row>
    <row r="39" spans="2:12" x14ac:dyDescent="0.25">
      <c r="B39" s="5" t="s">
        <v>28</v>
      </c>
      <c r="C39" s="64">
        <f t="shared" ref="C39:L39" si="29">SUM(C34:C36)-C37+C38</f>
        <v>1179707033.2860427</v>
      </c>
      <c r="D39" s="64">
        <f t="shared" si="29"/>
        <v>-892578905.09450662</v>
      </c>
      <c r="E39" s="64">
        <f t="shared" si="29"/>
        <v>-971737532.18364739</v>
      </c>
      <c r="F39" s="64">
        <f t="shared" si="29"/>
        <v>-1598422278.6643507</v>
      </c>
      <c r="G39" s="64">
        <f t="shared" si="29"/>
        <v>-1693348701.0739005</v>
      </c>
      <c r="H39" s="64">
        <f t="shared" si="29"/>
        <v>-1267300388.5081158</v>
      </c>
      <c r="I39" s="64">
        <f t="shared" si="29"/>
        <v>-1381135430.9139035</v>
      </c>
      <c r="J39" s="64">
        <f t="shared" si="29"/>
        <v>-1515793502.3639514</v>
      </c>
      <c r="K39" s="64">
        <f t="shared" si="29"/>
        <v>-1652303617.7838688</v>
      </c>
      <c r="L39" s="64">
        <f t="shared" si="29"/>
        <v>-1801792627.1612234</v>
      </c>
    </row>
    <row r="40" spans="2:12" ht="18.75" x14ac:dyDescent="0.3">
      <c r="B40" s="87" t="s">
        <v>29</v>
      </c>
      <c r="C40" s="66">
        <f>C39</f>
        <v>1179707033.2860427</v>
      </c>
      <c r="D40" s="66">
        <f t="shared" ref="D40" si="30">C40+D39</f>
        <v>287128128.19153607</v>
      </c>
      <c r="E40" s="66">
        <f t="shared" ref="E40" si="31">D40+E39</f>
        <v>-684609403.99211133</v>
      </c>
      <c r="F40" s="66">
        <f t="shared" ref="F40" si="32">E40+F39</f>
        <v>-2283031682.6564622</v>
      </c>
      <c r="G40" s="66">
        <f t="shared" ref="G40" si="33">F40+G39</f>
        <v>-3976380383.7303629</v>
      </c>
      <c r="H40" s="66">
        <f t="shared" ref="H40" si="34">G40+H39</f>
        <v>-5243680772.2384787</v>
      </c>
      <c r="I40" s="66">
        <f t="shared" ref="I40" si="35">H40+I39</f>
        <v>-6624816203.1523819</v>
      </c>
      <c r="J40" s="66">
        <f t="shared" ref="J40" si="36">I40+J39</f>
        <v>-8140609705.5163336</v>
      </c>
      <c r="K40" s="66">
        <f t="shared" ref="K40" si="37">J40+K39</f>
        <v>-9792913323.3002014</v>
      </c>
      <c r="L40" s="66">
        <f t="shared" ref="L40" si="38">K40+L39</f>
        <v>-11594705950.461426</v>
      </c>
    </row>
  </sheetData>
  <conditionalFormatting sqref="C29:L30 C39:L40">
    <cfRule type="cellIs" dxfId="47" priority="4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0F4D-A76E-4232-ADE3-0ED109B6680B}">
  <sheetPr>
    <tabColor theme="4" tint="0.59999389629810485"/>
  </sheetPr>
  <dimension ref="A1"/>
  <sheetViews>
    <sheetView workbookViewId="0">
      <selection activeCell="P47" sqref="P47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5983A-AD5A-4AF7-B706-871E36796CB2}">
  <sheetPr>
    <tabColor theme="4" tint="0.59999389629810485"/>
  </sheetPr>
  <dimension ref="B1:L72"/>
  <sheetViews>
    <sheetView topLeftCell="A22" workbookViewId="0">
      <selection activeCell="K22" sqref="K22"/>
    </sheetView>
  </sheetViews>
  <sheetFormatPr defaultColWidth="8.7109375" defaultRowHeight="15" customHeight="1" zeroHeight="1" x14ac:dyDescent="0.25"/>
  <cols>
    <col min="1" max="1" width="3.7109375" style="7" customWidth="1"/>
    <col min="2" max="2" width="7.7109375" style="7" customWidth="1"/>
    <col min="3" max="6" width="14.7109375" style="7" customWidth="1"/>
    <col min="7" max="7" width="5.7109375" style="7" customWidth="1"/>
    <col min="8" max="8" width="7.7109375" style="7" customWidth="1"/>
    <col min="9" max="12" width="14.7109375" style="7" customWidth="1"/>
    <col min="13" max="18" width="8.7109375" style="7" customWidth="1"/>
    <col min="19" max="16384" width="8.7109375" style="7"/>
  </cols>
  <sheetData>
    <row r="1" spans="2:12" x14ac:dyDescent="0.25"/>
    <row r="2" spans="2:12" x14ac:dyDescent="0.25"/>
    <row r="3" spans="2:12" x14ac:dyDescent="0.25"/>
    <row r="4" spans="2:12" x14ac:dyDescent="0.25"/>
    <row r="5" spans="2:12" x14ac:dyDescent="0.25"/>
    <row r="6" spans="2:12" x14ac:dyDescent="0.25"/>
    <row r="7" spans="2:12" ht="18.75" x14ac:dyDescent="0.3">
      <c r="B7" s="8" t="s">
        <v>135</v>
      </c>
    </row>
    <row r="8" spans="2:12" ht="18.75" x14ac:dyDescent="0.3">
      <c r="B8" s="8" t="s">
        <v>136</v>
      </c>
      <c r="L8" s="9" t="s">
        <v>137</v>
      </c>
    </row>
    <row r="9" spans="2:12" x14ac:dyDescent="0.25"/>
    <row r="10" spans="2:12" x14ac:dyDescent="0.25"/>
    <row r="11" spans="2:12" x14ac:dyDescent="0.25">
      <c r="B11" s="10" t="s">
        <v>138</v>
      </c>
      <c r="H11" s="10" t="s">
        <v>139</v>
      </c>
    </row>
    <row r="12" spans="2:12" s="12" customFormat="1" ht="15.75" x14ac:dyDescent="0.25">
      <c r="B12" s="11" t="s">
        <v>140</v>
      </c>
      <c r="C12" s="11" t="s">
        <v>86</v>
      </c>
      <c r="D12" s="11" t="s">
        <v>87</v>
      </c>
      <c r="E12" s="11" t="s">
        <v>88</v>
      </c>
      <c r="F12" s="11" t="s">
        <v>125</v>
      </c>
      <c r="G12" s="7"/>
      <c r="H12" s="11" t="s">
        <v>140</v>
      </c>
      <c r="I12" s="11" t="s">
        <v>86</v>
      </c>
      <c r="J12" s="11" t="s">
        <v>87</v>
      </c>
      <c r="K12" s="11" t="s">
        <v>88</v>
      </c>
      <c r="L12" s="11" t="s">
        <v>125</v>
      </c>
    </row>
    <row r="13" spans="2:12" x14ac:dyDescent="0.25">
      <c r="B13" s="13">
        <v>2011</v>
      </c>
      <c r="C13" s="14">
        <v>46119</v>
      </c>
      <c r="D13" s="14">
        <v>22581</v>
      </c>
      <c r="E13" s="14">
        <v>9445</v>
      </c>
      <c r="F13" s="14">
        <v>18292</v>
      </c>
      <c r="H13" s="13">
        <v>2011</v>
      </c>
      <c r="I13" s="14">
        <v>37890</v>
      </c>
      <c r="J13" s="14">
        <v>27534</v>
      </c>
      <c r="K13" s="14">
        <v>16652</v>
      </c>
      <c r="L13" s="14">
        <v>22596</v>
      </c>
    </row>
    <row r="14" spans="2:12" x14ac:dyDescent="0.25">
      <c r="B14" s="15">
        <v>2012</v>
      </c>
      <c r="C14" s="16">
        <v>47214</v>
      </c>
      <c r="D14" s="16">
        <v>22190</v>
      </c>
      <c r="E14" s="16">
        <v>9733</v>
      </c>
      <c r="F14" s="16">
        <v>18523</v>
      </c>
      <c r="H14" s="15">
        <v>2012</v>
      </c>
      <c r="I14" s="16">
        <v>38347</v>
      </c>
      <c r="J14" s="16">
        <v>26957</v>
      </c>
      <c r="K14" s="16">
        <v>17096</v>
      </c>
      <c r="L14" s="16">
        <v>22778</v>
      </c>
    </row>
    <row r="15" spans="2:12" x14ac:dyDescent="0.25">
      <c r="B15" s="13">
        <v>2013</v>
      </c>
      <c r="C15" s="14">
        <v>48159</v>
      </c>
      <c r="D15" s="14">
        <v>22123</v>
      </c>
      <c r="E15" s="14">
        <v>9977</v>
      </c>
      <c r="F15" s="14">
        <v>18785</v>
      </c>
      <c r="H15" s="13">
        <v>2013</v>
      </c>
      <c r="I15" s="14">
        <v>38662</v>
      </c>
      <c r="J15" s="14">
        <v>26806</v>
      </c>
      <c r="K15" s="14">
        <v>17509</v>
      </c>
      <c r="L15" s="14">
        <v>23026</v>
      </c>
    </row>
    <row r="16" spans="2:12" x14ac:dyDescent="0.25">
      <c r="B16" s="15">
        <v>2014</v>
      </c>
      <c r="C16" s="16">
        <v>49897</v>
      </c>
      <c r="D16" s="16">
        <v>22646</v>
      </c>
      <c r="E16" s="16">
        <v>10127</v>
      </c>
      <c r="F16" s="16">
        <v>19260</v>
      </c>
      <c r="H16" s="15">
        <v>2014</v>
      </c>
      <c r="I16" s="16">
        <v>39588</v>
      </c>
      <c r="J16" s="16">
        <v>27230</v>
      </c>
      <c r="K16" s="16">
        <v>17819</v>
      </c>
      <c r="L16" s="16">
        <v>23449</v>
      </c>
    </row>
    <row r="17" spans="2:12" x14ac:dyDescent="0.25">
      <c r="B17" s="13">
        <v>2015</v>
      </c>
      <c r="C17" s="14">
        <v>55404</v>
      </c>
      <c r="D17" s="14">
        <v>23866</v>
      </c>
      <c r="E17" s="14">
        <v>10741</v>
      </c>
      <c r="F17" s="14">
        <v>20770</v>
      </c>
      <c r="H17" s="13">
        <v>2015</v>
      </c>
      <c r="I17" s="14">
        <v>44427</v>
      </c>
      <c r="J17" s="14">
        <v>27950</v>
      </c>
      <c r="K17" s="14">
        <v>19082</v>
      </c>
      <c r="L17" s="14">
        <v>25121</v>
      </c>
    </row>
    <row r="18" spans="2:12" x14ac:dyDescent="0.25">
      <c r="B18" s="15">
        <v>2016</v>
      </c>
      <c r="C18" s="16">
        <v>58175</v>
      </c>
      <c r="D18" s="16">
        <v>24817</v>
      </c>
      <c r="E18" s="16">
        <v>11086</v>
      </c>
      <c r="F18" s="16">
        <v>21646</v>
      </c>
      <c r="H18" s="15">
        <v>2016</v>
      </c>
      <c r="I18" s="16">
        <v>44416</v>
      </c>
      <c r="J18" s="16">
        <v>28439</v>
      </c>
      <c r="K18" s="16">
        <v>19615</v>
      </c>
      <c r="L18" s="16">
        <v>25565</v>
      </c>
    </row>
    <row r="19" spans="2:12" x14ac:dyDescent="0.25">
      <c r="B19" s="13">
        <v>2017</v>
      </c>
      <c r="C19" s="14">
        <v>62042</v>
      </c>
      <c r="D19" s="14">
        <v>26405</v>
      </c>
      <c r="E19" s="14">
        <v>11759</v>
      </c>
      <c r="F19" s="14">
        <v>23047</v>
      </c>
      <c r="H19" s="13">
        <v>2017</v>
      </c>
      <c r="I19" s="14">
        <v>46270</v>
      </c>
      <c r="J19" s="14">
        <v>29667</v>
      </c>
      <c r="K19" s="14">
        <v>20870</v>
      </c>
      <c r="L19" s="14">
        <v>26912</v>
      </c>
    </row>
    <row r="20" spans="2:12" x14ac:dyDescent="0.25">
      <c r="B20" s="15">
        <v>2018</v>
      </c>
      <c r="C20" s="16">
        <v>63406</v>
      </c>
      <c r="D20" s="16">
        <v>27687</v>
      </c>
      <c r="E20" s="16">
        <v>12155</v>
      </c>
      <c r="F20" s="16">
        <v>23820</v>
      </c>
      <c r="H20" s="15">
        <v>2018</v>
      </c>
      <c r="I20" s="16">
        <v>47989</v>
      </c>
      <c r="J20" s="16">
        <v>30964</v>
      </c>
      <c r="K20" s="16">
        <v>21976</v>
      </c>
      <c r="L20" s="16">
        <v>28164</v>
      </c>
    </row>
    <row r="21" spans="2:12" x14ac:dyDescent="0.25">
      <c r="B21" s="13">
        <v>2019</v>
      </c>
      <c r="C21" s="14">
        <v>65046</v>
      </c>
      <c r="D21" s="14">
        <v>28839</v>
      </c>
      <c r="E21" s="14">
        <v>13013</v>
      </c>
      <c r="F21" s="14">
        <v>24880</v>
      </c>
      <c r="H21" s="13">
        <v>2019</v>
      </c>
      <c r="I21" s="14">
        <v>49322</v>
      </c>
      <c r="J21" s="14">
        <v>32042</v>
      </c>
      <c r="K21" s="14">
        <v>23614</v>
      </c>
      <c r="L21" s="14">
        <v>29625</v>
      </c>
    </row>
    <row r="22" spans="2:12" x14ac:dyDescent="0.25">
      <c r="B22" s="13">
        <v>2020</v>
      </c>
      <c r="C22" s="14">
        <v>63534</v>
      </c>
      <c r="D22" s="14">
        <v>27080</v>
      </c>
      <c r="E22" s="14">
        <v>12451</v>
      </c>
      <c r="F22" s="14">
        <v>23863</v>
      </c>
      <c r="H22" s="13">
        <v>2020</v>
      </c>
      <c r="I22" s="14">
        <v>46830</v>
      </c>
      <c r="J22" s="14">
        <v>30615</v>
      </c>
      <c r="K22" s="14">
        <v>22383</v>
      </c>
      <c r="L22" s="14">
        <v>28140</v>
      </c>
    </row>
    <row r="23" spans="2:12" x14ac:dyDescent="0.25">
      <c r="B23" s="17"/>
      <c r="C23" s="17"/>
      <c r="D23" s="17"/>
      <c r="E23" s="17"/>
      <c r="F23" s="17"/>
      <c r="H23" s="17"/>
      <c r="I23" s="17"/>
      <c r="J23" s="17"/>
      <c r="K23" s="17"/>
      <c r="L23" s="17"/>
    </row>
    <row r="24" spans="2:12" x14ac:dyDescent="0.25">
      <c r="B24" s="17"/>
      <c r="C24" s="17"/>
      <c r="D24" s="17"/>
      <c r="E24" s="17"/>
      <c r="F24" s="17"/>
      <c r="H24" s="17"/>
      <c r="I24" s="17"/>
      <c r="J24" s="17"/>
      <c r="K24" s="17"/>
      <c r="L24" s="17"/>
    </row>
    <row r="25" spans="2:12" s="18" customFormat="1" ht="17.25" x14ac:dyDescent="0.25">
      <c r="B25" s="10" t="s">
        <v>141</v>
      </c>
      <c r="C25" s="7"/>
      <c r="D25" s="7"/>
      <c r="E25" s="7"/>
      <c r="F25" s="7"/>
      <c r="G25" s="7"/>
      <c r="H25" s="10" t="s">
        <v>142</v>
      </c>
      <c r="I25" s="7"/>
      <c r="J25" s="7"/>
      <c r="K25" s="7"/>
      <c r="L25" s="7"/>
    </row>
    <row r="26" spans="2:12" s="18" customFormat="1" ht="15.75" x14ac:dyDescent="0.25">
      <c r="B26" s="11" t="s">
        <v>140</v>
      </c>
      <c r="C26" s="11" t="s">
        <v>86</v>
      </c>
      <c r="D26" s="11" t="s">
        <v>87</v>
      </c>
      <c r="E26" s="11" t="s">
        <v>88</v>
      </c>
      <c r="F26" s="11" t="s">
        <v>125</v>
      </c>
      <c r="G26" s="7"/>
      <c r="H26" s="11" t="s">
        <v>140</v>
      </c>
      <c r="I26" s="11" t="s">
        <v>86</v>
      </c>
      <c r="J26" s="11" t="s">
        <v>87</v>
      </c>
      <c r="K26" s="11" t="s">
        <v>88</v>
      </c>
      <c r="L26" s="11" t="s">
        <v>125</v>
      </c>
    </row>
    <row r="27" spans="2:12" x14ac:dyDescent="0.25">
      <c r="B27" s="13">
        <v>2011</v>
      </c>
      <c r="C27" s="19">
        <v>1830487</v>
      </c>
      <c r="D27" s="19">
        <v>3030693</v>
      </c>
      <c r="E27" s="19">
        <v>7226446</v>
      </c>
      <c r="F27" s="19">
        <v>12087626</v>
      </c>
      <c r="H27" s="13">
        <v>2011</v>
      </c>
      <c r="I27" s="20">
        <v>51.67</v>
      </c>
      <c r="J27" s="20">
        <v>96.53</v>
      </c>
      <c r="K27" s="20">
        <v>96.21</v>
      </c>
      <c r="L27" s="20">
        <v>89.55</v>
      </c>
    </row>
    <row r="28" spans="2:12" x14ac:dyDescent="0.25">
      <c r="B28" s="21">
        <v>2012</v>
      </c>
      <c r="C28" s="22">
        <v>1839177</v>
      </c>
      <c r="D28" s="22">
        <v>3031099</v>
      </c>
      <c r="E28" s="22">
        <v>7267257</v>
      </c>
      <c r="F28" s="22">
        <v>12137533</v>
      </c>
      <c r="H28" s="21">
        <v>2012</v>
      </c>
      <c r="I28" s="23">
        <v>51.92</v>
      </c>
      <c r="J28" s="23">
        <v>96.54</v>
      </c>
      <c r="K28" s="23">
        <v>96.75</v>
      </c>
      <c r="L28" s="23">
        <v>89.9</v>
      </c>
    </row>
    <row r="29" spans="2:12" x14ac:dyDescent="0.25">
      <c r="B29" s="13">
        <v>2013</v>
      </c>
      <c r="C29" s="19">
        <v>1848062</v>
      </c>
      <c r="D29" s="19">
        <v>3019905</v>
      </c>
      <c r="E29" s="19">
        <v>7307914</v>
      </c>
      <c r="F29" s="19">
        <v>12175881</v>
      </c>
      <c r="H29" s="13">
        <v>2013</v>
      </c>
      <c r="I29" s="20">
        <v>52.17</v>
      </c>
      <c r="J29" s="20">
        <v>96.19</v>
      </c>
      <c r="K29" s="20">
        <v>97.29</v>
      </c>
      <c r="L29" s="20">
        <v>90.17</v>
      </c>
    </row>
    <row r="30" spans="2:12" x14ac:dyDescent="0.25">
      <c r="B30" s="21">
        <v>2014</v>
      </c>
      <c r="C30" s="22">
        <v>1859198</v>
      </c>
      <c r="D30" s="22">
        <v>3010270</v>
      </c>
      <c r="E30" s="22">
        <v>7352123</v>
      </c>
      <c r="F30" s="22">
        <v>12221591</v>
      </c>
      <c r="H30" s="21">
        <v>2014</v>
      </c>
      <c r="I30" s="23">
        <v>52.48</v>
      </c>
      <c r="J30" s="23">
        <v>95.88</v>
      </c>
      <c r="K30" s="23">
        <v>97.88</v>
      </c>
      <c r="L30" s="23">
        <v>90.48</v>
      </c>
    </row>
    <row r="31" spans="2:12" x14ac:dyDescent="0.25">
      <c r="B31" s="13">
        <v>2015</v>
      </c>
      <c r="C31" s="19">
        <v>1872389</v>
      </c>
      <c r="D31" s="19">
        <v>3006228</v>
      </c>
      <c r="E31" s="19">
        <v>7394062</v>
      </c>
      <c r="F31" s="19">
        <v>12272679</v>
      </c>
      <c r="H31" s="13">
        <v>2015</v>
      </c>
      <c r="I31" s="20">
        <v>52.85</v>
      </c>
      <c r="J31" s="20">
        <v>95.75</v>
      </c>
      <c r="K31" s="20">
        <v>98.44</v>
      </c>
      <c r="L31" s="20">
        <v>90.83</v>
      </c>
    </row>
    <row r="32" spans="2:12" x14ac:dyDescent="0.25">
      <c r="B32" s="21">
        <v>2016</v>
      </c>
      <c r="C32" s="22">
        <v>1888325</v>
      </c>
      <c r="D32" s="22">
        <v>3007362</v>
      </c>
      <c r="E32" s="22">
        <v>7435584</v>
      </c>
      <c r="F32" s="22">
        <v>12331271</v>
      </c>
      <c r="H32" s="21">
        <v>2016</v>
      </c>
      <c r="I32" s="23">
        <v>53.3</v>
      </c>
      <c r="J32" s="23">
        <v>95.79</v>
      </c>
      <c r="K32" s="23">
        <v>98.99</v>
      </c>
      <c r="L32" s="23">
        <v>91.21</v>
      </c>
    </row>
    <row r="33" spans="2:12" x14ac:dyDescent="0.25">
      <c r="B33" s="13">
        <v>2017</v>
      </c>
      <c r="C33" s="19">
        <v>1904969</v>
      </c>
      <c r="D33" s="19">
        <v>3011351</v>
      </c>
      <c r="E33" s="19">
        <v>7476687</v>
      </c>
      <c r="F33" s="19">
        <v>12393007</v>
      </c>
      <c r="H33" s="13">
        <v>2017</v>
      </c>
      <c r="I33" s="20">
        <v>53.77</v>
      </c>
      <c r="J33" s="20">
        <v>95.91</v>
      </c>
      <c r="K33" s="20">
        <v>99.54</v>
      </c>
      <c r="L33" s="20">
        <v>91.62</v>
      </c>
    </row>
    <row r="34" spans="2:12" x14ac:dyDescent="0.25">
      <c r="B34" s="21">
        <v>2018</v>
      </c>
      <c r="C34" s="22">
        <v>1920728</v>
      </c>
      <c r="D34" s="22">
        <v>3021994</v>
      </c>
      <c r="E34" s="22">
        <v>7520631</v>
      </c>
      <c r="F34" s="22">
        <v>12463353</v>
      </c>
      <c r="H34" s="21">
        <v>2018</v>
      </c>
      <c r="I34" s="23">
        <v>54.22</v>
      </c>
      <c r="J34" s="23">
        <v>96.25</v>
      </c>
      <c r="K34" s="23">
        <v>100.12</v>
      </c>
      <c r="L34" s="23">
        <v>92.11</v>
      </c>
    </row>
    <row r="35" spans="2:12" x14ac:dyDescent="0.25">
      <c r="B35" s="13">
        <v>2019</v>
      </c>
      <c r="C35" s="19">
        <v>1936433</v>
      </c>
      <c r="D35" s="19">
        <v>3043234</v>
      </c>
      <c r="E35" s="19">
        <v>7569121</v>
      </c>
      <c r="F35" s="19">
        <v>12548788</v>
      </c>
      <c r="H35" s="13">
        <v>2019</v>
      </c>
      <c r="I35" s="20">
        <v>54.66</v>
      </c>
      <c r="J35" s="20">
        <v>96.93</v>
      </c>
      <c r="K35" s="20">
        <v>100.77</v>
      </c>
      <c r="L35" s="20">
        <v>92.72</v>
      </c>
    </row>
    <row r="36" spans="2:12" x14ac:dyDescent="0.25">
      <c r="B36" s="13">
        <v>2020</v>
      </c>
      <c r="C36" s="19">
        <v>1943215</v>
      </c>
      <c r="D36" s="19">
        <v>3020190</v>
      </c>
      <c r="E36" s="19">
        <v>7606067</v>
      </c>
      <c r="F36" s="19">
        <v>12569472</v>
      </c>
      <c r="H36" s="13">
        <v>2020</v>
      </c>
      <c r="I36" s="20">
        <v>54.85</v>
      </c>
      <c r="J36" s="20">
        <v>96.2</v>
      </c>
      <c r="K36" s="20">
        <v>101.26</v>
      </c>
      <c r="L36" s="20">
        <v>92.87</v>
      </c>
    </row>
    <row r="37" spans="2:12" x14ac:dyDescent="0.25">
      <c r="B37" s="17"/>
      <c r="H37" s="17"/>
    </row>
    <row r="38" spans="2:12" x14ac:dyDescent="0.25">
      <c r="B38" s="17"/>
      <c r="H38" s="17"/>
    </row>
    <row r="39" spans="2:12" s="18" customFormat="1" x14ac:dyDescent="0.25">
      <c r="B39" s="10" t="s">
        <v>143</v>
      </c>
      <c r="C39" s="24"/>
      <c r="D39" s="24"/>
      <c r="E39" s="24"/>
      <c r="F39" s="24"/>
      <c r="G39" s="7"/>
      <c r="H39" s="10" t="s">
        <v>144</v>
      </c>
      <c r="I39" s="24"/>
      <c r="J39" s="24"/>
      <c r="K39" s="24"/>
      <c r="L39" s="24"/>
    </row>
    <row r="40" spans="2:12" s="18" customFormat="1" ht="15.75" x14ac:dyDescent="0.25">
      <c r="B40" s="11" t="s">
        <v>140</v>
      </c>
      <c r="C40" s="11" t="s">
        <v>86</v>
      </c>
      <c r="D40" s="11" t="s">
        <v>87</v>
      </c>
      <c r="E40" s="11" t="s">
        <v>88</v>
      </c>
      <c r="F40" s="11" t="s">
        <v>125</v>
      </c>
      <c r="G40" s="7"/>
      <c r="H40" s="11" t="s">
        <v>140</v>
      </c>
      <c r="I40" s="11" t="s">
        <v>86</v>
      </c>
      <c r="J40" s="11" t="s">
        <v>87</v>
      </c>
      <c r="K40" s="11" t="s">
        <v>88</v>
      </c>
      <c r="L40" s="11" t="s">
        <v>125</v>
      </c>
    </row>
    <row r="41" spans="2:12" x14ac:dyDescent="0.25">
      <c r="B41" s="13">
        <v>2011</v>
      </c>
      <c r="C41" s="14">
        <v>4203</v>
      </c>
      <c r="D41" s="14">
        <v>2447</v>
      </c>
      <c r="E41" s="14">
        <v>296</v>
      </c>
      <c r="F41" s="14">
        <v>1427</v>
      </c>
      <c r="H41" s="13">
        <v>2011</v>
      </c>
      <c r="I41" s="25">
        <v>0.1239</v>
      </c>
      <c r="J41" s="25">
        <v>9.0800000000000006E-2</v>
      </c>
      <c r="K41" s="25">
        <v>8.1900000000000001E-2</v>
      </c>
      <c r="L41" s="25">
        <v>0.09</v>
      </c>
    </row>
    <row r="42" spans="2:12" x14ac:dyDescent="0.25">
      <c r="B42" s="15">
        <v>2012</v>
      </c>
      <c r="C42" s="16">
        <v>4367</v>
      </c>
      <c r="D42" s="16">
        <v>2367</v>
      </c>
      <c r="E42" s="16">
        <v>308</v>
      </c>
      <c r="F42" s="16">
        <v>1437</v>
      </c>
      <c r="H42" s="15">
        <v>2012</v>
      </c>
      <c r="I42" s="26">
        <v>0.11360000000000001</v>
      </c>
      <c r="J42" s="26">
        <v>8.8300000000000003E-2</v>
      </c>
      <c r="K42" s="26">
        <v>6.7100000000000007E-2</v>
      </c>
      <c r="L42" s="26">
        <v>7.9000000000000001E-2</v>
      </c>
    </row>
    <row r="43" spans="2:12" x14ac:dyDescent="0.25">
      <c r="B43" s="13">
        <v>2013</v>
      </c>
      <c r="C43" s="14">
        <v>4434</v>
      </c>
      <c r="D43" s="14">
        <v>2334</v>
      </c>
      <c r="E43" s="14">
        <v>329</v>
      </c>
      <c r="F43" s="14">
        <v>1449</v>
      </c>
      <c r="H43" s="13">
        <v>2013</v>
      </c>
      <c r="I43" s="25">
        <v>0.1273</v>
      </c>
      <c r="J43" s="25">
        <v>6.93E-2</v>
      </c>
      <c r="K43" s="25">
        <v>5.8799999999999998E-2</v>
      </c>
      <c r="L43" s="25">
        <v>7.1999999999999995E-2</v>
      </c>
    </row>
    <row r="44" spans="2:12" x14ac:dyDescent="0.25">
      <c r="B44" s="15">
        <v>2014</v>
      </c>
      <c r="C44" s="16">
        <v>4458</v>
      </c>
      <c r="D44" s="16">
        <v>2375</v>
      </c>
      <c r="E44" s="16">
        <v>335</v>
      </c>
      <c r="F44" s="16">
        <v>1465</v>
      </c>
      <c r="H44" s="15">
        <v>2014</v>
      </c>
      <c r="I44" s="26">
        <v>0.1263</v>
      </c>
      <c r="J44" s="26">
        <v>6.59E-2</v>
      </c>
      <c r="K44" s="26">
        <v>7.1599999999999997E-2</v>
      </c>
      <c r="L44" s="26">
        <v>7.9000000000000001E-2</v>
      </c>
    </row>
    <row r="45" spans="2:12" x14ac:dyDescent="0.25">
      <c r="B45" s="13">
        <v>2015</v>
      </c>
      <c r="C45" s="14">
        <v>4510</v>
      </c>
      <c r="D45" s="14">
        <v>2487</v>
      </c>
      <c r="E45" s="14">
        <v>352</v>
      </c>
      <c r="F45" s="14">
        <v>1509</v>
      </c>
      <c r="H45" s="13">
        <v>2015</v>
      </c>
      <c r="I45" s="25">
        <v>0.1145</v>
      </c>
      <c r="J45" s="25">
        <v>5.4399999999999997E-2</v>
      </c>
      <c r="K45" s="25">
        <v>8.0199999999999994E-2</v>
      </c>
      <c r="L45" s="25">
        <v>7.9000000000000001E-2</v>
      </c>
    </row>
    <row r="46" spans="2:12" x14ac:dyDescent="0.25">
      <c r="B46" s="15">
        <v>2016</v>
      </c>
      <c r="C46" s="16">
        <v>4604</v>
      </c>
      <c r="D46" s="16">
        <v>2534</v>
      </c>
      <c r="E46" s="16">
        <v>362</v>
      </c>
      <c r="F46" s="16">
        <v>1541</v>
      </c>
      <c r="H46" s="15">
        <v>2016</v>
      </c>
      <c r="I46" s="26">
        <v>0.1249</v>
      </c>
      <c r="J46" s="26">
        <v>6.2100000000000002E-2</v>
      </c>
      <c r="K46" s="26">
        <v>8.9300000000000004E-2</v>
      </c>
      <c r="L46" s="26">
        <v>8.7999999999999995E-2</v>
      </c>
    </row>
    <row r="47" spans="2:12" x14ac:dyDescent="0.25">
      <c r="B47" s="13">
        <v>2017</v>
      </c>
      <c r="C47" s="14">
        <v>4699</v>
      </c>
      <c r="D47" s="14">
        <v>2639</v>
      </c>
      <c r="E47" s="14">
        <v>398</v>
      </c>
      <c r="F47" s="14">
        <v>1604</v>
      </c>
      <c r="H47" s="13">
        <v>2017</v>
      </c>
      <c r="I47" s="25">
        <v>0.13100000000000001</v>
      </c>
      <c r="J47" s="25">
        <v>6.8599999999999994E-2</v>
      </c>
      <c r="K47" s="25">
        <v>9.74E-2</v>
      </c>
      <c r="L47" s="25">
        <v>9.6000000000000002E-2</v>
      </c>
    </row>
    <row r="48" spans="2:12" x14ac:dyDescent="0.25">
      <c r="B48" s="15">
        <v>2018</v>
      </c>
      <c r="C48" s="16">
        <v>4787</v>
      </c>
      <c r="D48" s="16">
        <v>2747</v>
      </c>
      <c r="E48" s="16">
        <v>420</v>
      </c>
      <c r="F48" s="16">
        <v>1657</v>
      </c>
      <c r="H48" s="15">
        <v>2018</v>
      </c>
      <c r="I48" s="26">
        <v>0.13519999999999999</v>
      </c>
      <c r="J48" s="26">
        <v>7.1400000000000005E-2</v>
      </c>
      <c r="K48" s="26">
        <v>9.5600000000000004E-2</v>
      </c>
      <c r="L48" s="26">
        <v>9.6000000000000002E-2</v>
      </c>
    </row>
    <row r="49" spans="2:12" x14ac:dyDescent="0.25">
      <c r="B49" s="13">
        <v>2019</v>
      </c>
      <c r="C49" s="14">
        <v>4932</v>
      </c>
      <c r="D49" s="14">
        <v>2870</v>
      </c>
      <c r="E49" s="14">
        <v>445</v>
      </c>
      <c r="F49" s="14">
        <v>1725</v>
      </c>
      <c r="H49" s="13">
        <v>2019</v>
      </c>
      <c r="I49" s="25">
        <v>0.1356</v>
      </c>
      <c r="J49" s="25">
        <v>7.3200000000000001E-2</v>
      </c>
      <c r="K49" s="25">
        <v>6.4000000000000001E-2</v>
      </c>
      <c r="L49" s="25">
        <v>7.6999999999999999E-2</v>
      </c>
    </row>
    <row r="50" spans="2:12" x14ac:dyDescent="0.25">
      <c r="B50" s="13">
        <v>2020</v>
      </c>
      <c r="C50" s="14">
        <v>4979</v>
      </c>
      <c r="D50" s="14">
        <v>2839</v>
      </c>
      <c r="E50" s="14">
        <v>460</v>
      </c>
      <c r="F50" s="14">
        <v>1730</v>
      </c>
      <c r="H50" s="13">
        <v>2020</v>
      </c>
      <c r="I50" s="25">
        <v>0.13880000000000001</v>
      </c>
      <c r="J50" s="25">
        <v>8.72E-2</v>
      </c>
      <c r="K50" s="25">
        <v>6.9400000000000003E-2</v>
      </c>
      <c r="L50" s="25">
        <v>8.4000000000000005E-2</v>
      </c>
    </row>
    <row r="51" spans="2:12" x14ac:dyDescent="0.25"/>
    <row r="52" spans="2:12" x14ac:dyDescent="0.25"/>
    <row r="53" spans="2:12" x14ac:dyDescent="0.25">
      <c r="B53" s="10" t="s">
        <v>145</v>
      </c>
    </row>
    <row r="54" spans="2:12" ht="15.75" x14ac:dyDescent="0.25">
      <c r="B54" s="11" t="s">
        <v>140</v>
      </c>
      <c r="C54" s="11" t="s">
        <v>146</v>
      </c>
      <c r="D54" s="11" t="s">
        <v>147</v>
      </c>
    </row>
    <row r="55" spans="2:12" x14ac:dyDescent="0.25">
      <c r="B55" s="21">
        <v>2016</v>
      </c>
      <c r="C55" s="27">
        <v>1.105</v>
      </c>
      <c r="D55" s="27">
        <v>1</v>
      </c>
    </row>
    <row r="56" spans="2:12" x14ac:dyDescent="0.25">
      <c r="B56" s="13">
        <v>2017</v>
      </c>
      <c r="C56" s="27">
        <v>1.1259999999999999</v>
      </c>
      <c r="D56" s="27">
        <v>1</v>
      </c>
    </row>
    <row r="57" spans="2:12" x14ac:dyDescent="0.25">
      <c r="B57" s="21">
        <v>2018</v>
      </c>
      <c r="C57" s="27">
        <v>1.179</v>
      </c>
      <c r="D57" s="27">
        <v>1</v>
      </c>
    </row>
    <row r="58" spans="2:12" x14ac:dyDescent="0.25">
      <c r="B58" s="13">
        <v>2019</v>
      </c>
      <c r="C58" s="27">
        <v>1.1180000000000001</v>
      </c>
      <c r="D58" s="27">
        <v>1</v>
      </c>
    </row>
    <row r="59" spans="2:12" x14ac:dyDescent="0.25">
      <c r="B59" s="13">
        <v>2020</v>
      </c>
      <c r="C59" s="27">
        <v>1.141</v>
      </c>
      <c r="D59" s="27">
        <v>1</v>
      </c>
    </row>
    <row r="60" spans="2:12" x14ac:dyDescent="0.25">
      <c r="B60" s="28" t="s">
        <v>148</v>
      </c>
    </row>
    <row r="61" spans="2:12" x14ac:dyDescent="0.25"/>
    <row r="62" spans="2:12" x14ac:dyDescent="0.25"/>
    <row r="63" spans="2:12" x14ac:dyDescent="0.25"/>
    <row r="64" spans="2:12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</sheetData>
  <conditionalFormatting sqref="B13:F22">
    <cfRule type="expression" dxfId="41" priority="6">
      <formula>ISODD(ROW())</formula>
    </cfRule>
  </conditionalFormatting>
  <conditionalFormatting sqref="H13:L22">
    <cfRule type="expression" dxfId="40" priority="5">
      <formula>ISODD(ROW())</formula>
    </cfRule>
  </conditionalFormatting>
  <conditionalFormatting sqref="B27:F36 H27:L36">
    <cfRule type="expression" dxfId="39" priority="4">
      <formula>ISEVEN(ROW())</formula>
    </cfRule>
  </conditionalFormatting>
  <conditionalFormatting sqref="B41:F50">
    <cfRule type="expression" dxfId="38" priority="3">
      <formula>ISODD(ROW())</formula>
    </cfRule>
  </conditionalFormatting>
  <conditionalFormatting sqref="H41:L50">
    <cfRule type="expression" dxfId="37" priority="2">
      <formula>ISODD(ROW())</formula>
    </cfRule>
  </conditionalFormatting>
  <conditionalFormatting sqref="B55:D59">
    <cfRule type="expression" dxfId="36" priority="1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2C1D-DCA4-4DA7-A5A3-B550880AD419}">
  <sheetPr>
    <tabColor theme="4" tint="0.59999389629810485"/>
  </sheetPr>
  <dimension ref="B7:V84"/>
  <sheetViews>
    <sheetView zoomScaleNormal="100" workbookViewId="0">
      <selection activeCell="B30" sqref="B30:V30"/>
    </sheetView>
  </sheetViews>
  <sheetFormatPr defaultColWidth="8.85546875" defaultRowHeight="15" x14ac:dyDescent="0.25"/>
  <cols>
    <col min="1" max="1" width="3.7109375" style="33" customWidth="1"/>
    <col min="2" max="2" width="21.7109375" style="33" bestFit="1" customWidth="1"/>
    <col min="3" max="22" width="12.7109375" style="33" customWidth="1"/>
    <col min="23" max="16384" width="8.85546875" style="33"/>
  </cols>
  <sheetData>
    <row r="7" spans="2:22" ht="18.75" x14ac:dyDescent="0.3">
      <c r="B7" s="8" t="s">
        <v>135</v>
      </c>
    </row>
    <row r="8" spans="2:22" ht="18.75" x14ac:dyDescent="0.3">
      <c r="B8" s="8" t="s">
        <v>149</v>
      </c>
    </row>
    <row r="9" spans="2:22" x14ac:dyDescent="0.25">
      <c r="B9" s="33" t="s">
        <v>150</v>
      </c>
      <c r="H9" s="9" t="s">
        <v>137</v>
      </c>
    </row>
    <row r="12" spans="2:22" ht="15.75" x14ac:dyDescent="0.25">
      <c r="C12" s="34">
        <v>2020</v>
      </c>
      <c r="D12" s="35"/>
      <c r="E12" s="35"/>
      <c r="F12" s="36"/>
      <c r="G12" s="37">
        <v>2019</v>
      </c>
      <c r="H12" s="37"/>
      <c r="I12" s="37"/>
      <c r="J12" s="37"/>
      <c r="K12" s="34">
        <v>2018</v>
      </c>
      <c r="L12" s="35"/>
      <c r="M12" s="35"/>
      <c r="N12" s="36"/>
      <c r="O12" s="37">
        <v>2017</v>
      </c>
      <c r="P12" s="37"/>
      <c r="Q12" s="37"/>
      <c r="R12" s="37"/>
      <c r="S12" s="34">
        <v>2016</v>
      </c>
      <c r="T12" s="35"/>
      <c r="U12" s="35"/>
      <c r="V12" s="36"/>
    </row>
    <row r="13" spans="2:22" ht="47.25" x14ac:dyDescent="0.25">
      <c r="B13" s="38" t="s">
        <v>103</v>
      </c>
      <c r="C13" s="39" t="s">
        <v>151</v>
      </c>
      <c r="D13" s="40" t="s">
        <v>152</v>
      </c>
      <c r="E13" s="40" t="s">
        <v>153</v>
      </c>
      <c r="F13" s="41" t="s">
        <v>154</v>
      </c>
      <c r="G13" s="42" t="s">
        <v>151</v>
      </c>
      <c r="H13" s="42" t="s">
        <v>152</v>
      </c>
      <c r="I13" s="42" t="s">
        <v>153</v>
      </c>
      <c r="J13" s="42" t="s">
        <v>154</v>
      </c>
      <c r="K13" s="39" t="s">
        <v>151</v>
      </c>
      <c r="L13" s="40" t="s">
        <v>152</v>
      </c>
      <c r="M13" s="40" t="s">
        <v>153</v>
      </c>
      <c r="N13" s="41" t="s">
        <v>154</v>
      </c>
      <c r="O13" s="42" t="s">
        <v>151</v>
      </c>
      <c r="P13" s="42" t="s">
        <v>152</v>
      </c>
      <c r="Q13" s="42" t="s">
        <v>153</v>
      </c>
      <c r="R13" s="42" t="s">
        <v>154</v>
      </c>
      <c r="S13" s="39" t="s">
        <v>151</v>
      </c>
      <c r="T13" s="40" t="s">
        <v>152</v>
      </c>
      <c r="U13" s="40" t="s">
        <v>153</v>
      </c>
      <c r="V13" s="41" t="s">
        <v>154</v>
      </c>
    </row>
    <row r="14" spans="2:22" x14ac:dyDescent="0.25">
      <c r="B14" s="43" t="s">
        <v>105</v>
      </c>
      <c r="C14" s="44">
        <v>155.73000000000002</v>
      </c>
      <c r="D14" s="45">
        <v>30.4</v>
      </c>
      <c r="E14" s="45">
        <v>72.53</v>
      </c>
      <c r="F14" s="46">
        <v>52.8</v>
      </c>
      <c r="G14" s="45">
        <v>193.31</v>
      </c>
      <c r="H14" s="45">
        <v>27.01</v>
      </c>
      <c r="I14" s="45">
        <v>84.21</v>
      </c>
      <c r="J14" s="45">
        <v>82.09</v>
      </c>
      <c r="K14" s="44">
        <v>147.94</v>
      </c>
      <c r="L14" s="45">
        <v>18.43</v>
      </c>
      <c r="M14" s="45">
        <v>51.59</v>
      </c>
      <c r="N14" s="46">
        <v>77.92</v>
      </c>
      <c r="O14" s="45">
        <v>137.35000000000002</v>
      </c>
      <c r="P14" s="45">
        <v>14.68</v>
      </c>
      <c r="Q14" s="45">
        <v>54.52</v>
      </c>
      <c r="R14" s="45">
        <v>68.150000000000006</v>
      </c>
      <c r="S14" s="44">
        <v>93.87</v>
      </c>
      <c r="T14" s="45">
        <v>13.56</v>
      </c>
      <c r="U14" s="45">
        <v>51.63</v>
      </c>
      <c r="V14" s="46">
        <v>28.68</v>
      </c>
    </row>
    <row r="15" spans="2:22" x14ac:dyDescent="0.25">
      <c r="B15" s="43" t="s">
        <v>106</v>
      </c>
      <c r="C15" s="44">
        <v>302.27</v>
      </c>
      <c r="D15" s="45">
        <v>26.38</v>
      </c>
      <c r="E15" s="45">
        <v>119.26</v>
      </c>
      <c r="F15" s="46">
        <v>156.63</v>
      </c>
      <c r="G15" s="45">
        <v>337.11</v>
      </c>
      <c r="H15" s="45">
        <v>34.26</v>
      </c>
      <c r="I15" s="45">
        <v>158.61000000000001</v>
      </c>
      <c r="J15" s="45">
        <v>144.24</v>
      </c>
      <c r="K15" s="44">
        <v>316.52</v>
      </c>
      <c r="L15" s="45">
        <v>35.6</v>
      </c>
      <c r="M15" s="45">
        <v>132.94999999999999</v>
      </c>
      <c r="N15" s="46">
        <v>147.97</v>
      </c>
      <c r="O15" s="45">
        <v>295.43</v>
      </c>
      <c r="P15" s="45">
        <v>33.57</v>
      </c>
      <c r="Q15" s="45">
        <v>132.61000000000001</v>
      </c>
      <c r="R15" s="45">
        <v>129.25</v>
      </c>
      <c r="S15" s="44">
        <v>295.5</v>
      </c>
      <c r="T15" s="45">
        <v>39.4</v>
      </c>
      <c r="U15" s="45">
        <v>121.58</v>
      </c>
      <c r="V15" s="46">
        <v>134.52000000000001</v>
      </c>
    </row>
    <row r="16" spans="2:22" x14ac:dyDescent="0.25">
      <c r="B16" s="43" t="s">
        <v>108</v>
      </c>
      <c r="C16" s="44">
        <v>315.09000000000003</v>
      </c>
      <c r="D16" s="45">
        <v>20.71</v>
      </c>
      <c r="E16" s="45">
        <v>165.68</v>
      </c>
      <c r="F16" s="46">
        <v>128.69999999999999</v>
      </c>
      <c r="G16" s="45">
        <v>317.2</v>
      </c>
      <c r="H16" s="45">
        <v>25.56</v>
      </c>
      <c r="I16" s="45">
        <v>228.5</v>
      </c>
      <c r="J16" s="45">
        <v>63.14</v>
      </c>
      <c r="K16" s="44">
        <v>327.33</v>
      </c>
      <c r="L16" s="45">
        <v>29.2</v>
      </c>
      <c r="M16" s="45">
        <v>245.88</v>
      </c>
      <c r="N16" s="46">
        <v>52.25</v>
      </c>
      <c r="O16" s="45">
        <v>315.69</v>
      </c>
      <c r="P16" s="45">
        <v>26.83</v>
      </c>
      <c r="Q16" s="45">
        <v>239.93</v>
      </c>
      <c r="R16" s="45">
        <v>48.93</v>
      </c>
      <c r="S16" s="44">
        <v>263.39</v>
      </c>
      <c r="T16" s="45">
        <v>38.78</v>
      </c>
      <c r="U16" s="45">
        <v>180.98</v>
      </c>
      <c r="V16" s="46">
        <v>43.63</v>
      </c>
    </row>
    <row r="17" spans="2:22" x14ac:dyDescent="0.25">
      <c r="B17" s="43" t="s">
        <v>122</v>
      </c>
      <c r="C17" s="44">
        <v>426.70000000000005</v>
      </c>
      <c r="D17" s="45">
        <v>95.64</v>
      </c>
      <c r="E17" s="45">
        <v>223.16</v>
      </c>
      <c r="F17" s="46">
        <v>107.9</v>
      </c>
      <c r="G17" s="45">
        <v>449.32000000000005</v>
      </c>
      <c r="H17" s="45">
        <v>123.44</v>
      </c>
      <c r="I17" s="45">
        <v>224.66</v>
      </c>
      <c r="J17" s="45">
        <v>101.22</v>
      </c>
      <c r="K17" s="44">
        <v>317.51</v>
      </c>
      <c r="L17" s="45">
        <v>91.78</v>
      </c>
      <c r="M17" s="45">
        <v>133.94999999999999</v>
      </c>
      <c r="N17" s="46">
        <v>91.78</v>
      </c>
      <c r="O17" s="45">
        <v>261.60000000000002</v>
      </c>
      <c r="P17" s="45">
        <v>87.2</v>
      </c>
      <c r="Q17" s="45">
        <v>104.64</v>
      </c>
      <c r="R17" s="45">
        <v>69.760000000000005</v>
      </c>
      <c r="S17" s="44">
        <v>237.79999999999998</v>
      </c>
      <c r="T17" s="45">
        <v>80.099999999999994</v>
      </c>
      <c r="U17" s="45">
        <v>87.61</v>
      </c>
      <c r="V17" s="46">
        <v>70.09</v>
      </c>
    </row>
    <row r="18" spans="2:22" x14ac:dyDescent="0.25">
      <c r="B18" s="43" t="s">
        <v>109</v>
      </c>
      <c r="C18" s="44">
        <v>291.31</v>
      </c>
      <c r="D18" s="45">
        <v>49.54</v>
      </c>
      <c r="E18" s="45">
        <v>80.77</v>
      </c>
      <c r="F18" s="46">
        <v>161</v>
      </c>
      <c r="G18" s="45">
        <v>343.19</v>
      </c>
      <c r="H18" s="45">
        <v>62.59</v>
      </c>
      <c r="I18" s="45">
        <v>84.72</v>
      </c>
      <c r="J18" s="45">
        <v>195.88</v>
      </c>
      <c r="K18" s="44">
        <v>293.11</v>
      </c>
      <c r="L18" s="45">
        <v>54.62</v>
      </c>
      <c r="M18" s="45">
        <v>69.22</v>
      </c>
      <c r="N18" s="46">
        <v>169.27</v>
      </c>
      <c r="O18" s="45">
        <v>263.55</v>
      </c>
      <c r="P18" s="45">
        <v>48.81</v>
      </c>
      <c r="Q18" s="45">
        <v>66.16</v>
      </c>
      <c r="R18" s="45">
        <v>148.58000000000001</v>
      </c>
      <c r="S18" s="44">
        <v>283.35000000000002</v>
      </c>
      <c r="T18" s="45">
        <v>50.58</v>
      </c>
      <c r="U18" s="45">
        <v>66.89</v>
      </c>
      <c r="V18" s="46">
        <v>165.88</v>
      </c>
    </row>
    <row r="19" spans="2:22" x14ac:dyDescent="0.25">
      <c r="B19" s="43" t="s">
        <v>126</v>
      </c>
      <c r="C19" s="44">
        <v>135.69999999999999</v>
      </c>
      <c r="D19" s="45">
        <v>8.59</v>
      </c>
      <c r="E19" s="45">
        <v>26.91</v>
      </c>
      <c r="F19" s="46">
        <v>100.2</v>
      </c>
      <c r="G19" s="45">
        <v>102.87</v>
      </c>
      <c r="H19" s="45">
        <v>6.29</v>
      </c>
      <c r="I19" s="45">
        <v>8.57</v>
      </c>
      <c r="J19" s="45">
        <v>88.01</v>
      </c>
      <c r="K19" s="44">
        <v>95.4</v>
      </c>
      <c r="L19" s="45">
        <v>5.14</v>
      </c>
      <c r="M19" s="45">
        <v>7.43</v>
      </c>
      <c r="N19" s="46">
        <v>82.83</v>
      </c>
      <c r="O19" s="45">
        <v>103.38</v>
      </c>
      <c r="P19" s="45">
        <v>5.71</v>
      </c>
      <c r="Q19" s="45">
        <v>8.57</v>
      </c>
      <c r="R19" s="45">
        <v>89.1</v>
      </c>
      <c r="S19" s="44">
        <v>112.08</v>
      </c>
      <c r="T19" s="45">
        <v>5.72</v>
      </c>
      <c r="U19" s="45">
        <v>22.87</v>
      </c>
      <c r="V19" s="46">
        <v>83.49</v>
      </c>
    </row>
    <row r="20" spans="2:22" x14ac:dyDescent="0.25">
      <c r="B20" s="43" t="s">
        <v>110</v>
      </c>
      <c r="C20" s="44">
        <v>254.48000000000002</v>
      </c>
      <c r="D20" s="45">
        <v>28.1</v>
      </c>
      <c r="E20" s="45">
        <v>81.48</v>
      </c>
      <c r="F20" s="46">
        <v>144.9</v>
      </c>
      <c r="G20" s="45">
        <v>265.39</v>
      </c>
      <c r="H20" s="45">
        <v>36.99</v>
      </c>
      <c r="I20" s="45">
        <v>84.85</v>
      </c>
      <c r="J20" s="45">
        <v>143.55000000000001</v>
      </c>
      <c r="K20" s="44">
        <v>253.89</v>
      </c>
      <c r="L20" s="45">
        <v>41.91</v>
      </c>
      <c r="M20" s="45">
        <v>71.33</v>
      </c>
      <c r="N20" s="46">
        <v>140.65</v>
      </c>
      <c r="O20" s="45">
        <v>237.68</v>
      </c>
      <c r="P20" s="45">
        <v>39.61</v>
      </c>
      <c r="Q20" s="45">
        <v>59.42</v>
      </c>
      <c r="R20" s="45">
        <v>138.65</v>
      </c>
      <c r="S20" s="44">
        <v>240.60999999999999</v>
      </c>
      <c r="T20" s="45">
        <v>41.39</v>
      </c>
      <c r="U20" s="45">
        <v>60.05</v>
      </c>
      <c r="V20" s="46">
        <v>139.16999999999999</v>
      </c>
    </row>
    <row r="21" spans="2:22" x14ac:dyDescent="0.25">
      <c r="B21" s="43" t="s">
        <v>123</v>
      </c>
      <c r="C21" s="44">
        <v>225.67</v>
      </c>
      <c r="D21" s="45">
        <v>43.4</v>
      </c>
      <c r="E21" s="45">
        <v>121.51</v>
      </c>
      <c r="F21" s="46">
        <v>60.76</v>
      </c>
      <c r="G21" s="45">
        <v>272.23</v>
      </c>
      <c r="H21" s="45">
        <v>52.21</v>
      </c>
      <c r="I21" s="45">
        <v>151.65</v>
      </c>
      <c r="J21" s="45">
        <v>68.37</v>
      </c>
      <c r="K21" s="44">
        <v>204.66000000000003</v>
      </c>
      <c r="L21" s="45">
        <v>46.17</v>
      </c>
      <c r="M21" s="45">
        <v>81.12</v>
      </c>
      <c r="N21" s="46">
        <v>77.37</v>
      </c>
      <c r="O21" s="45">
        <v>247.92000000000002</v>
      </c>
      <c r="P21" s="45">
        <v>55.09</v>
      </c>
      <c r="Q21" s="45">
        <v>123.96</v>
      </c>
      <c r="R21" s="45">
        <v>68.87</v>
      </c>
      <c r="S21" s="44">
        <v>200.87</v>
      </c>
      <c r="T21" s="45">
        <v>35.15</v>
      </c>
      <c r="U21" s="45">
        <v>104.2</v>
      </c>
      <c r="V21" s="46">
        <v>61.52</v>
      </c>
    </row>
    <row r="22" spans="2:22" x14ac:dyDescent="0.25">
      <c r="B22" s="43" t="s">
        <v>124</v>
      </c>
      <c r="C22" s="44">
        <v>253.39</v>
      </c>
      <c r="D22" s="45">
        <v>18.72</v>
      </c>
      <c r="E22" s="45">
        <v>182.84</v>
      </c>
      <c r="F22" s="46">
        <v>51.83</v>
      </c>
      <c r="G22" s="45">
        <v>299.26</v>
      </c>
      <c r="H22" s="45">
        <v>23.13</v>
      </c>
      <c r="I22" s="45">
        <v>209.63</v>
      </c>
      <c r="J22" s="45">
        <v>66.5</v>
      </c>
      <c r="K22" s="44">
        <v>265.74</v>
      </c>
      <c r="L22" s="45">
        <v>27.59</v>
      </c>
      <c r="M22" s="45">
        <v>177.16</v>
      </c>
      <c r="N22" s="46">
        <v>60.99</v>
      </c>
      <c r="O22" s="45">
        <v>291.84999999999997</v>
      </c>
      <c r="P22" s="45">
        <v>27.73</v>
      </c>
      <c r="Q22" s="45">
        <v>214.51</v>
      </c>
      <c r="R22" s="45">
        <v>49.61</v>
      </c>
      <c r="S22" s="44">
        <v>211.59</v>
      </c>
      <c r="T22" s="45">
        <v>22.04</v>
      </c>
      <c r="U22" s="45">
        <v>142.53</v>
      </c>
      <c r="V22" s="46">
        <v>47.02</v>
      </c>
    </row>
    <row r="23" spans="2:22" x14ac:dyDescent="0.25">
      <c r="B23" s="43" t="s">
        <v>111</v>
      </c>
      <c r="C23" s="44">
        <v>332.71000000000004</v>
      </c>
      <c r="D23" s="45">
        <v>49.4</v>
      </c>
      <c r="E23" s="45">
        <v>138.68</v>
      </c>
      <c r="F23" s="46">
        <v>144.63</v>
      </c>
      <c r="G23" s="45">
        <v>360.76</v>
      </c>
      <c r="H23" s="45">
        <v>56.65</v>
      </c>
      <c r="I23" s="45">
        <v>178.29</v>
      </c>
      <c r="J23" s="45">
        <v>125.82</v>
      </c>
      <c r="K23" s="44">
        <v>306.57</v>
      </c>
      <c r="L23" s="45">
        <v>54.87</v>
      </c>
      <c r="M23" s="45">
        <v>149.71</v>
      </c>
      <c r="N23" s="46">
        <v>101.99</v>
      </c>
      <c r="O23" s="45">
        <v>253.08</v>
      </c>
      <c r="P23" s="45">
        <v>47.64</v>
      </c>
      <c r="Q23" s="45">
        <v>108.97</v>
      </c>
      <c r="R23" s="45">
        <v>96.47</v>
      </c>
      <c r="S23" s="44">
        <v>239.99</v>
      </c>
      <c r="T23" s="45">
        <v>45.15</v>
      </c>
      <c r="U23" s="45">
        <v>99.8</v>
      </c>
      <c r="V23" s="46">
        <v>95.04</v>
      </c>
    </row>
    <row r="24" spans="2:22" x14ac:dyDescent="0.25">
      <c r="B24" s="43" t="s">
        <v>112</v>
      </c>
      <c r="C24" s="44">
        <v>335.38</v>
      </c>
      <c r="D24" s="45">
        <v>42.15</v>
      </c>
      <c r="E24" s="45">
        <v>155.78</v>
      </c>
      <c r="F24" s="46">
        <v>137.44999999999999</v>
      </c>
      <c r="G24" s="45">
        <v>339.37</v>
      </c>
      <c r="H24" s="45">
        <v>54.74</v>
      </c>
      <c r="I24" s="45">
        <v>152.35</v>
      </c>
      <c r="J24" s="45">
        <v>132.28</v>
      </c>
      <c r="K24" s="44">
        <v>287.59000000000003</v>
      </c>
      <c r="L24" s="45">
        <v>51.71</v>
      </c>
      <c r="M24" s="45">
        <v>110.68</v>
      </c>
      <c r="N24" s="46">
        <v>125.2</v>
      </c>
      <c r="O24" s="45">
        <v>299.43</v>
      </c>
      <c r="P24" s="45">
        <v>53.05</v>
      </c>
      <c r="Q24" s="45">
        <v>113.3</v>
      </c>
      <c r="R24" s="45">
        <v>133.08000000000001</v>
      </c>
      <c r="S24" s="44">
        <v>252.32</v>
      </c>
      <c r="T24" s="45">
        <v>54.2</v>
      </c>
      <c r="U24" s="45">
        <v>73.739999999999995</v>
      </c>
      <c r="V24" s="46">
        <v>124.38</v>
      </c>
    </row>
    <row r="25" spans="2:22" x14ac:dyDescent="0.25">
      <c r="B25" s="43" t="s">
        <v>113</v>
      </c>
      <c r="C25" s="44">
        <v>433.65</v>
      </c>
      <c r="D25" s="45">
        <v>57.33</v>
      </c>
      <c r="E25" s="45">
        <v>192.32</v>
      </c>
      <c r="F25" s="46">
        <v>184</v>
      </c>
      <c r="G25" s="45">
        <v>475.72</v>
      </c>
      <c r="H25" s="45">
        <v>70.48</v>
      </c>
      <c r="I25" s="45">
        <v>210.5</v>
      </c>
      <c r="J25" s="45">
        <v>194.74</v>
      </c>
      <c r="K25" s="44">
        <v>470.90999999999997</v>
      </c>
      <c r="L25" s="45">
        <v>77.239999999999995</v>
      </c>
      <c r="M25" s="45">
        <v>214.98</v>
      </c>
      <c r="N25" s="46">
        <v>178.69</v>
      </c>
      <c r="O25" s="45">
        <v>400.3</v>
      </c>
      <c r="P25" s="45">
        <v>71.08</v>
      </c>
      <c r="Q25" s="45">
        <v>176.77</v>
      </c>
      <c r="R25" s="45">
        <v>152.44999999999999</v>
      </c>
      <c r="S25" s="44">
        <v>420.77</v>
      </c>
      <c r="T25" s="45">
        <v>87.54</v>
      </c>
      <c r="U25" s="45">
        <v>179.79</v>
      </c>
      <c r="V25" s="46">
        <v>153.44</v>
      </c>
    </row>
    <row r="26" spans="2:22" x14ac:dyDescent="0.25">
      <c r="B26" s="43" t="s">
        <v>114</v>
      </c>
      <c r="C26" s="44">
        <v>441.52000000000004</v>
      </c>
      <c r="D26" s="45">
        <v>78.040000000000006</v>
      </c>
      <c r="E26" s="45">
        <v>153.43</v>
      </c>
      <c r="F26" s="46">
        <v>210.05</v>
      </c>
      <c r="G26" s="45">
        <v>521.65000000000009</v>
      </c>
      <c r="H26" s="45">
        <v>98.62</v>
      </c>
      <c r="I26" s="45">
        <v>184.84</v>
      </c>
      <c r="J26" s="45">
        <v>238.19</v>
      </c>
      <c r="K26" s="44">
        <v>431.7</v>
      </c>
      <c r="L26" s="45">
        <v>90.59</v>
      </c>
      <c r="M26" s="45">
        <v>139.32</v>
      </c>
      <c r="N26" s="46">
        <v>201.79</v>
      </c>
      <c r="O26" s="45">
        <v>407.23</v>
      </c>
      <c r="P26" s="45">
        <v>87.22</v>
      </c>
      <c r="Q26" s="45">
        <v>134.91</v>
      </c>
      <c r="R26" s="45">
        <v>185.1</v>
      </c>
      <c r="S26" s="44">
        <v>389.95</v>
      </c>
      <c r="T26" s="45">
        <v>76.099999999999994</v>
      </c>
      <c r="U26" s="45">
        <v>127.68</v>
      </c>
      <c r="V26" s="46">
        <v>186.17</v>
      </c>
    </row>
    <row r="27" spans="2:22" x14ac:dyDescent="0.25">
      <c r="B27" s="43" t="s">
        <v>115</v>
      </c>
      <c r="C27" s="44">
        <v>216.25</v>
      </c>
      <c r="D27" s="45">
        <v>52.37</v>
      </c>
      <c r="E27" s="45">
        <v>75.150000000000006</v>
      </c>
      <c r="F27" s="46">
        <v>88.73</v>
      </c>
      <c r="G27" s="45">
        <v>252.99</v>
      </c>
      <c r="H27" s="45">
        <v>45.07</v>
      </c>
      <c r="I27" s="45">
        <v>134.25</v>
      </c>
      <c r="J27" s="45">
        <v>73.67</v>
      </c>
      <c r="K27" s="44">
        <v>207.87</v>
      </c>
      <c r="L27" s="45">
        <v>41.19</v>
      </c>
      <c r="M27" s="45">
        <v>109.99</v>
      </c>
      <c r="N27" s="46">
        <v>56.69</v>
      </c>
      <c r="O27" s="45">
        <v>174.44</v>
      </c>
      <c r="P27" s="45">
        <v>27.62</v>
      </c>
      <c r="Q27" s="45">
        <v>106.12</v>
      </c>
      <c r="R27" s="45">
        <v>40.700000000000003</v>
      </c>
      <c r="S27" s="44">
        <v>136.17000000000002</v>
      </c>
      <c r="T27" s="45">
        <v>26.65</v>
      </c>
      <c r="U27" s="45">
        <v>71.72</v>
      </c>
      <c r="V27" s="46">
        <v>37.799999999999997</v>
      </c>
    </row>
    <row r="28" spans="2:22" x14ac:dyDescent="0.25">
      <c r="B28" s="43" t="s">
        <v>116</v>
      </c>
      <c r="C28" s="44">
        <v>385.77</v>
      </c>
      <c r="D28" s="45">
        <v>65.73</v>
      </c>
      <c r="E28" s="45">
        <v>106.24</v>
      </c>
      <c r="F28" s="46">
        <v>213.8</v>
      </c>
      <c r="G28" s="45">
        <v>475.63</v>
      </c>
      <c r="H28" s="45">
        <v>80.83</v>
      </c>
      <c r="I28" s="45">
        <v>183.04</v>
      </c>
      <c r="J28" s="45">
        <v>211.76</v>
      </c>
      <c r="K28" s="44">
        <v>447.46000000000004</v>
      </c>
      <c r="L28" s="45">
        <v>80.62</v>
      </c>
      <c r="M28" s="45">
        <v>154.53</v>
      </c>
      <c r="N28" s="46">
        <v>212.31</v>
      </c>
      <c r="O28" s="45">
        <v>457.14</v>
      </c>
      <c r="P28" s="45">
        <v>84.53</v>
      </c>
      <c r="Q28" s="45">
        <v>152.83000000000001</v>
      </c>
      <c r="R28" s="45">
        <v>219.78</v>
      </c>
      <c r="S28" s="44">
        <v>469.29</v>
      </c>
      <c r="T28" s="45">
        <v>93.31</v>
      </c>
      <c r="U28" s="45">
        <v>128.05000000000001</v>
      </c>
      <c r="V28" s="46">
        <v>247.93</v>
      </c>
    </row>
    <row r="29" spans="2:22" x14ac:dyDescent="0.25">
      <c r="B29" s="43" t="s">
        <v>117</v>
      </c>
      <c r="C29" s="44">
        <v>269.14</v>
      </c>
      <c r="D29" s="45">
        <v>62.43</v>
      </c>
      <c r="E29" s="45">
        <v>94.34</v>
      </c>
      <c r="F29" s="46">
        <v>112.37</v>
      </c>
      <c r="G29" s="45">
        <v>311.59000000000003</v>
      </c>
      <c r="H29" s="45">
        <v>76.150000000000006</v>
      </c>
      <c r="I29" s="45">
        <v>147.41</v>
      </c>
      <c r="J29" s="45">
        <v>88.03</v>
      </c>
      <c r="K29" s="44">
        <v>309.60000000000002</v>
      </c>
      <c r="L29" s="45">
        <v>78.81</v>
      </c>
      <c r="M29" s="45">
        <v>145.65</v>
      </c>
      <c r="N29" s="46">
        <v>85.14</v>
      </c>
      <c r="O29" s="45">
        <v>345.92</v>
      </c>
      <c r="P29" s="45">
        <v>82.23</v>
      </c>
      <c r="Q29" s="45">
        <v>166.58</v>
      </c>
      <c r="R29" s="45">
        <v>97.11</v>
      </c>
      <c r="S29" s="44">
        <v>335.55</v>
      </c>
      <c r="T29" s="45">
        <v>95.87</v>
      </c>
      <c r="U29" s="45">
        <v>137.37</v>
      </c>
      <c r="V29" s="46">
        <v>102.31</v>
      </c>
    </row>
    <row r="30" spans="2:22" x14ac:dyDescent="0.25">
      <c r="B30" s="43" t="s">
        <v>125</v>
      </c>
      <c r="C30" s="44">
        <v>163.13</v>
      </c>
      <c r="D30" s="45">
        <v>24.63</v>
      </c>
      <c r="E30" s="45">
        <v>63.44</v>
      </c>
      <c r="F30" s="46">
        <v>75.06</v>
      </c>
      <c r="G30" s="45">
        <v>183.93</v>
      </c>
      <c r="H30" s="45">
        <v>29.89</v>
      </c>
      <c r="I30" s="45">
        <v>78.61</v>
      </c>
      <c r="J30" s="45">
        <v>75.430000000000007</v>
      </c>
      <c r="K30" s="44">
        <v>163.81</v>
      </c>
      <c r="L30" s="45">
        <v>28.54</v>
      </c>
      <c r="M30" s="45">
        <v>65.41</v>
      </c>
      <c r="N30" s="46">
        <v>69.86</v>
      </c>
      <c r="O30" s="45">
        <v>155.81</v>
      </c>
      <c r="P30" s="45">
        <v>27.05</v>
      </c>
      <c r="Q30" s="45">
        <v>64.260000000000005</v>
      </c>
      <c r="R30" s="45">
        <v>64.5</v>
      </c>
      <c r="S30" s="44">
        <v>146.24</v>
      </c>
      <c r="T30" s="45">
        <v>27.22</v>
      </c>
      <c r="U30" s="45">
        <v>56.27</v>
      </c>
      <c r="V30" s="46">
        <v>62.75</v>
      </c>
    </row>
    <row r="31" spans="2:22" x14ac:dyDescent="0.25">
      <c r="B31" s="43" t="s">
        <v>118</v>
      </c>
      <c r="C31" s="44">
        <v>438.70000000000005</v>
      </c>
      <c r="D31" s="45">
        <v>46.29</v>
      </c>
      <c r="E31" s="45">
        <v>184.08</v>
      </c>
      <c r="F31" s="46">
        <v>208.33</v>
      </c>
      <c r="G31" s="45">
        <v>506.65999999999997</v>
      </c>
      <c r="H31" s="45">
        <v>72.540000000000006</v>
      </c>
      <c r="I31" s="45">
        <v>229.7</v>
      </c>
      <c r="J31" s="45">
        <v>204.42</v>
      </c>
      <c r="K31" s="44">
        <v>428.06</v>
      </c>
      <c r="L31" s="45">
        <v>55.41</v>
      </c>
      <c r="M31" s="45">
        <v>217.29</v>
      </c>
      <c r="N31" s="46">
        <v>155.36000000000001</v>
      </c>
      <c r="O31" s="45">
        <v>441.34000000000003</v>
      </c>
      <c r="P31" s="45">
        <v>56.39</v>
      </c>
      <c r="Q31" s="45">
        <v>253.74</v>
      </c>
      <c r="R31" s="45">
        <v>131.21</v>
      </c>
      <c r="S31" s="44">
        <v>368.13</v>
      </c>
      <c r="T31" s="45">
        <v>47.64</v>
      </c>
      <c r="U31" s="45">
        <v>212.22</v>
      </c>
      <c r="V31" s="46">
        <v>108.27</v>
      </c>
    </row>
    <row r="32" spans="2:22" x14ac:dyDescent="0.25">
      <c r="B32" s="43" t="s">
        <v>119</v>
      </c>
      <c r="C32" s="44">
        <v>444.16999999999996</v>
      </c>
      <c r="D32" s="45">
        <v>69.319999999999993</v>
      </c>
      <c r="E32" s="45">
        <v>143.78</v>
      </c>
      <c r="F32" s="46">
        <v>231.07</v>
      </c>
      <c r="G32" s="45">
        <v>489.37</v>
      </c>
      <c r="H32" s="45">
        <v>93.61</v>
      </c>
      <c r="I32" s="45">
        <v>166.57</v>
      </c>
      <c r="J32" s="45">
        <v>229.19</v>
      </c>
      <c r="K32" s="44">
        <v>486.83000000000004</v>
      </c>
      <c r="L32" s="45">
        <v>92.82</v>
      </c>
      <c r="M32" s="45">
        <v>162.93</v>
      </c>
      <c r="N32" s="46">
        <v>231.08</v>
      </c>
      <c r="O32" s="45">
        <v>439.49</v>
      </c>
      <c r="P32" s="45">
        <v>88.68</v>
      </c>
      <c r="Q32" s="45">
        <v>154.54</v>
      </c>
      <c r="R32" s="45">
        <v>196.27</v>
      </c>
      <c r="S32" s="44">
        <v>405.85</v>
      </c>
      <c r="T32" s="45">
        <v>84.44</v>
      </c>
      <c r="U32" s="45">
        <v>149.25</v>
      </c>
      <c r="V32" s="46">
        <v>172.16</v>
      </c>
    </row>
    <row r="33" spans="2:22" x14ac:dyDescent="0.25">
      <c r="B33" s="43" t="s">
        <v>120</v>
      </c>
      <c r="C33" s="44">
        <v>164.82999999999998</v>
      </c>
      <c r="D33" s="45">
        <v>26.61</v>
      </c>
      <c r="E33" s="45">
        <v>70.22</v>
      </c>
      <c r="F33" s="46">
        <v>68</v>
      </c>
      <c r="G33" s="45">
        <v>238.75</v>
      </c>
      <c r="H33" s="45">
        <v>39.67</v>
      </c>
      <c r="I33" s="45">
        <v>118.27</v>
      </c>
      <c r="J33" s="45">
        <v>80.81</v>
      </c>
      <c r="K33" s="44">
        <v>178.01</v>
      </c>
      <c r="L33" s="45">
        <v>34.29</v>
      </c>
      <c r="M33" s="45">
        <v>66.39</v>
      </c>
      <c r="N33" s="46">
        <v>77.33</v>
      </c>
      <c r="O33" s="45">
        <v>166.41000000000003</v>
      </c>
      <c r="P33" s="45">
        <v>38.35</v>
      </c>
      <c r="Q33" s="45">
        <v>59.33</v>
      </c>
      <c r="R33" s="45">
        <v>68.73</v>
      </c>
      <c r="S33" s="44">
        <v>160.41000000000003</v>
      </c>
      <c r="T33" s="45">
        <v>36.520000000000003</v>
      </c>
      <c r="U33" s="45">
        <v>53.71</v>
      </c>
      <c r="V33" s="46">
        <v>70.180000000000007</v>
      </c>
    </row>
    <row r="34" spans="2:22" x14ac:dyDescent="0.25">
      <c r="B34" s="43" t="s">
        <v>121</v>
      </c>
      <c r="C34" s="44">
        <v>200.35</v>
      </c>
      <c r="D34" s="45">
        <v>30.17</v>
      </c>
      <c r="E34" s="45">
        <v>120.09</v>
      </c>
      <c r="F34" s="46">
        <v>50.09</v>
      </c>
      <c r="G34" s="45">
        <v>223.67</v>
      </c>
      <c r="H34" s="45">
        <v>35.86</v>
      </c>
      <c r="I34" s="45">
        <v>127.03</v>
      </c>
      <c r="J34" s="45">
        <v>60.78</v>
      </c>
      <c r="K34" s="44">
        <v>186.66</v>
      </c>
      <c r="L34" s="45">
        <v>35</v>
      </c>
      <c r="M34" s="45">
        <v>97.01</v>
      </c>
      <c r="N34" s="46">
        <v>54.65</v>
      </c>
      <c r="O34" s="45">
        <v>169.58</v>
      </c>
      <c r="P34" s="45">
        <v>25.47</v>
      </c>
      <c r="Q34" s="45">
        <v>100.01</v>
      </c>
      <c r="R34" s="45">
        <v>44.1</v>
      </c>
      <c r="S34" s="44">
        <v>143.56</v>
      </c>
      <c r="T34" s="45">
        <v>22.67</v>
      </c>
      <c r="U34" s="45">
        <v>87.52</v>
      </c>
      <c r="V34" s="46">
        <v>33.369999999999997</v>
      </c>
    </row>
    <row r="37" spans="2:22" x14ac:dyDescent="0.25">
      <c r="B37" s="33" t="s">
        <v>99</v>
      </c>
      <c r="C37" s="33">
        <v>2020</v>
      </c>
      <c r="S37" s="33" t="s">
        <v>155</v>
      </c>
    </row>
    <row r="38" spans="2:22" x14ac:dyDescent="0.25">
      <c r="B38" s="43" t="s">
        <v>105</v>
      </c>
      <c r="C38" s="47">
        <f>C14/G14-1</f>
        <v>-0.19440277274843509</v>
      </c>
      <c r="D38" s="47">
        <f t="shared" ref="D38:R53" si="0">D14/H14-1</f>
        <v>0.12550907071455009</v>
      </c>
      <c r="E38" s="47">
        <f t="shared" si="0"/>
        <v>-0.13870086688041794</v>
      </c>
      <c r="F38" s="55">
        <f t="shared" si="0"/>
        <v>-0.35680350834450003</v>
      </c>
      <c r="G38" s="47">
        <f t="shared" si="0"/>
        <v>0.30667838312829532</v>
      </c>
      <c r="H38" s="47">
        <f t="shared" si="0"/>
        <v>0.46554530656538273</v>
      </c>
      <c r="I38" s="47">
        <f t="shared" si="0"/>
        <v>0.63229308005427387</v>
      </c>
      <c r="J38" s="55">
        <f t="shared" si="0"/>
        <v>5.3516427104722819E-2</v>
      </c>
      <c r="K38" s="47">
        <f t="shared" si="0"/>
        <v>7.7102293410993727E-2</v>
      </c>
      <c r="L38" s="47">
        <f t="shared" si="0"/>
        <v>0.25544959128065403</v>
      </c>
      <c r="M38" s="47">
        <f t="shared" si="0"/>
        <v>-5.3741746148202485E-2</v>
      </c>
      <c r="N38" s="55">
        <f t="shared" si="0"/>
        <v>0.14336023477622883</v>
      </c>
      <c r="O38" s="47">
        <f t="shared" si="0"/>
        <v>0.46319377863002043</v>
      </c>
      <c r="P38" s="47">
        <f t="shared" si="0"/>
        <v>8.2595870206489508E-2</v>
      </c>
      <c r="Q38" s="47">
        <f t="shared" si="0"/>
        <v>5.5975208212279748E-2</v>
      </c>
      <c r="R38" s="55">
        <f t="shared" si="0"/>
        <v>1.3762203626220364</v>
      </c>
      <c r="S38" s="33">
        <f>VLOOKUP(B38,$B$60:$C$76,2,FALSE)</f>
        <v>14</v>
      </c>
    </row>
    <row r="39" spans="2:22" x14ac:dyDescent="0.25">
      <c r="B39" s="43" t="s">
        <v>106</v>
      </c>
      <c r="C39" s="47">
        <f t="shared" ref="C39:C58" si="1">C15/G15-1</f>
        <v>-0.10334905520453275</v>
      </c>
      <c r="D39" s="47">
        <f t="shared" si="0"/>
        <v>-0.23000583771161698</v>
      </c>
      <c r="E39" s="47">
        <f t="shared" si="0"/>
        <v>-0.24809280625433461</v>
      </c>
      <c r="F39" s="55">
        <f t="shared" si="0"/>
        <v>8.5898502495840079E-2</v>
      </c>
      <c r="G39" s="47">
        <f t="shared" si="0"/>
        <v>6.5051181599899088E-2</v>
      </c>
      <c r="H39" s="47">
        <f t="shared" si="0"/>
        <v>-3.7640449438202328E-2</v>
      </c>
      <c r="I39" s="47">
        <f t="shared" si="0"/>
        <v>0.1930048890560363</v>
      </c>
      <c r="J39" s="55">
        <f t="shared" si="0"/>
        <v>-2.5207812394404172E-2</v>
      </c>
      <c r="K39" s="47">
        <f t="shared" si="0"/>
        <v>7.1387469112818458E-2</v>
      </c>
      <c r="L39" s="47">
        <f t="shared" si="0"/>
        <v>6.0470658325886273E-2</v>
      </c>
      <c r="M39" s="47">
        <f t="shared" si="0"/>
        <v>2.56390920745031E-3</v>
      </c>
      <c r="N39" s="55">
        <f t="shared" si="0"/>
        <v>0.14483558994197288</v>
      </c>
      <c r="O39" s="47">
        <f t="shared" si="0"/>
        <v>-2.3688663282572797E-4</v>
      </c>
      <c r="P39" s="47">
        <f t="shared" si="0"/>
        <v>-0.14796954314720812</v>
      </c>
      <c r="Q39" s="47">
        <f t="shared" si="0"/>
        <v>9.0722158249712193E-2</v>
      </c>
      <c r="R39" s="55">
        <f t="shared" si="0"/>
        <v>-3.9176330657151426E-2</v>
      </c>
      <c r="S39" s="33">
        <f t="shared" ref="S39:S58" si="2">VLOOKUP(B39,$B$60:$C$76,2,FALSE)</f>
        <v>6</v>
      </c>
    </row>
    <row r="40" spans="2:22" x14ac:dyDescent="0.25">
      <c r="B40" s="43" t="s">
        <v>108</v>
      </c>
      <c r="C40" s="47">
        <f t="shared" si="1"/>
        <v>-6.6519546027741239E-3</v>
      </c>
      <c r="D40" s="47">
        <f t="shared" si="0"/>
        <v>-0.18974960876369318</v>
      </c>
      <c r="E40" s="47">
        <f t="shared" si="0"/>
        <v>-0.27492341356673955</v>
      </c>
      <c r="F40" s="55">
        <f t="shared" si="0"/>
        <v>1.0383275261324041</v>
      </c>
      <c r="G40" s="47">
        <f t="shared" si="0"/>
        <v>-3.09473619894296E-2</v>
      </c>
      <c r="H40" s="47">
        <f t="shared" si="0"/>
        <v>-0.12465753424657533</v>
      </c>
      <c r="I40" s="47">
        <f t="shared" si="0"/>
        <v>-7.068488693671704E-2</v>
      </c>
      <c r="J40" s="55">
        <f t="shared" si="0"/>
        <v>0.20842105263157906</v>
      </c>
      <c r="K40" s="47">
        <f t="shared" si="0"/>
        <v>3.6871614558585897E-2</v>
      </c>
      <c r="L40" s="47">
        <f t="shared" si="0"/>
        <v>8.8333954528512892E-2</v>
      </c>
      <c r="M40" s="47">
        <f t="shared" si="0"/>
        <v>2.4798899679073116E-2</v>
      </c>
      <c r="N40" s="55">
        <f t="shared" si="0"/>
        <v>6.785203351726965E-2</v>
      </c>
      <c r="O40" s="47">
        <f t="shared" si="0"/>
        <v>0.19856486578837473</v>
      </c>
      <c r="P40" s="47">
        <f t="shared" si="0"/>
        <v>-0.30814853017019084</v>
      </c>
      <c r="Q40" s="47">
        <f t="shared" si="0"/>
        <v>0.32572659962426798</v>
      </c>
      <c r="R40" s="55">
        <f t="shared" si="0"/>
        <v>0.12147604859041938</v>
      </c>
      <c r="S40" s="33">
        <f t="shared" si="2"/>
        <v>16</v>
      </c>
    </row>
    <row r="41" spans="2:22" x14ac:dyDescent="0.25">
      <c r="B41" s="43" t="s">
        <v>122</v>
      </c>
      <c r="C41" s="47">
        <f t="shared" si="1"/>
        <v>-5.0342740140656983E-2</v>
      </c>
      <c r="D41" s="47">
        <f t="shared" si="0"/>
        <v>-0.22521062864549579</v>
      </c>
      <c r="E41" s="47">
        <f t="shared" si="0"/>
        <v>-6.6767559868244897E-3</v>
      </c>
      <c r="F41" s="55">
        <f t="shared" si="0"/>
        <v>6.5994862675360588E-2</v>
      </c>
      <c r="G41" s="47">
        <f t="shared" si="0"/>
        <v>0.41513653113287785</v>
      </c>
      <c r="H41" s="47">
        <f t="shared" si="0"/>
        <v>0.34495532795816075</v>
      </c>
      <c r="I41" s="47">
        <f t="shared" si="0"/>
        <v>0.67719298245614046</v>
      </c>
      <c r="J41" s="55">
        <f t="shared" si="0"/>
        <v>0.10285465242972314</v>
      </c>
      <c r="K41" s="47">
        <f t="shared" si="0"/>
        <v>0.21372324159021394</v>
      </c>
      <c r="L41" s="47">
        <f t="shared" si="0"/>
        <v>5.2522935779816482E-2</v>
      </c>
      <c r="M41" s="47">
        <f t="shared" si="0"/>
        <v>0.28010321100917412</v>
      </c>
      <c r="N41" s="55">
        <f t="shared" si="0"/>
        <v>0.31565366972477049</v>
      </c>
      <c r="O41" s="47">
        <f t="shared" si="0"/>
        <v>0.10008410428931902</v>
      </c>
      <c r="P41" s="47">
        <f t="shared" si="0"/>
        <v>8.8639200998751777E-2</v>
      </c>
      <c r="Q41" s="47">
        <f t="shared" si="0"/>
        <v>0.19438420271658496</v>
      </c>
      <c r="R41" s="55">
        <f t="shared" si="0"/>
        <v>-4.7082322727920456E-3</v>
      </c>
      <c r="S41" s="33" t="e">
        <f t="shared" si="2"/>
        <v>#N/A</v>
      </c>
    </row>
    <row r="42" spans="2:22" x14ac:dyDescent="0.25">
      <c r="B42" s="43" t="s">
        <v>109</v>
      </c>
      <c r="C42" s="53">
        <f t="shared" si="1"/>
        <v>-0.15116990588303858</v>
      </c>
      <c r="D42" s="53">
        <f t="shared" si="0"/>
        <v>-0.20849976034510309</v>
      </c>
      <c r="E42" s="53">
        <f t="shared" si="0"/>
        <v>-4.6624173748819664E-2</v>
      </c>
      <c r="F42" s="56">
        <f t="shared" si="0"/>
        <v>-0.17806820502348375</v>
      </c>
      <c r="G42" s="53">
        <f t="shared" si="0"/>
        <v>0.17085735730613072</v>
      </c>
      <c r="H42" s="53">
        <f t="shared" si="0"/>
        <v>0.14591724642987924</v>
      </c>
      <c r="I42" s="53">
        <f t="shared" si="0"/>
        <v>0.22392372146778383</v>
      </c>
      <c r="J42" s="56">
        <f t="shared" si="0"/>
        <v>0.15720446623737216</v>
      </c>
      <c r="K42" s="53">
        <f t="shared" si="0"/>
        <v>0.11216088028837023</v>
      </c>
      <c r="L42" s="53">
        <f t="shared" si="0"/>
        <v>0.11903298504404836</v>
      </c>
      <c r="M42" s="53">
        <f t="shared" si="0"/>
        <v>4.6251511487303443E-2</v>
      </c>
      <c r="N42" s="56">
        <f t="shared" si="0"/>
        <v>0.13925158163952078</v>
      </c>
      <c r="O42" s="53">
        <f t="shared" si="0"/>
        <v>-6.9878242456326123E-2</v>
      </c>
      <c r="P42" s="53">
        <f t="shared" si="0"/>
        <v>-3.4994068801897926E-2</v>
      </c>
      <c r="Q42" s="53">
        <f t="shared" si="0"/>
        <v>-1.0913439976080186E-2</v>
      </c>
      <c r="R42" s="56">
        <f t="shared" si="0"/>
        <v>-0.10429225946467313</v>
      </c>
      <c r="S42" s="54">
        <f t="shared" si="2"/>
        <v>1</v>
      </c>
    </row>
    <row r="43" spans="2:22" x14ac:dyDescent="0.25">
      <c r="B43" s="43" t="s">
        <v>126</v>
      </c>
      <c r="C43" s="47">
        <f t="shared" si="1"/>
        <v>0.31914066297268384</v>
      </c>
      <c r="D43" s="47">
        <f t="shared" si="0"/>
        <v>0.36565977742448319</v>
      </c>
      <c r="E43" s="47">
        <f t="shared" si="0"/>
        <v>2.1400233372228703</v>
      </c>
      <c r="F43" s="55">
        <f t="shared" si="0"/>
        <v>0.13850698784229065</v>
      </c>
      <c r="G43" s="47">
        <f t="shared" si="0"/>
        <v>7.8301886792452757E-2</v>
      </c>
      <c r="H43" s="47">
        <f t="shared" si="0"/>
        <v>0.22373540856031138</v>
      </c>
      <c r="I43" s="47">
        <f t="shared" si="0"/>
        <v>0.15343203230148061</v>
      </c>
      <c r="J43" s="55">
        <f t="shared" si="0"/>
        <v>6.2537727876373461E-2</v>
      </c>
      <c r="K43" s="47">
        <f t="shared" si="0"/>
        <v>-7.7190946024376039E-2</v>
      </c>
      <c r="L43" s="47">
        <f t="shared" si="0"/>
        <v>-9.9824868651488652E-2</v>
      </c>
      <c r="M43" s="47">
        <f t="shared" si="0"/>
        <v>-0.13302217036172703</v>
      </c>
      <c r="N43" s="55">
        <f t="shared" si="0"/>
        <v>-7.0370370370370305E-2</v>
      </c>
      <c r="O43" s="47">
        <f t="shared" si="0"/>
        <v>-7.7623126338329795E-2</v>
      </c>
      <c r="P43" s="47">
        <f t="shared" si="0"/>
        <v>-1.7482517482516613E-3</v>
      </c>
      <c r="Q43" s="47">
        <f t="shared" si="0"/>
        <v>-0.62527328377787494</v>
      </c>
      <c r="R43" s="55">
        <f t="shared" si="0"/>
        <v>6.7193675889328119E-2</v>
      </c>
      <c r="S43" s="33" t="e">
        <f t="shared" si="2"/>
        <v>#N/A</v>
      </c>
    </row>
    <row r="44" spans="2:22" x14ac:dyDescent="0.25">
      <c r="B44" s="43" t="s">
        <v>110</v>
      </c>
      <c r="C44" s="47">
        <f t="shared" si="1"/>
        <v>-4.1109310825577339E-2</v>
      </c>
      <c r="D44" s="47">
        <f t="shared" si="0"/>
        <v>-0.24033522573668564</v>
      </c>
      <c r="E44" s="47">
        <f t="shared" si="0"/>
        <v>-3.9717147908073014E-2</v>
      </c>
      <c r="F44" s="55">
        <f t="shared" si="0"/>
        <v>9.4043887147334804E-3</v>
      </c>
      <c r="G44" s="47">
        <f t="shared" si="0"/>
        <v>4.5295206585529213E-2</v>
      </c>
      <c r="H44" s="47">
        <f t="shared" si="0"/>
        <v>-0.11739441660701488</v>
      </c>
      <c r="I44" s="47">
        <f t="shared" si="0"/>
        <v>0.18954156736296079</v>
      </c>
      <c r="J44" s="55">
        <f t="shared" si="0"/>
        <v>2.0618556701031077E-2</v>
      </c>
      <c r="K44" s="47">
        <f t="shared" si="0"/>
        <v>6.8200942443621626E-2</v>
      </c>
      <c r="L44" s="47">
        <f t="shared" si="0"/>
        <v>5.8066144912900741E-2</v>
      </c>
      <c r="M44" s="47">
        <f t="shared" si="0"/>
        <v>0.20043756311006389</v>
      </c>
      <c r="N44" s="55">
        <f t="shared" si="0"/>
        <v>1.4424810674359856E-2</v>
      </c>
      <c r="O44" s="47">
        <f t="shared" si="0"/>
        <v>-1.2177382486180832E-2</v>
      </c>
      <c r="P44" s="47">
        <f t="shared" si="0"/>
        <v>-4.3005556897801389E-2</v>
      </c>
      <c r="Q44" s="47">
        <f t="shared" si="0"/>
        <v>-1.0491257285595301E-2</v>
      </c>
      <c r="R44" s="55">
        <f t="shared" si="0"/>
        <v>-3.7364374505998166E-3</v>
      </c>
      <c r="S44" s="33">
        <f t="shared" si="2"/>
        <v>9</v>
      </c>
    </row>
    <row r="45" spans="2:22" x14ac:dyDescent="0.25">
      <c r="B45" s="43" t="s">
        <v>123</v>
      </c>
      <c r="C45" s="47">
        <f t="shared" si="1"/>
        <v>-0.17103184806964711</v>
      </c>
      <c r="D45" s="47">
        <f t="shared" si="0"/>
        <v>-0.16874162037923779</v>
      </c>
      <c r="E45" s="47">
        <f t="shared" si="0"/>
        <v>-0.1987471150675898</v>
      </c>
      <c r="F45" s="55">
        <f t="shared" si="0"/>
        <v>-0.11130612841889731</v>
      </c>
      <c r="G45" s="47">
        <f t="shared" si="0"/>
        <v>0.33015733411511761</v>
      </c>
      <c r="H45" s="47">
        <f t="shared" si="0"/>
        <v>0.13082087935889097</v>
      </c>
      <c r="I45" s="47">
        <f t="shared" si="0"/>
        <v>0.86945266272189348</v>
      </c>
      <c r="J45" s="55">
        <f t="shared" si="0"/>
        <v>-0.11632415664986429</v>
      </c>
      <c r="K45" s="47">
        <f t="shared" si="0"/>
        <v>-0.17449177153920614</v>
      </c>
      <c r="L45" s="47">
        <f t="shared" si="0"/>
        <v>-0.16191686331457622</v>
      </c>
      <c r="M45" s="47">
        <f t="shared" si="0"/>
        <v>-0.34559535333978697</v>
      </c>
      <c r="N45" s="55">
        <f t="shared" si="0"/>
        <v>0.12342093799912868</v>
      </c>
      <c r="O45" s="47">
        <f t="shared" si="0"/>
        <v>0.23423109473789028</v>
      </c>
      <c r="P45" s="47">
        <f t="shared" si="0"/>
        <v>0.56728307254623056</v>
      </c>
      <c r="Q45" s="47">
        <f t="shared" si="0"/>
        <v>0.18963531669865641</v>
      </c>
      <c r="R45" s="55">
        <f t="shared" si="0"/>
        <v>0.11947334200260085</v>
      </c>
      <c r="S45" s="33" t="e">
        <f t="shared" si="2"/>
        <v>#N/A</v>
      </c>
    </row>
    <row r="46" spans="2:22" x14ac:dyDescent="0.25">
      <c r="B46" s="43" t="s">
        <v>124</v>
      </c>
      <c r="C46" s="47">
        <f t="shared" si="1"/>
        <v>-0.15327808594533188</v>
      </c>
      <c r="D46" s="47">
        <f t="shared" si="0"/>
        <v>-0.19066147859922178</v>
      </c>
      <c r="E46" s="47">
        <f t="shared" si="0"/>
        <v>-0.12779659399895049</v>
      </c>
      <c r="F46" s="55">
        <f t="shared" si="0"/>
        <v>-0.22060150375939858</v>
      </c>
      <c r="G46" s="47">
        <f t="shared" si="0"/>
        <v>0.12613833069917968</v>
      </c>
      <c r="H46" s="47">
        <f t="shared" si="0"/>
        <v>-0.16165277274374779</v>
      </c>
      <c r="I46" s="47">
        <f t="shared" si="0"/>
        <v>0.18328065025965223</v>
      </c>
      <c r="J46" s="55">
        <f t="shared" si="0"/>
        <v>9.0342679127725756E-2</v>
      </c>
      <c r="K46" s="47">
        <f t="shared" si="0"/>
        <v>-8.946376563303049E-2</v>
      </c>
      <c r="L46" s="47">
        <f t="shared" si="0"/>
        <v>-5.0486837360259607E-3</v>
      </c>
      <c r="M46" s="47">
        <f t="shared" si="0"/>
        <v>-0.17411775674793717</v>
      </c>
      <c r="N46" s="55">
        <f t="shared" si="0"/>
        <v>0.22938923604112071</v>
      </c>
      <c r="O46" s="47">
        <f t="shared" si="0"/>
        <v>0.3793184933125382</v>
      </c>
      <c r="P46" s="47">
        <f t="shared" si="0"/>
        <v>0.25816696914700543</v>
      </c>
      <c r="Q46" s="47">
        <f t="shared" si="0"/>
        <v>0.50501648775696339</v>
      </c>
      <c r="R46" s="55">
        <f t="shared" si="0"/>
        <v>5.5082943428328202E-2</v>
      </c>
      <c r="S46" s="33" t="e">
        <f t="shared" si="2"/>
        <v>#N/A</v>
      </c>
    </row>
    <row r="47" spans="2:22" x14ac:dyDescent="0.25">
      <c r="B47" s="43" t="s">
        <v>111</v>
      </c>
      <c r="C47" s="47">
        <f t="shared" si="1"/>
        <v>-7.7752522452599893E-2</v>
      </c>
      <c r="D47" s="47">
        <f t="shared" si="0"/>
        <v>-0.12797881729920568</v>
      </c>
      <c r="E47" s="47">
        <f t="shared" si="0"/>
        <v>-0.22216613382691119</v>
      </c>
      <c r="F47" s="55">
        <f t="shared" si="0"/>
        <v>0.14949928469241769</v>
      </c>
      <c r="G47" s="47">
        <f t="shared" si="0"/>
        <v>0.17676224027138998</v>
      </c>
      <c r="H47" s="47">
        <f t="shared" si="0"/>
        <v>3.2440313468197646E-2</v>
      </c>
      <c r="I47" s="47">
        <f t="shared" si="0"/>
        <v>0.19090241132856844</v>
      </c>
      <c r="J47" s="55">
        <f t="shared" si="0"/>
        <v>0.23365035787822341</v>
      </c>
      <c r="K47" s="47">
        <f t="shared" si="0"/>
        <v>0.21135609293504021</v>
      </c>
      <c r="L47" s="47">
        <f t="shared" si="0"/>
        <v>0.15176322418136023</v>
      </c>
      <c r="M47" s="47">
        <f t="shared" si="0"/>
        <v>0.37386436633935949</v>
      </c>
      <c r="N47" s="55">
        <f t="shared" si="0"/>
        <v>5.7219861096714064E-2</v>
      </c>
      <c r="O47" s="47">
        <f t="shared" si="0"/>
        <v>5.4543939330805369E-2</v>
      </c>
      <c r="P47" s="47">
        <f t="shared" si="0"/>
        <v>5.5149501661129641E-2</v>
      </c>
      <c r="Q47" s="47">
        <f t="shared" si="0"/>
        <v>9.1883767535070104E-2</v>
      </c>
      <c r="R47" s="55">
        <f t="shared" si="0"/>
        <v>1.504629629629628E-2</v>
      </c>
      <c r="S47" s="33">
        <f t="shared" si="2"/>
        <v>5</v>
      </c>
    </row>
    <row r="48" spans="2:22" x14ac:dyDescent="0.25">
      <c r="B48" s="43" t="s">
        <v>112</v>
      </c>
      <c r="C48" s="47">
        <f t="shared" si="1"/>
        <v>-1.175707929398595E-2</v>
      </c>
      <c r="D48" s="47">
        <f t="shared" si="0"/>
        <v>-0.22999634636463284</v>
      </c>
      <c r="E48" s="47">
        <f t="shared" si="0"/>
        <v>2.2513948145717055E-2</v>
      </c>
      <c r="F48" s="55">
        <f t="shared" si="0"/>
        <v>3.9083761717568777E-2</v>
      </c>
      <c r="G48" s="47">
        <f t="shared" si="0"/>
        <v>0.18004798497861518</v>
      </c>
      <c r="H48" s="47">
        <f t="shared" si="0"/>
        <v>5.8596016244440108E-2</v>
      </c>
      <c r="I48" s="47">
        <f t="shared" si="0"/>
        <v>0.3764907842428622</v>
      </c>
      <c r="J48" s="55">
        <f t="shared" si="0"/>
        <v>5.654952076677322E-2</v>
      </c>
      <c r="K48" s="47">
        <f t="shared" si="0"/>
        <v>-3.954179607921704E-2</v>
      </c>
      <c r="L48" s="47">
        <f t="shared" si="0"/>
        <v>-2.5259189443920804E-2</v>
      </c>
      <c r="M48" s="47">
        <f t="shared" si="0"/>
        <v>-2.3124448367166761E-2</v>
      </c>
      <c r="N48" s="55">
        <f t="shared" si="0"/>
        <v>-5.9212503757138601E-2</v>
      </c>
      <c r="O48" s="47">
        <f t="shared" si="0"/>
        <v>0.18670735573874442</v>
      </c>
      <c r="P48" s="47">
        <f t="shared" si="0"/>
        <v>-2.1217712177121872E-2</v>
      </c>
      <c r="Q48" s="47">
        <f t="shared" si="0"/>
        <v>0.53647952264713861</v>
      </c>
      <c r="R48" s="55">
        <f t="shared" si="0"/>
        <v>6.9946936806560611E-2</v>
      </c>
      <c r="S48" s="33">
        <f t="shared" si="2"/>
        <v>12</v>
      </c>
    </row>
    <row r="49" spans="2:19" x14ac:dyDescent="0.25">
      <c r="B49" s="43" t="s">
        <v>113</v>
      </c>
      <c r="C49" s="47">
        <f t="shared" si="1"/>
        <v>-8.8434373160682811E-2</v>
      </c>
      <c r="D49" s="47">
        <f t="shared" si="0"/>
        <v>-0.18657775255391607</v>
      </c>
      <c r="E49" s="47">
        <f t="shared" si="0"/>
        <v>-8.6365795724465566E-2</v>
      </c>
      <c r="F49" s="55">
        <f t="shared" si="0"/>
        <v>-5.5150457019615962E-2</v>
      </c>
      <c r="G49" s="47">
        <f t="shared" si="0"/>
        <v>1.0214265995625693E-2</v>
      </c>
      <c r="H49" s="47">
        <f t="shared" si="0"/>
        <v>-8.7519419989642522E-2</v>
      </c>
      <c r="I49" s="47">
        <f t="shared" si="0"/>
        <v>-2.0839147827704907E-2</v>
      </c>
      <c r="J49" s="55">
        <f t="shared" si="0"/>
        <v>8.9820359281437279E-2</v>
      </c>
      <c r="K49" s="47">
        <f t="shared" si="0"/>
        <v>0.17639270547089669</v>
      </c>
      <c r="L49" s="47">
        <f t="shared" si="0"/>
        <v>8.6662915025323528E-2</v>
      </c>
      <c r="M49" s="47">
        <f t="shared" si="0"/>
        <v>0.21615658765627632</v>
      </c>
      <c r="N49" s="55">
        <f t="shared" si="0"/>
        <v>0.17212200721548054</v>
      </c>
      <c r="O49" s="47">
        <f t="shared" si="0"/>
        <v>-4.864890557786905E-2</v>
      </c>
      <c r="P49" s="47">
        <f t="shared" si="0"/>
        <v>-0.18802832990632856</v>
      </c>
      <c r="Q49" s="47">
        <f t="shared" si="0"/>
        <v>-1.6797374714945135E-2</v>
      </c>
      <c r="R49" s="55">
        <f t="shared" si="0"/>
        <v>-6.4520333680918585E-3</v>
      </c>
      <c r="S49" s="33">
        <f t="shared" si="2"/>
        <v>7</v>
      </c>
    </row>
    <row r="50" spans="2:19" x14ac:dyDescent="0.25">
      <c r="B50" s="43" t="s">
        <v>114</v>
      </c>
      <c r="C50" s="53">
        <f t="shared" si="1"/>
        <v>-0.15360874149333847</v>
      </c>
      <c r="D50" s="53">
        <f t="shared" si="0"/>
        <v>-0.20867978097748929</v>
      </c>
      <c r="E50" s="53">
        <f t="shared" si="0"/>
        <v>-0.16993075091971432</v>
      </c>
      <c r="F50" s="56">
        <f t="shared" si="0"/>
        <v>-0.11814097989000372</v>
      </c>
      <c r="G50" s="53">
        <f t="shared" si="0"/>
        <v>0.20836228862636119</v>
      </c>
      <c r="H50" s="53">
        <f t="shared" si="0"/>
        <v>8.8641130367590248E-2</v>
      </c>
      <c r="I50" s="53">
        <f t="shared" si="0"/>
        <v>0.32672983060579974</v>
      </c>
      <c r="J50" s="56">
        <f t="shared" si="0"/>
        <v>0.18038554933346562</v>
      </c>
      <c r="K50" s="53">
        <f t="shared" si="0"/>
        <v>6.0088893254426123E-2</v>
      </c>
      <c r="L50" s="53">
        <f t="shared" si="0"/>
        <v>3.8637927080944712E-2</v>
      </c>
      <c r="M50" s="53">
        <f t="shared" si="0"/>
        <v>3.2688458972648382E-2</v>
      </c>
      <c r="N50" s="56">
        <f t="shared" si="0"/>
        <v>9.016747703943806E-2</v>
      </c>
      <c r="O50" s="53">
        <f t="shared" si="0"/>
        <v>4.4313373509424325E-2</v>
      </c>
      <c r="P50" s="53">
        <f t="shared" si="0"/>
        <v>0.14612352168199738</v>
      </c>
      <c r="Q50" s="53">
        <f t="shared" si="0"/>
        <v>5.6625939849624052E-2</v>
      </c>
      <c r="R50" s="56">
        <f t="shared" si="0"/>
        <v>-5.7474351399258161E-3</v>
      </c>
      <c r="S50" s="54">
        <f t="shared" si="2"/>
        <v>2</v>
      </c>
    </row>
    <row r="51" spans="2:19" x14ac:dyDescent="0.25">
      <c r="B51" s="43" t="s">
        <v>115</v>
      </c>
      <c r="C51" s="47">
        <f t="shared" si="1"/>
        <v>-0.14522313134906517</v>
      </c>
      <c r="D51" s="47">
        <f t="shared" si="0"/>
        <v>0.16197026847126694</v>
      </c>
      <c r="E51" s="47">
        <f t="shared" si="0"/>
        <v>-0.44022346368715082</v>
      </c>
      <c r="F51" s="55">
        <f t="shared" si="0"/>
        <v>0.20442513913397597</v>
      </c>
      <c r="G51" s="47">
        <f t="shared" si="0"/>
        <v>0.21705873863472358</v>
      </c>
      <c r="H51" s="47">
        <f t="shared" si="0"/>
        <v>9.4197620781743208E-2</v>
      </c>
      <c r="I51" s="47">
        <f t="shared" si="0"/>
        <v>0.22056550595508684</v>
      </c>
      <c r="J51" s="55">
        <f t="shared" si="0"/>
        <v>0.29952372552478401</v>
      </c>
      <c r="K51" s="47">
        <f t="shared" si="0"/>
        <v>0.19164182526943363</v>
      </c>
      <c r="L51" s="47">
        <f t="shared" si="0"/>
        <v>0.49131064446053574</v>
      </c>
      <c r="M51" s="47">
        <f t="shared" si="0"/>
        <v>3.6468149264982985E-2</v>
      </c>
      <c r="N51" s="55">
        <f t="shared" si="0"/>
        <v>0.39287469287469268</v>
      </c>
      <c r="O51" s="47">
        <f t="shared" si="0"/>
        <v>0.28104575163398682</v>
      </c>
      <c r="P51" s="47">
        <f t="shared" si="0"/>
        <v>3.6397748592870593E-2</v>
      </c>
      <c r="Q51" s="47">
        <f t="shared" si="0"/>
        <v>0.47964305633017301</v>
      </c>
      <c r="R51" s="55">
        <f t="shared" si="0"/>
        <v>7.6719576719576965E-2</v>
      </c>
      <c r="S51" s="33">
        <f t="shared" si="2"/>
        <v>10</v>
      </c>
    </row>
    <row r="52" spans="2:19" x14ac:dyDescent="0.25">
      <c r="B52" s="43" t="s">
        <v>116</v>
      </c>
      <c r="C52" s="47">
        <f t="shared" si="1"/>
        <v>-0.18892836868994811</v>
      </c>
      <c r="D52" s="47">
        <f t="shared" si="0"/>
        <v>-0.18681182729184698</v>
      </c>
      <c r="E52" s="47">
        <f t="shared" si="0"/>
        <v>-0.41958041958041958</v>
      </c>
      <c r="F52" s="55">
        <f t="shared" si="0"/>
        <v>9.6335474121647113E-3</v>
      </c>
      <c r="G52" s="47">
        <f t="shared" si="0"/>
        <v>6.2955347964063657E-2</v>
      </c>
      <c r="H52" s="47">
        <f t="shared" si="0"/>
        <v>2.6048127015627642E-3</v>
      </c>
      <c r="I52" s="47">
        <f t="shared" si="0"/>
        <v>0.18449492008024326</v>
      </c>
      <c r="J52" s="55">
        <f t="shared" si="0"/>
        <v>-2.5905515519759614E-3</v>
      </c>
      <c r="K52" s="47">
        <f t="shared" si="0"/>
        <v>-2.1175132344577019E-2</v>
      </c>
      <c r="L52" s="47">
        <f t="shared" si="0"/>
        <v>-4.6255767183248531E-2</v>
      </c>
      <c r="M52" s="47">
        <f t="shared" si="0"/>
        <v>1.1123470522802936E-2</v>
      </c>
      <c r="N52" s="55">
        <f t="shared" si="0"/>
        <v>-3.3988533988533964E-2</v>
      </c>
      <c r="O52" s="47">
        <f t="shared" si="0"/>
        <v>-2.5890174518954256E-2</v>
      </c>
      <c r="P52" s="47">
        <f t="shared" si="0"/>
        <v>-9.409495230950593E-2</v>
      </c>
      <c r="Q52" s="47">
        <f t="shared" si="0"/>
        <v>0.19351815696993357</v>
      </c>
      <c r="R52" s="55">
        <f t="shared" si="0"/>
        <v>-0.11354011212842341</v>
      </c>
      <c r="S52" s="33">
        <f t="shared" si="2"/>
        <v>8</v>
      </c>
    </row>
    <row r="53" spans="2:19" x14ac:dyDescent="0.25">
      <c r="B53" s="43" t="s">
        <v>117</v>
      </c>
      <c r="C53" s="47">
        <f t="shared" si="1"/>
        <v>-0.13623672133252041</v>
      </c>
      <c r="D53" s="47">
        <f t="shared" si="0"/>
        <v>-0.18017071569271181</v>
      </c>
      <c r="E53" s="47">
        <f t="shared" si="0"/>
        <v>-0.36001628112068373</v>
      </c>
      <c r="F53" s="55">
        <f t="shared" si="0"/>
        <v>0.2764966488697036</v>
      </c>
      <c r="G53" s="47">
        <f t="shared" si="0"/>
        <v>6.4276485788115068E-3</v>
      </c>
      <c r="H53" s="47">
        <f t="shared" si="0"/>
        <v>-3.3752061921075938E-2</v>
      </c>
      <c r="I53" s="47">
        <f t="shared" si="0"/>
        <v>1.2083762444215607E-2</v>
      </c>
      <c r="J53" s="55">
        <f t="shared" si="0"/>
        <v>3.394409208362692E-2</v>
      </c>
      <c r="K53" s="47">
        <f t="shared" si="0"/>
        <v>-0.10499537465309894</v>
      </c>
      <c r="L53" s="47">
        <f t="shared" si="0"/>
        <v>-4.1590660342940566E-2</v>
      </c>
      <c r="M53" s="47">
        <f t="shared" si="0"/>
        <v>-0.12564533557449875</v>
      </c>
      <c r="N53" s="55">
        <f t="shared" si="0"/>
        <v>-0.12326227988878591</v>
      </c>
      <c r="O53" s="47">
        <f t="shared" si="0"/>
        <v>3.0904485173595564E-2</v>
      </c>
      <c r="P53" s="47">
        <f t="shared" si="0"/>
        <v>-0.14227599874830499</v>
      </c>
      <c r="Q53" s="47">
        <f t="shared" si="0"/>
        <v>0.21263740263521891</v>
      </c>
      <c r="R53" s="55">
        <f t="shared" si="0"/>
        <v>-5.0825921219822101E-2</v>
      </c>
      <c r="S53" s="33">
        <f t="shared" si="2"/>
        <v>11</v>
      </c>
    </row>
    <row r="54" spans="2:19" x14ac:dyDescent="0.25">
      <c r="B54" s="48" t="s">
        <v>125</v>
      </c>
      <c r="C54" s="49">
        <f t="shared" si="1"/>
        <v>-0.11308650029902689</v>
      </c>
      <c r="D54" s="49">
        <f t="shared" ref="D54:D58" si="3">D30/H30-1</f>
        <v>-0.17597858815657419</v>
      </c>
      <c r="E54" s="49">
        <f t="shared" ref="E54:E58" si="4">E30/I30-1</f>
        <v>-0.19297799262180382</v>
      </c>
      <c r="F54" s="57">
        <f t="shared" ref="F54:F58" si="5">F30/J30-1</f>
        <v>-4.9052101285961269E-3</v>
      </c>
      <c r="G54" s="49">
        <f t="shared" ref="G54:G58" si="6">G30/K30-1</f>
        <v>0.12282522434527809</v>
      </c>
      <c r="H54" s="49">
        <f t="shared" ref="H54:H58" si="7">H30/L30-1</f>
        <v>4.7302032235459146E-2</v>
      </c>
      <c r="I54" s="49">
        <f t="shared" ref="I54:I58" si="8">I30/M30-1</f>
        <v>0.20180400550374555</v>
      </c>
      <c r="J54" s="57">
        <f t="shared" ref="J54:J58" si="9">J30/N30-1</f>
        <v>7.9730890352132988E-2</v>
      </c>
      <c r="K54" s="49">
        <f t="shared" ref="K54:K58" si="10">K30/O30-1</f>
        <v>5.1344586355176247E-2</v>
      </c>
      <c r="L54" s="49">
        <f t="shared" ref="L54:L58" si="11">L30/P30-1</f>
        <v>5.5083179297596985E-2</v>
      </c>
      <c r="M54" s="49">
        <f t="shared" ref="M54:M58" si="12">M30/Q30-1</f>
        <v>1.7896047307811802E-2</v>
      </c>
      <c r="N54" s="57">
        <f t="shared" ref="N54:N58" si="13">N30/R30-1</f>
        <v>8.3100775193798437E-2</v>
      </c>
      <c r="O54" s="49">
        <f t="shared" ref="O54:O58" si="14">O30/S30-1</f>
        <v>6.5440371991247304E-2</v>
      </c>
      <c r="P54" s="49">
        <f t="shared" ref="P54:P58" si="15">P30/T30-1</f>
        <v>-6.2454077883907777E-3</v>
      </c>
      <c r="Q54" s="49">
        <f t="shared" ref="Q54:Q58" si="16">Q30/U30-1</f>
        <v>0.14199395770392753</v>
      </c>
      <c r="R54" s="57">
        <f t="shared" ref="R54:R58" si="17">R30/V30-1</f>
        <v>2.7888446215139417E-2</v>
      </c>
      <c r="S54" s="33" t="e">
        <f t="shared" si="2"/>
        <v>#N/A</v>
      </c>
    </row>
    <row r="55" spans="2:19" x14ac:dyDescent="0.25">
      <c r="B55" s="43" t="s">
        <v>118</v>
      </c>
      <c r="C55" s="53">
        <f t="shared" si="1"/>
        <v>-0.13413334385978748</v>
      </c>
      <c r="D55" s="53">
        <f t="shared" si="3"/>
        <v>-0.36186931348221674</v>
      </c>
      <c r="E55" s="53">
        <f t="shared" si="4"/>
        <v>-0.19860687853722236</v>
      </c>
      <c r="F55" s="56">
        <f t="shared" si="5"/>
        <v>1.91272869582233E-2</v>
      </c>
      <c r="G55" s="53">
        <f t="shared" si="6"/>
        <v>0.18361911881511928</v>
      </c>
      <c r="H55" s="53">
        <f t="shared" si="7"/>
        <v>0.30914997292907431</v>
      </c>
      <c r="I55" s="53">
        <f t="shared" si="8"/>
        <v>5.7112614478346924E-2</v>
      </c>
      <c r="J55" s="56">
        <f t="shared" si="9"/>
        <v>0.31578269824922733</v>
      </c>
      <c r="K55" s="53">
        <f t="shared" si="10"/>
        <v>-3.0090179906647974E-2</v>
      </c>
      <c r="L55" s="53">
        <f t="shared" si="11"/>
        <v>-1.7378967902110354E-2</v>
      </c>
      <c r="M55" s="53">
        <f t="shared" si="12"/>
        <v>-0.14365098131946097</v>
      </c>
      <c r="N55" s="56">
        <f t="shared" si="13"/>
        <v>0.18405609328557282</v>
      </c>
      <c r="O55" s="53">
        <f t="shared" si="14"/>
        <v>0.19886996441474492</v>
      </c>
      <c r="P55" s="53">
        <f t="shared" si="15"/>
        <v>0.18366918555835432</v>
      </c>
      <c r="Q55" s="53">
        <f t="shared" si="16"/>
        <v>0.19564602770709638</v>
      </c>
      <c r="R55" s="56">
        <f t="shared" si="17"/>
        <v>0.21187771312459613</v>
      </c>
      <c r="S55" s="54">
        <f t="shared" si="2"/>
        <v>3</v>
      </c>
    </row>
    <row r="56" spans="2:19" x14ac:dyDescent="0.25">
      <c r="B56" s="43" t="s">
        <v>119</v>
      </c>
      <c r="C56" s="53">
        <f t="shared" si="1"/>
        <v>-9.236365122504453E-2</v>
      </c>
      <c r="D56" s="53">
        <f t="shared" si="3"/>
        <v>-0.25948082469821609</v>
      </c>
      <c r="E56" s="53">
        <f t="shared" si="4"/>
        <v>-0.13681935522603106</v>
      </c>
      <c r="F56" s="56">
        <f t="shared" si="5"/>
        <v>8.2028011693353609E-3</v>
      </c>
      <c r="G56" s="53">
        <f t="shared" si="6"/>
        <v>5.2174270279152779E-3</v>
      </c>
      <c r="H56" s="53">
        <f t="shared" si="7"/>
        <v>8.5110967463908338E-3</v>
      </c>
      <c r="I56" s="53">
        <f t="shared" si="8"/>
        <v>2.234088258761413E-2</v>
      </c>
      <c r="J56" s="56">
        <f t="shared" si="9"/>
        <v>-8.1789856326813792E-3</v>
      </c>
      <c r="K56" s="53">
        <f t="shared" si="10"/>
        <v>0.10771576145077266</v>
      </c>
      <c r="L56" s="53">
        <f t="shared" si="11"/>
        <v>4.6684709066305619E-2</v>
      </c>
      <c r="M56" s="53">
        <f t="shared" si="12"/>
        <v>5.4290151417109023E-2</v>
      </c>
      <c r="N56" s="56">
        <f t="shared" si="13"/>
        <v>0.17735772150608864</v>
      </c>
      <c r="O56" s="53">
        <f t="shared" si="14"/>
        <v>8.2887766416163577E-2</v>
      </c>
      <c r="P56" s="53">
        <f t="shared" si="15"/>
        <v>5.0213169114164069E-2</v>
      </c>
      <c r="Q56" s="53">
        <f t="shared" si="16"/>
        <v>3.5443886097152433E-2</v>
      </c>
      <c r="R56" s="56">
        <f t="shared" si="17"/>
        <v>0.14004414498141271</v>
      </c>
      <c r="S56" s="54">
        <f t="shared" si="2"/>
        <v>4</v>
      </c>
    </row>
    <row r="57" spans="2:19" x14ac:dyDescent="0.25">
      <c r="B57" s="43" t="s">
        <v>120</v>
      </c>
      <c r="C57" s="47">
        <f t="shared" si="1"/>
        <v>-0.30961256544502624</v>
      </c>
      <c r="D57" s="47">
        <f t="shared" si="3"/>
        <v>-0.32921603226619611</v>
      </c>
      <c r="E57" s="47">
        <f t="shared" si="4"/>
        <v>-0.40627378033313599</v>
      </c>
      <c r="F57" s="55">
        <f t="shared" si="5"/>
        <v>-0.1585199851503527</v>
      </c>
      <c r="G57" s="47">
        <f t="shared" si="6"/>
        <v>0.34121678557384416</v>
      </c>
      <c r="H57" s="47">
        <f t="shared" si="7"/>
        <v>0.15689705453484981</v>
      </c>
      <c r="I57" s="47">
        <f t="shared" si="8"/>
        <v>0.78144298840186766</v>
      </c>
      <c r="J57" s="55">
        <f t="shared" si="9"/>
        <v>4.5001939738781971E-2</v>
      </c>
      <c r="K57" s="47">
        <f t="shared" si="10"/>
        <v>6.9707349317949419E-2</v>
      </c>
      <c r="L57" s="47">
        <f t="shared" si="11"/>
        <v>-0.10586701434159063</v>
      </c>
      <c r="M57" s="47">
        <f t="shared" si="12"/>
        <v>0.11899544918253846</v>
      </c>
      <c r="N57" s="55">
        <f t="shared" si="13"/>
        <v>0.12512730976284003</v>
      </c>
      <c r="O57" s="47">
        <f t="shared" si="14"/>
        <v>3.7404151860856549E-2</v>
      </c>
      <c r="P57" s="47">
        <f t="shared" si="15"/>
        <v>5.0109529025191613E-2</v>
      </c>
      <c r="Q57" s="47">
        <f t="shared" si="16"/>
        <v>0.10463600819214292</v>
      </c>
      <c r="R57" s="55">
        <f t="shared" si="17"/>
        <v>-2.0661157024793431E-2</v>
      </c>
      <c r="S57" s="33">
        <f t="shared" si="2"/>
        <v>15</v>
      </c>
    </row>
    <row r="58" spans="2:19" x14ac:dyDescent="0.25">
      <c r="B58" s="43" t="s">
        <v>121</v>
      </c>
      <c r="C58" s="47">
        <f t="shared" si="1"/>
        <v>-0.1042607412706219</v>
      </c>
      <c r="D58" s="47">
        <f t="shared" si="3"/>
        <v>-0.15867261572783042</v>
      </c>
      <c r="E58" s="47">
        <f t="shared" si="4"/>
        <v>-5.4632763914036042E-2</v>
      </c>
      <c r="F58" s="55">
        <f t="shared" si="5"/>
        <v>-0.17588022375781498</v>
      </c>
      <c r="G58" s="47">
        <f t="shared" si="6"/>
        <v>0.1982749383906568</v>
      </c>
      <c r="H58" s="47">
        <f t="shared" si="7"/>
        <v>2.4571428571428466E-2</v>
      </c>
      <c r="I58" s="47">
        <f t="shared" si="8"/>
        <v>0.30945263374909793</v>
      </c>
      <c r="J58" s="55">
        <f t="shared" si="9"/>
        <v>0.11216834400731934</v>
      </c>
      <c r="K58" s="47">
        <f t="shared" si="10"/>
        <v>0.10071942446043147</v>
      </c>
      <c r="L58" s="47">
        <f t="shared" si="11"/>
        <v>0.37416568511974879</v>
      </c>
      <c r="M58" s="47">
        <f t="shared" si="12"/>
        <v>-2.9997000299969989E-2</v>
      </c>
      <c r="N58" s="55">
        <f t="shared" si="13"/>
        <v>0.23922902494331066</v>
      </c>
      <c r="O58" s="47">
        <f t="shared" si="14"/>
        <v>0.18124825856784632</v>
      </c>
      <c r="P58" s="47">
        <f t="shared" si="15"/>
        <v>0.12351124834583138</v>
      </c>
      <c r="Q58" s="47">
        <f t="shared" si="16"/>
        <v>0.1427102376599636</v>
      </c>
      <c r="R58" s="55">
        <f t="shared" si="17"/>
        <v>0.32154629907102206</v>
      </c>
      <c r="S58" s="33">
        <f t="shared" si="2"/>
        <v>13</v>
      </c>
    </row>
    <row r="60" spans="2:19" ht="47.25" x14ac:dyDescent="0.25">
      <c r="B60" s="50" t="s">
        <v>156</v>
      </c>
      <c r="C60" s="40" t="s">
        <v>157</v>
      </c>
      <c r="D60" s="33" t="s">
        <v>158</v>
      </c>
      <c r="F60" s="50" t="s">
        <v>156</v>
      </c>
      <c r="G60" s="40" t="s">
        <v>159</v>
      </c>
    </row>
    <row r="61" spans="2:19" x14ac:dyDescent="0.25">
      <c r="B61" s="52" t="s">
        <v>109</v>
      </c>
      <c r="C61" s="51">
        <v>1</v>
      </c>
      <c r="D61" s="47">
        <f>VLOOKUP(B61,$B$38:$J$58,2,FALSE)</f>
        <v>-0.15116990588303858</v>
      </c>
      <c r="F61" s="52" t="s">
        <v>118</v>
      </c>
      <c r="G61" s="51">
        <v>1</v>
      </c>
    </row>
    <row r="62" spans="2:19" x14ac:dyDescent="0.25">
      <c r="B62" s="52" t="s">
        <v>114</v>
      </c>
      <c r="C62" s="51">
        <v>2</v>
      </c>
      <c r="D62" s="47">
        <f t="shared" ref="D62:D76" si="18">VLOOKUP(B62,$B$38:$J$58,2,FALSE)</f>
        <v>-0.15360874149333847</v>
      </c>
      <c r="F62" s="52" t="s">
        <v>116</v>
      </c>
      <c r="G62" s="51">
        <v>2</v>
      </c>
    </row>
    <row r="63" spans="2:19" x14ac:dyDescent="0.25">
      <c r="B63" s="52" t="s">
        <v>118</v>
      </c>
      <c r="C63" s="51">
        <v>3</v>
      </c>
      <c r="D63" s="47">
        <f t="shared" si="18"/>
        <v>-0.13413334385978748</v>
      </c>
      <c r="F63" s="52" t="s">
        <v>114</v>
      </c>
      <c r="G63" s="51">
        <v>3</v>
      </c>
    </row>
    <row r="64" spans="2:19" x14ac:dyDescent="0.25">
      <c r="B64" s="52" t="s">
        <v>119</v>
      </c>
      <c r="C64" s="51">
        <v>4</v>
      </c>
      <c r="D64" s="47">
        <f t="shared" si="18"/>
        <v>-9.236365122504453E-2</v>
      </c>
      <c r="F64" s="52" t="s">
        <v>113</v>
      </c>
      <c r="G64" s="51">
        <v>4</v>
      </c>
    </row>
    <row r="65" spans="2:7" x14ac:dyDescent="0.25">
      <c r="B65" s="52" t="s">
        <v>111</v>
      </c>
      <c r="C65" s="51">
        <v>5</v>
      </c>
      <c r="D65" s="47">
        <f t="shared" si="18"/>
        <v>-7.7752522452599893E-2</v>
      </c>
      <c r="F65" s="52" t="s">
        <v>117</v>
      </c>
      <c r="G65" s="51">
        <v>5</v>
      </c>
    </row>
    <row r="66" spans="2:7" x14ac:dyDescent="0.25">
      <c r="B66" s="52" t="s">
        <v>106</v>
      </c>
      <c r="C66" s="51">
        <v>6</v>
      </c>
      <c r="D66" s="47">
        <f t="shared" si="18"/>
        <v>-0.10334905520453275</v>
      </c>
      <c r="F66" s="52" t="s">
        <v>119</v>
      </c>
      <c r="G66" s="51">
        <v>6</v>
      </c>
    </row>
    <row r="67" spans="2:7" x14ac:dyDescent="0.25">
      <c r="B67" s="52" t="s">
        <v>113</v>
      </c>
      <c r="C67" s="51">
        <v>7</v>
      </c>
      <c r="D67" s="47">
        <f t="shared" si="18"/>
        <v>-8.8434373160682811E-2</v>
      </c>
      <c r="F67" s="52" t="s">
        <v>123</v>
      </c>
      <c r="G67" s="51">
        <v>7</v>
      </c>
    </row>
    <row r="68" spans="2:7" x14ac:dyDescent="0.25">
      <c r="B68" s="52" t="s">
        <v>116</v>
      </c>
      <c r="C68" s="51">
        <v>8</v>
      </c>
      <c r="D68" s="47">
        <f t="shared" si="18"/>
        <v>-0.18892836868994811</v>
      </c>
      <c r="F68" s="52" t="s">
        <v>105</v>
      </c>
      <c r="G68" s="51">
        <v>8</v>
      </c>
    </row>
    <row r="69" spans="2:7" x14ac:dyDescent="0.25">
      <c r="B69" s="52" t="s">
        <v>110</v>
      </c>
      <c r="C69" s="51">
        <v>9</v>
      </c>
      <c r="D69" s="47">
        <f t="shared" si="18"/>
        <v>-4.1109310825577339E-2</v>
      </c>
      <c r="F69" s="52" t="s">
        <v>109</v>
      </c>
      <c r="G69" s="51">
        <v>9</v>
      </c>
    </row>
    <row r="70" spans="2:7" x14ac:dyDescent="0.25">
      <c r="B70" s="52" t="s">
        <v>115</v>
      </c>
      <c r="C70" s="51">
        <v>10</v>
      </c>
      <c r="D70" s="47">
        <f t="shared" si="18"/>
        <v>-0.14522313134906517</v>
      </c>
      <c r="F70" s="52" t="s">
        <v>124</v>
      </c>
      <c r="G70" s="51">
        <v>10</v>
      </c>
    </row>
    <row r="71" spans="2:7" x14ac:dyDescent="0.25">
      <c r="B71" s="52" t="s">
        <v>117</v>
      </c>
      <c r="C71" s="51">
        <v>11</v>
      </c>
      <c r="D71" s="47">
        <f t="shared" si="18"/>
        <v>-0.13623672133252041</v>
      </c>
      <c r="F71" s="52" t="s">
        <v>111</v>
      </c>
      <c r="G71" s="51">
        <v>11</v>
      </c>
    </row>
    <row r="72" spans="2:7" x14ac:dyDescent="0.25">
      <c r="B72" s="52" t="s">
        <v>112</v>
      </c>
      <c r="C72" s="51">
        <v>12</v>
      </c>
      <c r="D72" s="47">
        <f t="shared" si="18"/>
        <v>-1.175707929398595E-2</v>
      </c>
      <c r="F72" s="52" t="s">
        <v>121</v>
      </c>
      <c r="G72" s="51">
        <v>12</v>
      </c>
    </row>
    <row r="73" spans="2:7" x14ac:dyDescent="0.25">
      <c r="B73" s="52" t="s">
        <v>121</v>
      </c>
      <c r="C73" s="51">
        <v>13</v>
      </c>
      <c r="D73" s="47">
        <f t="shared" si="18"/>
        <v>-0.1042607412706219</v>
      </c>
      <c r="F73" s="52" t="s">
        <v>112</v>
      </c>
      <c r="G73" s="51">
        <v>13</v>
      </c>
    </row>
    <row r="74" spans="2:7" x14ac:dyDescent="0.25">
      <c r="B74" s="52" t="s">
        <v>105</v>
      </c>
      <c r="C74" s="51">
        <v>14</v>
      </c>
      <c r="D74" s="47">
        <f t="shared" si="18"/>
        <v>-0.19440277274843509</v>
      </c>
      <c r="F74" s="52" t="s">
        <v>110</v>
      </c>
      <c r="G74" s="51">
        <v>14</v>
      </c>
    </row>
    <row r="75" spans="2:7" x14ac:dyDescent="0.25">
      <c r="B75" s="52" t="s">
        <v>120</v>
      </c>
      <c r="C75" s="51">
        <v>15</v>
      </c>
      <c r="D75" s="47">
        <f t="shared" si="18"/>
        <v>-0.30961256544502624</v>
      </c>
      <c r="F75" s="52" t="s">
        <v>106</v>
      </c>
      <c r="G75" s="51">
        <v>15</v>
      </c>
    </row>
    <row r="76" spans="2:7" x14ac:dyDescent="0.25">
      <c r="B76" s="52" t="s">
        <v>108</v>
      </c>
      <c r="C76" s="51">
        <v>16</v>
      </c>
      <c r="D76" s="47">
        <f t="shared" si="18"/>
        <v>-6.6519546027741239E-3</v>
      </c>
      <c r="F76" s="52" t="s">
        <v>122</v>
      </c>
      <c r="G76" s="51">
        <v>16</v>
      </c>
    </row>
    <row r="77" spans="2:7" x14ac:dyDescent="0.25">
      <c r="F77" s="52" t="s">
        <v>160</v>
      </c>
      <c r="G77" s="51">
        <v>17</v>
      </c>
    </row>
    <row r="78" spans="2:7" x14ac:dyDescent="0.25">
      <c r="F78" s="52" t="s">
        <v>161</v>
      </c>
      <c r="G78" s="51">
        <v>18</v>
      </c>
    </row>
    <row r="79" spans="2:7" x14ac:dyDescent="0.25">
      <c r="F79" s="52" t="s">
        <v>126</v>
      </c>
      <c r="G79" s="51">
        <v>19</v>
      </c>
    </row>
    <row r="80" spans="2:7" x14ac:dyDescent="0.25">
      <c r="F80" s="52" t="s">
        <v>162</v>
      </c>
      <c r="G80" s="51">
        <v>20</v>
      </c>
    </row>
    <row r="81" spans="6:7" x14ac:dyDescent="0.25">
      <c r="F81" s="52" t="s">
        <v>163</v>
      </c>
      <c r="G81" s="51">
        <v>21</v>
      </c>
    </row>
    <row r="82" spans="6:7" x14ac:dyDescent="0.25">
      <c r="F82" s="52" t="s">
        <v>115</v>
      </c>
      <c r="G82" s="51">
        <v>22</v>
      </c>
    </row>
    <row r="83" spans="6:7" x14ac:dyDescent="0.25">
      <c r="F83" s="52" t="s">
        <v>164</v>
      </c>
      <c r="G83" s="51">
        <v>23</v>
      </c>
    </row>
    <row r="84" spans="6:7" x14ac:dyDescent="0.25">
      <c r="F84" s="52" t="s">
        <v>165</v>
      </c>
      <c r="G84" s="51">
        <v>24</v>
      </c>
    </row>
  </sheetData>
  <conditionalFormatting sqref="B14:G32 B62:C76">
    <cfRule type="expression" dxfId="35" priority="26">
      <formula>ISODD(ROW())</formula>
    </cfRule>
  </conditionalFormatting>
  <conditionalFormatting sqref="B33:G33">
    <cfRule type="expression" dxfId="34" priority="25">
      <formula>ISODD(ROW())</formula>
    </cfRule>
  </conditionalFormatting>
  <conditionalFormatting sqref="B34:G34">
    <cfRule type="expression" dxfId="33" priority="24">
      <formula>ISODD(ROW())</formula>
    </cfRule>
  </conditionalFormatting>
  <conditionalFormatting sqref="H14:J32">
    <cfRule type="expression" dxfId="32" priority="23">
      <formula>ISODD(ROW())</formula>
    </cfRule>
  </conditionalFormatting>
  <conditionalFormatting sqref="H33:J33">
    <cfRule type="expression" dxfId="31" priority="22">
      <formula>ISODD(ROW())</formula>
    </cfRule>
  </conditionalFormatting>
  <conditionalFormatting sqref="H34:J34">
    <cfRule type="expression" dxfId="30" priority="21">
      <formula>ISODD(ROW())</formula>
    </cfRule>
  </conditionalFormatting>
  <conditionalFormatting sqref="O14:Q32">
    <cfRule type="expression" dxfId="29" priority="20">
      <formula>ISODD(ROW())</formula>
    </cfRule>
  </conditionalFormatting>
  <conditionalFormatting sqref="O33:Q33">
    <cfRule type="expression" dxfId="28" priority="19">
      <formula>ISODD(ROW())</formula>
    </cfRule>
  </conditionalFormatting>
  <conditionalFormatting sqref="O34:Q34">
    <cfRule type="expression" dxfId="27" priority="18">
      <formula>ISODD(ROW())</formula>
    </cfRule>
  </conditionalFormatting>
  <conditionalFormatting sqref="R14:R32">
    <cfRule type="expression" dxfId="26" priority="17">
      <formula>ISODD(ROW())</formula>
    </cfRule>
  </conditionalFormatting>
  <conditionalFormatting sqref="R33">
    <cfRule type="expression" dxfId="25" priority="16">
      <formula>ISODD(ROW())</formula>
    </cfRule>
  </conditionalFormatting>
  <conditionalFormatting sqref="R34">
    <cfRule type="expression" dxfId="24" priority="15">
      <formula>ISODD(ROW())</formula>
    </cfRule>
  </conditionalFormatting>
  <conditionalFormatting sqref="K14:N32">
    <cfRule type="expression" dxfId="23" priority="14">
      <formula>ISODD(ROW())</formula>
    </cfRule>
  </conditionalFormatting>
  <conditionalFormatting sqref="K33:N33">
    <cfRule type="expression" dxfId="22" priority="13">
      <formula>ISODD(ROW())</formula>
    </cfRule>
  </conditionalFormatting>
  <conditionalFormatting sqref="K34:N34">
    <cfRule type="expression" dxfId="21" priority="12">
      <formula>ISODD(ROW())</formula>
    </cfRule>
  </conditionalFormatting>
  <conditionalFormatting sqref="S14:V32">
    <cfRule type="expression" dxfId="20" priority="11">
      <formula>ISODD(ROW())</formula>
    </cfRule>
  </conditionalFormatting>
  <conditionalFormatting sqref="S33:V33">
    <cfRule type="expression" dxfId="19" priority="10">
      <formula>ISODD(ROW())</formula>
    </cfRule>
  </conditionalFormatting>
  <conditionalFormatting sqref="S34:V34">
    <cfRule type="expression" dxfId="18" priority="9">
      <formula>ISODD(ROW())</formula>
    </cfRule>
  </conditionalFormatting>
  <conditionalFormatting sqref="B38:B56">
    <cfRule type="expression" dxfId="17" priority="8">
      <formula>ISODD(ROW())</formula>
    </cfRule>
  </conditionalFormatting>
  <conditionalFormatting sqref="B57">
    <cfRule type="expression" dxfId="16" priority="7">
      <formula>ISODD(ROW())</formula>
    </cfRule>
  </conditionalFormatting>
  <conditionalFormatting sqref="B58">
    <cfRule type="expression" dxfId="15" priority="6">
      <formula>ISODD(ROW())</formula>
    </cfRule>
  </conditionalFormatting>
  <conditionalFormatting sqref="F62:F84">
    <cfRule type="expression" dxfId="14" priority="4">
      <formula>ISODD(ROW())</formula>
    </cfRule>
  </conditionalFormatting>
  <conditionalFormatting sqref="G62:G76 G78:G84">
    <cfRule type="expression" dxfId="13" priority="3">
      <formula>ISODD(ROW())</formula>
    </cfRule>
  </conditionalFormatting>
  <conditionalFormatting sqref="D61:D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79D8A-C799-4D5D-B1AE-DABD08D374FB}">
  <sheetPr>
    <tabColor theme="4" tint="0.59999389629810485"/>
  </sheetPr>
  <dimension ref="B7:R59"/>
  <sheetViews>
    <sheetView topLeftCell="A10" zoomScaleNormal="100" workbookViewId="0">
      <selection activeCell="G44" sqref="G44"/>
    </sheetView>
  </sheetViews>
  <sheetFormatPr defaultColWidth="8.85546875" defaultRowHeight="15" x14ac:dyDescent="0.25"/>
  <cols>
    <col min="1" max="1" width="3.7109375" style="33" customWidth="1"/>
    <col min="2" max="2" width="21.7109375" style="33" bestFit="1" customWidth="1"/>
    <col min="3" max="17" width="12.7109375" style="33" customWidth="1"/>
    <col min="18" max="16384" width="8.85546875" style="33"/>
  </cols>
  <sheetData>
    <row r="7" spans="2:17" ht="18.75" x14ac:dyDescent="0.3">
      <c r="B7" s="8" t="s">
        <v>135</v>
      </c>
    </row>
    <row r="8" spans="2:17" ht="18.75" x14ac:dyDescent="0.3">
      <c r="B8" s="8" t="s">
        <v>166</v>
      </c>
    </row>
    <row r="9" spans="2:17" x14ac:dyDescent="0.25">
      <c r="B9" s="33" t="s">
        <v>167</v>
      </c>
      <c r="H9" s="9" t="s">
        <v>137</v>
      </c>
    </row>
    <row r="12" spans="2:17" ht="15.75" x14ac:dyDescent="0.25">
      <c r="C12" s="34">
        <v>2020</v>
      </c>
      <c r="D12" s="35"/>
      <c r="E12" s="36"/>
      <c r="F12" s="37">
        <v>2019</v>
      </c>
      <c r="G12" s="37"/>
      <c r="H12" s="37"/>
      <c r="I12" s="34">
        <v>2018</v>
      </c>
      <c r="J12" s="35"/>
      <c r="K12" s="36"/>
      <c r="L12" s="37">
        <v>2017</v>
      </c>
      <c r="M12" s="37"/>
      <c r="N12" s="37"/>
      <c r="O12" s="34">
        <v>2016</v>
      </c>
      <c r="P12" s="35"/>
      <c r="Q12" s="36"/>
    </row>
    <row r="13" spans="2:17" ht="63" x14ac:dyDescent="0.25">
      <c r="B13" s="38" t="s">
        <v>103</v>
      </c>
      <c r="C13" s="39" t="s">
        <v>168</v>
      </c>
      <c r="D13" s="40" t="s">
        <v>169</v>
      </c>
      <c r="E13" s="41" t="s">
        <v>170</v>
      </c>
      <c r="F13" s="42" t="s">
        <v>168</v>
      </c>
      <c r="G13" s="42" t="s">
        <v>169</v>
      </c>
      <c r="H13" s="42" t="s">
        <v>170</v>
      </c>
      <c r="I13" s="39" t="s">
        <v>168</v>
      </c>
      <c r="J13" s="40" t="s">
        <v>169</v>
      </c>
      <c r="K13" s="41" t="s">
        <v>170</v>
      </c>
      <c r="L13" s="42" t="s">
        <v>168</v>
      </c>
      <c r="M13" s="42" t="s">
        <v>169</v>
      </c>
      <c r="N13" s="42" t="s">
        <v>170</v>
      </c>
      <c r="O13" s="39" t="s">
        <v>168</v>
      </c>
      <c r="P13" s="40" t="s">
        <v>169</v>
      </c>
      <c r="Q13" s="41" t="s">
        <v>170</v>
      </c>
    </row>
    <row r="14" spans="2:17" x14ac:dyDescent="0.25">
      <c r="B14" s="43" t="s">
        <v>105</v>
      </c>
      <c r="C14" s="44">
        <v>151.12</v>
      </c>
      <c r="D14" s="45">
        <v>95.19</v>
      </c>
      <c r="E14" s="46">
        <v>55.93</v>
      </c>
      <c r="F14" s="45">
        <v>167.54000000000002</v>
      </c>
      <c r="G14" s="45">
        <v>93.5</v>
      </c>
      <c r="H14" s="45">
        <v>74.040000000000006</v>
      </c>
      <c r="I14" s="44">
        <v>123.68</v>
      </c>
      <c r="J14" s="45">
        <v>77.17</v>
      </c>
      <c r="K14" s="46">
        <v>46.51</v>
      </c>
      <c r="L14" s="45">
        <v>100.03</v>
      </c>
      <c r="M14" s="45">
        <v>68.959999999999994</v>
      </c>
      <c r="N14" s="45">
        <v>31.07</v>
      </c>
      <c r="O14" s="44">
        <v>96.51</v>
      </c>
      <c r="P14" s="45">
        <v>60.88</v>
      </c>
      <c r="Q14" s="46">
        <v>35.630000000000003</v>
      </c>
    </row>
    <row r="15" spans="2:17" x14ac:dyDescent="0.25">
      <c r="B15" s="43" t="s">
        <v>106</v>
      </c>
      <c r="C15" s="44">
        <v>252</v>
      </c>
      <c r="D15" s="45">
        <v>178.06</v>
      </c>
      <c r="E15" s="46">
        <v>73.94</v>
      </c>
      <c r="F15" s="45">
        <v>269.65999999999997</v>
      </c>
      <c r="G15" s="45">
        <v>169.82</v>
      </c>
      <c r="H15" s="45">
        <v>99.84</v>
      </c>
      <c r="I15" s="44">
        <v>205.76</v>
      </c>
      <c r="J15" s="45">
        <v>144.37</v>
      </c>
      <c r="K15" s="46">
        <v>61.39</v>
      </c>
      <c r="L15" s="45">
        <v>197.18</v>
      </c>
      <c r="M15" s="45">
        <v>133.56</v>
      </c>
      <c r="N15" s="45">
        <v>63.62</v>
      </c>
      <c r="O15" s="44">
        <v>175.18</v>
      </c>
      <c r="P15" s="45">
        <v>134.22</v>
      </c>
      <c r="Q15" s="46">
        <v>40.96</v>
      </c>
    </row>
    <row r="16" spans="2:17" x14ac:dyDescent="0.25">
      <c r="B16" s="43" t="s">
        <v>108</v>
      </c>
      <c r="C16" s="44">
        <v>367.87</v>
      </c>
      <c r="D16" s="45">
        <v>249.58</v>
      </c>
      <c r="E16" s="46">
        <v>118.29</v>
      </c>
      <c r="F16" s="45">
        <v>335.33</v>
      </c>
      <c r="G16" s="45">
        <v>235.2</v>
      </c>
      <c r="H16" s="45">
        <v>100.13</v>
      </c>
      <c r="I16" s="44">
        <v>376.84000000000003</v>
      </c>
      <c r="J16" s="45">
        <v>235.74</v>
      </c>
      <c r="K16" s="46">
        <v>141.1</v>
      </c>
      <c r="L16" s="45">
        <v>227.20000000000002</v>
      </c>
      <c r="M16" s="45">
        <v>178.77</v>
      </c>
      <c r="N16" s="45">
        <v>48.43</v>
      </c>
      <c r="O16" s="44">
        <v>260.52</v>
      </c>
      <c r="P16" s="45">
        <v>198.72</v>
      </c>
      <c r="Q16" s="46">
        <v>61.8</v>
      </c>
    </row>
    <row r="17" spans="2:17" x14ac:dyDescent="0.25">
      <c r="B17" s="43" t="s">
        <v>122</v>
      </c>
      <c r="C17" s="44">
        <v>414.24</v>
      </c>
      <c r="D17" s="45">
        <v>223.31</v>
      </c>
      <c r="E17" s="46">
        <v>190.93</v>
      </c>
      <c r="F17" s="45">
        <v>361.05</v>
      </c>
      <c r="G17" s="45">
        <v>208.96</v>
      </c>
      <c r="H17" s="45">
        <v>152.09</v>
      </c>
      <c r="I17" s="44">
        <v>253.8</v>
      </c>
      <c r="J17" s="45">
        <v>135.08000000000001</v>
      </c>
      <c r="K17" s="46">
        <v>118.72</v>
      </c>
      <c r="L17" s="45">
        <v>198.35</v>
      </c>
      <c r="M17" s="45">
        <v>114.21</v>
      </c>
      <c r="N17" s="45">
        <v>84.14</v>
      </c>
      <c r="O17" s="44">
        <v>215.99</v>
      </c>
      <c r="P17" s="45">
        <v>122.96</v>
      </c>
      <c r="Q17" s="46">
        <v>93.03</v>
      </c>
    </row>
    <row r="18" spans="2:17" x14ac:dyDescent="0.25">
      <c r="B18" s="43" t="s">
        <v>109</v>
      </c>
      <c r="C18" s="44">
        <v>266.90999999999997</v>
      </c>
      <c r="D18" s="45">
        <v>208.94</v>
      </c>
      <c r="E18" s="46">
        <v>57.97</v>
      </c>
      <c r="F18" s="45">
        <v>257.38</v>
      </c>
      <c r="G18" s="45">
        <v>180.57</v>
      </c>
      <c r="H18" s="45">
        <v>76.81</v>
      </c>
      <c r="I18" s="44">
        <v>235.25</v>
      </c>
      <c r="J18" s="45">
        <v>169.03</v>
      </c>
      <c r="K18" s="46">
        <v>66.22</v>
      </c>
      <c r="L18" s="45">
        <v>172.32</v>
      </c>
      <c r="M18" s="45">
        <v>142.75</v>
      </c>
      <c r="N18" s="45">
        <v>29.57</v>
      </c>
      <c r="O18" s="44">
        <v>186.18</v>
      </c>
      <c r="P18" s="45">
        <v>140.97999999999999</v>
      </c>
      <c r="Q18" s="46">
        <v>45.2</v>
      </c>
    </row>
    <row r="19" spans="2:17" x14ac:dyDescent="0.25">
      <c r="B19" s="43" t="s">
        <v>126</v>
      </c>
      <c r="C19" s="44"/>
      <c r="D19" s="45"/>
      <c r="E19" s="46"/>
      <c r="F19" s="45"/>
      <c r="G19" s="45"/>
      <c r="H19" s="45"/>
      <c r="I19" s="44"/>
      <c r="J19" s="45"/>
      <c r="K19" s="46"/>
      <c r="L19" s="45"/>
      <c r="M19" s="45"/>
      <c r="N19" s="45"/>
      <c r="O19" s="44"/>
      <c r="P19" s="45"/>
      <c r="Q19" s="46"/>
    </row>
    <row r="20" spans="2:17" x14ac:dyDescent="0.25">
      <c r="B20" s="43" t="s">
        <v>110</v>
      </c>
      <c r="C20" s="44">
        <v>237.60000000000002</v>
      </c>
      <c r="D20" s="45">
        <v>147.77000000000001</v>
      </c>
      <c r="E20" s="46">
        <v>89.83</v>
      </c>
      <c r="F20" s="45">
        <v>237.88</v>
      </c>
      <c r="G20" s="45">
        <v>156.94999999999999</v>
      </c>
      <c r="H20" s="45">
        <v>80.930000000000007</v>
      </c>
      <c r="I20" s="44">
        <v>217.60000000000002</v>
      </c>
      <c r="J20" s="45">
        <v>144.36000000000001</v>
      </c>
      <c r="K20" s="46">
        <v>73.239999999999995</v>
      </c>
      <c r="L20" s="45">
        <v>181.56</v>
      </c>
      <c r="M20" s="45">
        <v>96.19</v>
      </c>
      <c r="N20" s="45">
        <v>85.37</v>
      </c>
      <c r="O20" s="44">
        <v>194.52999999999997</v>
      </c>
      <c r="P20" s="45">
        <v>106.32</v>
      </c>
      <c r="Q20" s="46">
        <v>88.21</v>
      </c>
    </row>
    <row r="21" spans="2:17" x14ac:dyDescent="0.25">
      <c r="B21" s="43" t="s">
        <v>123</v>
      </c>
      <c r="C21" s="44">
        <v>276.62</v>
      </c>
      <c r="D21" s="45">
        <v>164.4</v>
      </c>
      <c r="E21" s="46">
        <v>112.22</v>
      </c>
      <c r="F21" s="45">
        <v>284.23</v>
      </c>
      <c r="G21" s="45">
        <v>150.41999999999999</v>
      </c>
      <c r="H21" s="45">
        <v>133.81</v>
      </c>
      <c r="I21" s="44">
        <v>295.02999999999997</v>
      </c>
      <c r="J21" s="45">
        <v>153.94</v>
      </c>
      <c r="K21" s="46">
        <v>141.09</v>
      </c>
      <c r="L21" s="45">
        <v>231.32</v>
      </c>
      <c r="M21" s="45">
        <v>133.09</v>
      </c>
      <c r="N21" s="45">
        <v>98.23</v>
      </c>
      <c r="O21" s="44">
        <v>213.41</v>
      </c>
      <c r="P21" s="45">
        <v>137.75</v>
      </c>
      <c r="Q21" s="46">
        <v>75.66</v>
      </c>
    </row>
    <row r="22" spans="2:17" x14ac:dyDescent="0.25">
      <c r="B22" s="43" t="s">
        <v>124</v>
      </c>
      <c r="C22" s="44">
        <v>226.46</v>
      </c>
      <c r="D22" s="45">
        <v>180.62</v>
      </c>
      <c r="E22" s="46">
        <v>45.84</v>
      </c>
      <c r="F22" s="45">
        <v>255.31</v>
      </c>
      <c r="G22" s="45">
        <v>199.61</v>
      </c>
      <c r="H22" s="45">
        <v>55.7</v>
      </c>
      <c r="I22" s="44">
        <v>229.89000000000001</v>
      </c>
      <c r="J22" s="45">
        <v>176.3</v>
      </c>
      <c r="K22" s="46">
        <v>53.59</v>
      </c>
      <c r="L22" s="45">
        <v>159.65</v>
      </c>
      <c r="M22" s="45">
        <v>121.13</v>
      </c>
      <c r="N22" s="45">
        <v>38.520000000000003</v>
      </c>
      <c r="O22" s="44">
        <v>157.37</v>
      </c>
      <c r="P22" s="45">
        <v>125.35</v>
      </c>
      <c r="Q22" s="46">
        <v>32.020000000000003</v>
      </c>
    </row>
    <row r="23" spans="2:17" x14ac:dyDescent="0.25">
      <c r="B23" s="43" t="s">
        <v>111</v>
      </c>
      <c r="C23" s="44">
        <v>272.53999999999996</v>
      </c>
      <c r="D23" s="45">
        <v>188.79</v>
      </c>
      <c r="E23" s="46">
        <v>83.75</v>
      </c>
      <c r="F23" s="45">
        <v>258.05</v>
      </c>
      <c r="G23" s="45">
        <v>188.68</v>
      </c>
      <c r="H23" s="45">
        <v>69.37</v>
      </c>
      <c r="I23" s="44">
        <v>196.63</v>
      </c>
      <c r="J23" s="45">
        <v>144.58000000000001</v>
      </c>
      <c r="K23" s="46">
        <v>52.05</v>
      </c>
      <c r="L23" s="45">
        <v>178.13</v>
      </c>
      <c r="M23" s="45">
        <v>125.46</v>
      </c>
      <c r="N23" s="45">
        <v>52.67</v>
      </c>
      <c r="O23" s="44">
        <v>196.38</v>
      </c>
      <c r="P23" s="45">
        <v>155.94</v>
      </c>
      <c r="Q23" s="46">
        <v>40.44</v>
      </c>
    </row>
    <row r="24" spans="2:17" x14ac:dyDescent="0.25">
      <c r="B24" s="43" t="s">
        <v>112</v>
      </c>
      <c r="C24" s="44">
        <v>304.66000000000003</v>
      </c>
      <c r="D24" s="45">
        <v>180.52</v>
      </c>
      <c r="E24" s="46">
        <v>124.14</v>
      </c>
      <c r="F24" s="45">
        <v>326.82</v>
      </c>
      <c r="G24" s="45">
        <v>183.01</v>
      </c>
      <c r="H24" s="45">
        <v>143.81</v>
      </c>
      <c r="I24" s="44">
        <v>311.86</v>
      </c>
      <c r="J24" s="45">
        <v>158.36000000000001</v>
      </c>
      <c r="K24" s="46">
        <v>153.5</v>
      </c>
      <c r="L24" s="45">
        <v>275.43</v>
      </c>
      <c r="M24" s="45">
        <v>149.80000000000001</v>
      </c>
      <c r="N24" s="45">
        <v>125.63</v>
      </c>
      <c r="O24" s="44">
        <v>243.02</v>
      </c>
      <c r="P24" s="45">
        <v>155.05000000000001</v>
      </c>
      <c r="Q24" s="46">
        <v>87.97</v>
      </c>
    </row>
    <row r="25" spans="2:17" x14ac:dyDescent="0.25">
      <c r="B25" s="43" t="s">
        <v>113</v>
      </c>
      <c r="C25" s="44">
        <v>358.9</v>
      </c>
      <c r="D25" s="45">
        <v>240.75</v>
      </c>
      <c r="E25" s="46">
        <v>118.15</v>
      </c>
      <c r="F25" s="45">
        <v>424.08000000000004</v>
      </c>
      <c r="G25" s="45">
        <v>297.85000000000002</v>
      </c>
      <c r="H25" s="45">
        <v>126.23</v>
      </c>
      <c r="I25" s="44">
        <v>354.56</v>
      </c>
      <c r="J25" s="45">
        <v>248.88</v>
      </c>
      <c r="K25" s="46">
        <v>105.68</v>
      </c>
      <c r="L25" s="45">
        <v>297.14</v>
      </c>
      <c r="M25" s="45">
        <v>212.79</v>
      </c>
      <c r="N25" s="45">
        <v>84.35</v>
      </c>
      <c r="O25" s="44">
        <v>377.56</v>
      </c>
      <c r="P25" s="45">
        <v>266.79000000000002</v>
      </c>
      <c r="Q25" s="46">
        <v>110.77</v>
      </c>
    </row>
    <row r="26" spans="2:17" x14ac:dyDescent="0.25">
      <c r="B26" s="43" t="s">
        <v>114</v>
      </c>
      <c r="C26" s="44">
        <v>435.28000000000003</v>
      </c>
      <c r="D26" s="45">
        <v>303.42</v>
      </c>
      <c r="E26" s="46">
        <v>131.86000000000001</v>
      </c>
      <c r="F26" s="45">
        <v>449.75</v>
      </c>
      <c r="G26" s="45">
        <v>300.64</v>
      </c>
      <c r="H26" s="45">
        <v>149.11000000000001</v>
      </c>
      <c r="I26" s="44">
        <v>453.06000000000006</v>
      </c>
      <c r="J26" s="45">
        <v>317.60000000000002</v>
      </c>
      <c r="K26" s="46">
        <v>135.46</v>
      </c>
      <c r="L26" s="45">
        <v>295.58000000000004</v>
      </c>
      <c r="M26" s="45">
        <v>232.49</v>
      </c>
      <c r="N26" s="45">
        <v>63.09</v>
      </c>
      <c r="O26" s="44">
        <v>315.36</v>
      </c>
      <c r="P26" s="45">
        <v>252.69</v>
      </c>
      <c r="Q26" s="46">
        <v>62.67</v>
      </c>
    </row>
    <row r="27" spans="2:17" x14ac:dyDescent="0.25">
      <c r="B27" s="43" t="s">
        <v>115</v>
      </c>
      <c r="C27" s="44">
        <v>173.92000000000002</v>
      </c>
      <c r="D27" s="45">
        <v>91.44</v>
      </c>
      <c r="E27" s="46">
        <v>82.48</v>
      </c>
      <c r="F27" s="45">
        <v>141.73000000000002</v>
      </c>
      <c r="G27" s="45">
        <v>84.53</v>
      </c>
      <c r="H27" s="45">
        <v>57.2</v>
      </c>
      <c r="I27" s="44">
        <v>102.82</v>
      </c>
      <c r="J27" s="45">
        <v>61.45</v>
      </c>
      <c r="K27" s="46">
        <v>41.37</v>
      </c>
      <c r="L27" s="45">
        <v>108.59</v>
      </c>
      <c r="M27" s="45">
        <v>58.68</v>
      </c>
      <c r="N27" s="45">
        <v>49.91</v>
      </c>
      <c r="O27" s="44">
        <v>91.02</v>
      </c>
      <c r="P27" s="45">
        <v>60.03</v>
      </c>
      <c r="Q27" s="46">
        <v>30.99</v>
      </c>
    </row>
    <row r="28" spans="2:17" x14ac:dyDescent="0.25">
      <c r="B28" s="43" t="s">
        <v>116</v>
      </c>
      <c r="C28" s="44">
        <v>263.37</v>
      </c>
      <c r="D28" s="45">
        <v>205.26</v>
      </c>
      <c r="E28" s="46">
        <v>58.11</v>
      </c>
      <c r="F28" s="45">
        <v>269.37</v>
      </c>
      <c r="G28" s="45">
        <v>198.78</v>
      </c>
      <c r="H28" s="45">
        <v>70.59</v>
      </c>
      <c r="I28" s="44">
        <v>289.37</v>
      </c>
      <c r="J28" s="45">
        <v>198.93</v>
      </c>
      <c r="K28" s="46">
        <v>90.44</v>
      </c>
      <c r="L28" s="45">
        <v>251.51</v>
      </c>
      <c r="M28" s="45">
        <v>179.98</v>
      </c>
      <c r="N28" s="45">
        <v>71.53</v>
      </c>
      <c r="O28" s="44">
        <v>284.22000000000003</v>
      </c>
      <c r="P28" s="45">
        <v>188.05</v>
      </c>
      <c r="Q28" s="46">
        <v>96.17</v>
      </c>
    </row>
    <row r="29" spans="2:17" x14ac:dyDescent="0.25">
      <c r="B29" s="43" t="s">
        <v>117</v>
      </c>
      <c r="C29" s="44">
        <v>246.46</v>
      </c>
      <c r="D29" s="45">
        <v>182.11</v>
      </c>
      <c r="E29" s="46">
        <v>64.349999999999994</v>
      </c>
      <c r="F29" s="45">
        <v>250.09</v>
      </c>
      <c r="G29" s="45">
        <v>167.49</v>
      </c>
      <c r="H29" s="45">
        <v>82.6</v>
      </c>
      <c r="I29" s="44">
        <v>271.10000000000002</v>
      </c>
      <c r="J29" s="45">
        <v>192.46</v>
      </c>
      <c r="K29" s="46">
        <v>78.64</v>
      </c>
      <c r="L29" s="45">
        <v>221.72</v>
      </c>
      <c r="M29" s="45">
        <v>148.47</v>
      </c>
      <c r="N29" s="45">
        <v>73.25</v>
      </c>
      <c r="O29" s="44">
        <v>270.63</v>
      </c>
      <c r="P29" s="45">
        <v>195.4</v>
      </c>
      <c r="Q29" s="46">
        <v>75.23</v>
      </c>
    </row>
    <row r="30" spans="2:17" x14ac:dyDescent="0.25">
      <c r="B30" s="43" t="s">
        <v>125</v>
      </c>
      <c r="C30" s="44">
        <v>148.69</v>
      </c>
      <c r="D30" s="45">
        <v>98.25</v>
      </c>
      <c r="E30" s="46">
        <v>50.44</v>
      </c>
      <c r="F30" s="45">
        <v>150.61000000000001</v>
      </c>
      <c r="G30" s="45">
        <v>97.78</v>
      </c>
      <c r="H30" s="45">
        <v>52.83</v>
      </c>
      <c r="I30" s="44">
        <v>141.74</v>
      </c>
      <c r="J30" s="45">
        <v>93.8</v>
      </c>
      <c r="K30" s="46">
        <v>47.94</v>
      </c>
      <c r="L30" s="45">
        <v>114.56</v>
      </c>
      <c r="M30" s="45">
        <v>76.45</v>
      </c>
      <c r="N30" s="45">
        <v>38.11</v>
      </c>
      <c r="O30" s="44">
        <v>115.84</v>
      </c>
      <c r="P30" s="45">
        <v>79.34</v>
      </c>
      <c r="Q30" s="46">
        <v>36.5</v>
      </c>
    </row>
    <row r="31" spans="2:17" x14ac:dyDescent="0.25">
      <c r="B31" s="43" t="s">
        <v>118</v>
      </c>
      <c r="C31" s="44">
        <v>361.98</v>
      </c>
      <c r="D31" s="45">
        <v>246.11</v>
      </c>
      <c r="E31" s="46">
        <v>115.87</v>
      </c>
      <c r="F31" s="45">
        <v>418.63</v>
      </c>
      <c r="G31" s="45">
        <v>301.54000000000002</v>
      </c>
      <c r="H31" s="45">
        <v>117.09</v>
      </c>
      <c r="I31" s="44">
        <v>342.01</v>
      </c>
      <c r="J31" s="45">
        <v>246.2</v>
      </c>
      <c r="K31" s="46">
        <v>95.81</v>
      </c>
      <c r="L31" s="45">
        <v>313.62</v>
      </c>
      <c r="M31" s="45">
        <v>227.3</v>
      </c>
      <c r="N31" s="45">
        <v>86.32</v>
      </c>
      <c r="O31" s="44">
        <v>259.58</v>
      </c>
      <c r="P31" s="45">
        <v>195.63</v>
      </c>
      <c r="Q31" s="46">
        <v>63.95</v>
      </c>
    </row>
    <row r="32" spans="2:17" x14ac:dyDescent="0.25">
      <c r="B32" s="43" t="s">
        <v>119</v>
      </c>
      <c r="C32" s="44">
        <v>395.71000000000004</v>
      </c>
      <c r="D32" s="45">
        <v>214.06</v>
      </c>
      <c r="E32" s="46">
        <v>181.65</v>
      </c>
      <c r="F32" s="45">
        <v>364.98</v>
      </c>
      <c r="G32" s="45">
        <v>209.26</v>
      </c>
      <c r="H32" s="45">
        <v>155.72</v>
      </c>
      <c r="I32" s="44">
        <v>447.76</v>
      </c>
      <c r="J32" s="45">
        <v>307.54000000000002</v>
      </c>
      <c r="K32" s="46">
        <v>140.22</v>
      </c>
      <c r="L32" s="45">
        <v>348.71</v>
      </c>
      <c r="M32" s="45">
        <v>225.22</v>
      </c>
      <c r="N32" s="45">
        <v>123.49</v>
      </c>
      <c r="O32" s="44">
        <v>300.81</v>
      </c>
      <c r="P32" s="45">
        <v>170.32</v>
      </c>
      <c r="Q32" s="46">
        <v>130.49</v>
      </c>
    </row>
    <row r="33" spans="2:18" x14ac:dyDescent="0.25">
      <c r="B33" s="43" t="s">
        <v>120</v>
      </c>
      <c r="C33" s="44">
        <v>132.93</v>
      </c>
      <c r="D33" s="45">
        <v>70.400000000000006</v>
      </c>
      <c r="E33" s="46">
        <v>62.53</v>
      </c>
      <c r="F33" s="45">
        <v>160.18</v>
      </c>
      <c r="G33" s="45">
        <v>74.12</v>
      </c>
      <c r="H33" s="45">
        <v>86.06</v>
      </c>
      <c r="I33" s="44">
        <v>168.96</v>
      </c>
      <c r="J33" s="45">
        <v>81.17</v>
      </c>
      <c r="K33" s="46">
        <v>87.79</v>
      </c>
      <c r="L33" s="45">
        <v>145.32</v>
      </c>
      <c r="M33" s="45">
        <v>73.7</v>
      </c>
      <c r="N33" s="45">
        <v>71.62</v>
      </c>
      <c r="O33" s="44">
        <v>139.26</v>
      </c>
      <c r="P33" s="45">
        <v>63.14</v>
      </c>
      <c r="Q33" s="46">
        <v>76.12</v>
      </c>
    </row>
    <row r="34" spans="2:18" x14ac:dyDescent="0.25">
      <c r="B34" s="43" t="s">
        <v>121</v>
      </c>
      <c r="C34" s="44">
        <v>196.41000000000003</v>
      </c>
      <c r="D34" s="45">
        <v>131.62</v>
      </c>
      <c r="E34" s="46">
        <v>64.790000000000006</v>
      </c>
      <c r="F34" s="45">
        <v>190.45</v>
      </c>
      <c r="G34" s="45">
        <v>121.82</v>
      </c>
      <c r="H34" s="45">
        <v>68.63</v>
      </c>
      <c r="I34" s="44">
        <v>195.75</v>
      </c>
      <c r="J34" s="45">
        <v>118.68</v>
      </c>
      <c r="K34" s="46">
        <v>77.069999999999993</v>
      </c>
      <c r="L34" s="45">
        <v>134.84</v>
      </c>
      <c r="M34" s="45">
        <v>84.89</v>
      </c>
      <c r="N34" s="45">
        <v>49.95</v>
      </c>
      <c r="O34" s="44">
        <v>112.78</v>
      </c>
      <c r="P34" s="45">
        <v>84.69</v>
      </c>
      <c r="Q34" s="46">
        <v>28.09</v>
      </c>
    </row>
    <row r="37" spans="2:18" x14ac:dyDescent="0.25">
      <c r="B37" s="33" t="s">
        <v>132</v>
      </c>
      <c r="C37" s="33">
        <v>2020</v>
      </c>
    </row>
    <row r="38" spans="2:18" x14ac:dyDescent="0.25">
      <c r="B38" s="43" t="s">
        <v>105</v>
      </c>
      <c r="C38" s="47">
        <f>C14/F14-1</f>
        <v>-9.8006446221797883E-2</v>
      </c>
      <c r="D38" s="47">
        <f t="shared" ref="D38:N53" si="0">D14/G14-1</f>
        <v>1.807486631016042E-2</v>
      </c>
      <c r="E38" s="47">
        <f t="shared" si="0"/>
        <v>-0.24459751485683423</v>
      </c>
      <c r="F38" s="47">
        <f t="shared" si="0"/>
        <v>0.35462483829236757</v>
      </c>
      <c r="G38" s="47">
        <f t="shared" si="0"/>
        <v>0.21161072955811844</v>
      </c>
      <c r="H38" s="47">
        <f t="shared" si="0"/>
        <v>0.59191571705009705</v>
      </c>
      <c r="I38" s="47">
        <f t="shared" si="0"/>
        <v>0.23642907127861656</v>
      </c>
      <c r="J38" s="47">
        <f t="shared" si="0"/>
        <v>0.11905452436194919</v>
      </c>
      <c r="K38" s="47">
        <f t="shared" si="0"/>
        <v>0.49694238815577729</v>
      </c>
      <c r="L38" s="47">
        <f t="shared" si="0"/>
        <v>3.6472904362242264E-2</v>
      </c>
      <c r="M38" s="47">
        <f t="shared" si="0"/>
        <v>0.13272010512483567</v>
      </c>
      <c r="N38" s="47">
        <f t="shared" si="0"/>
        <v>-0.1279820376087567</v>
      </c>
      <c r="O38"/>
      <c r="P38"/>
      <c r="Q38"/>
      <c r="R38"/>
    </row>
    <row r="39" spans="2:18" x14ac:dyDescent="0.25">
      <c r="B39" s="43" t="s">
        <v>106</v>
      </c>
      <c r="C39" s="47">
        <f t="shared" ref="C39:C58" si="1">C15/F15-1</f>
        <v>-6.5489876140324754E-2</v>
      </c>
      <c r="D39" s="47">
        <f t="shared" si="0"/>
        <v>4.852196443292911E-2</v>
      </c>
      <c r="E39" s="47">
        <f t="shared" si="0"/>
        <v>-0.2594150641025641</v>
      </c>
      <c r="F39" s="47">
        <f t="shared" si="0"/>
        <v>0.31055598755832037</v>
      </c>
      <c r="G39" s="47">
        <f t="shared" si="0"/>
        <v>0.17628316132160404</v>
      </c>
      <c r="H39" s="47">
        <f t="shared" si="0"/>
        <v>0.62632350545691495</v>
      </c>
      <c r="I39" s="47">
        <f t="shared" si="0"/>
        <v>4.3513540927071714E-2</v>
      </c>
      <c r="J39" s="47">
        <f t="shared" si="0"/>
        <v>8.0937406409104629E-2</v>
      </c>
      <c r="K39" s="47">
        <f t="shared" si="0"/>
        <v>-3.5051870480980796E-2</v>
      </c>
      <c r="L39" s="47">
        <f t="shared" si="0"/>
        <v>0.12558511245575987</v>
      </c>
      <c r="M39" s="47">
        <f t="shared" si="0"/>
        <v>-4.9172999552972163E-3</v>
      </c>
      <c r="N39" s="47">
        <f t="shared" si="0"/>
        <v>0.55322265625</v>
      </c>
      <c r="O39"/>
      <c r="P39"/>
      <c r="Q39"/>
      <c r="R39"/>
    </row>
    <row r="40" spans="2:18" x14ac:dyDescent="0.25">
      <c r="B40" s="43" t="s">
        <v>108</v>
      </c>
      <c r="C40" s="47">
        <f t="shared" si="1"/>
        <v>9.7038737959622035E-2</v>
      </c>
      <c r="D40" s="47">
        <f t="shared" si="0"/>
        <v>6.1139455782313057E-2</v>
      </c>
      <c r="E40" s="47">
        <f t="shared" si="0"/>
        <v>0.18136422650554285</v>
      </c>
      <c r="F40" s="47">
        <f t="shared" si="0"/>
        <v>-0.11015285001592201</v>
      </c>
      <c r="G40" s="47">
        <f t="shared" si="0"/>
        <v>-2.2906592008145044E-3</v>
      </c>
      <c r="H40" s="47">
        <f t="shared" si="0"/>
        <v>-0.2903614457831325</v>
      </c>
      <c r="I40" s="47">
        <f t="shared" si="0"/>
        <v>0.65862676056338021</v>
      </c>
      <c r="J40" s="47">
        <f t="shared" si="0"/>
        <v>0.31867763047491193</v>
      </c>
      <c r="K40" s="47">
        <f t="shared" si="0"/>
        <v>1.9134833780714433</v>
      </c>
      <c r="L40" s="47">
        <f t="shared" si="0"/>
        <v>-0.12789805005373855</v>
      </c>
      <c r="M40" s="47">
        <f t="shared" si="0"/>
        <v>-0.1003925120772946</v>
      </c>
      <c r="N40" s="47">
        <f t="shared" si="0"/>
        <v>-0.21634304207119737</v>
      </c>
      <c r="O40"/>
      <c r="P40"/>
      <c r="Q40"/>
      <c r="R40"/>
    </row>
    <row r="41" spans="2:18" x14ac:dyDescent="0.25">
      <c r="B41" s="43" t="s">
        <v>122</v>
      </c>
      <c r="C41" s="47">
        <f t="shared" si="1"/>
        <v>0.14732031574574167</v>
      </c>
      <c r="D41" s="47">
        <f t="shared" si="0"/>
        <v>6.8673430321592566E-2</v>
      </c>
      <c r="E41" s="47">
        <f t="shared" si="0"/>
        <v>0.25537510684463149</v>
      </c>
      <c r="F41" s="47">
        <f t="shared" si="0"/>
        <v>0.42257683215130015</v>
      </c>
      <c r="G41" s="47">
        <f t="shared" si="0"/>
        <v>0.54693514954101263</v>
      </c>
      <c r="H41" s="47">
        <f t="shared" si="0"/>
        <v>0.28108153638814026</v>
      </c>
      <c r="I41" s="47">
        <f t="shared" si="0"/>
        <v>0.27955633980337802</v>
      </c>
      <c r="J41" s="47">
        <f t="shared" si="0"/>
        <v>0.18273356098415228</v>
      </c>
      <c r="K41" s="47">
        <f t="shared" si="0"/>
        <v>0.41098169717138111</v>
      </c>
      <c r="L41" s="47">
        <f t="shared" si="0"/>
        <v>-8.1670447705912363E-2</v>
      </c>
      <c r="M41" s="47">
        <f t="shared" si="0"/>
        <v>-7.1161353285621343E-2</v>
      </c>
      <c r="N41" s="47">
        <f t="shared" si="0"/>
        <v>-9.5560571858540277E-2</v>
      </c>
      <c r="O41"/>
      <c r="P41"/>
      <c r="Q41"/>
      <c r="R41"/>
    </row>
    <row r="42" spans="2:18" x14ac:dyDescent="0.25">
      <c r="B42" s="43" t="s">
        <v>109</v>
      </c>
      <c r="C42" s="47">
        <f t="shared" si="1"/>
        <v>3.7026964022068398E-2</v>
      </c>
      <c r="D42" s="53">
        <f t="shared" si="0"/>
        <v>0.1571135847593732</v>
      </c>
      <c r="E42" s="47">
        <f t="shared" si="0"/>
        <v>-0.24528056242676743</v>
      </c>
      <c r="F42" s="47">
        <f t="shared" si="0"/>
        <v>9.407013815090326E-2</v>
      </c>
      <c r="G42" s="47">
        <f t="shared" si="0"/>
        <v>6.8271904395669436E-2</v>
      </c>
      <c r="H42" s="47">
        <f t="shared" si="0"/>
        <v>0.15992147387496236</v>
      </c>
      <c r="I42" s="47">
        <f t="shared" si="0"/>
        <v>0.3651926648096564</v>
      </c>
      <c r="J42" s="47">
        <f t="shared" si="0"/>
        <v>0.18409807355516628</v>
      </c>
      <c r="K42" s="47">
        <f t="shared" si="0"/>
        <v>1.2394318566114304</v>
      </c>
      <c r="L42" s="47">
        <f t="shared" si="0"/>
        <v>-7.4444086368031015E-2</v>
      </c>
      <c r="M42" s="47">
        <f t="shared" si="0"/>
        <v>1.2554972336501713E-2</v>
      </c>
      <c r="N42" s="47">
        <f t="shared" si="0"/>
        <v>-0.34579646017699117</v>
      </c>
      <c r="O42"/>
      <c r="P42"/>
      <c r="Q42"/>
      <c r="R42"/>
    </row>
    <row r="43" spans="2:18" x14ac:dyDescent="0.25">
      <c r="B43" s="43" t="s">
        <v>126</v>
      </c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/>
      <c r="P43"/>
      <c r="Q43"/>
      <c r="R43"/>
    </row>
    <row r="44" spans="2:18" x14ac:dyDescent="0.25">
      <c r="B44" s="43" t="s">
        <v>110</v>
      </c>
      <c r="C44" s="47">
        <f t="shared" si="1"/>
        <v>-1.1770640659154452E-3</v>
      </c>
      <c r="D44" s="47">
        <f t="shared" si="0"/>
        <v>-5.8489964956992546E-2</v>
      </c>
      <c r="E44" s="47">
        <f t="shared" si="0"/>
        <v>0.10997158037810451</v>
      </c>
      <c r="F44" s="47">
        <f t="shared" si="0"/>
        <v>9.3198529411764541E-2</v>
      </c>
      <c r="G44" s="47">
        <f t="shared" si="0"/>
        <v>8.7212524244943079E-2</v>
      </c>
      <c r="H44" s="47">
        <f t="shared" si="0"/>
        <v>0.1049972692517751</v>
      </c>
      <c r="I44" s="47">
        <f t="shared" si="0"/>
        <v>0.19850187265917607</v>
      </c>
      <c r="J44" s="47">
        <f t="shared" si="0"/>
        <v>0.50077970683023199</v>
      </c>
      <c r="K44" s="47">
        <f t="shared" si="0"/>
        <v>-0.14208738432704704</v>
      </c>
      <c r="L44" s="47">
        <f t="shared" si="0"/>
        <v>-6.6673520793707808E-2</v>
      </c>
      <c r="M44" s="47">
        <f t="shared" si="0"/>
        <v>-9.5278404815650863E-2</v>
      </c>
      <c r="N44" s="47">
        <f t="shared" si="0"/>
        <v>-3.2195896156898218E-2</v>
      </c>
      <c r="O44"/>
      <c r="P44"/>
      <c r="Q44"/>
      <c r="R44"/>
    </row>
    <row r="45" spans="2:18" x14ac:dyDescent="0.25">
      <c r="B45" s="43" t="s">
        <v>123</v>
      </c>
      <c r="C45" s="47">
        <f t="shared" si="1"/>
        <v>-2.677409140484821E-2</v>
      </c>
      <c r="D45" s="47">
        <f t="shared" si="0"/>
        <v>9.2939768647786414E-2</v>
      </c>
      <c r="E45" s="47">
        <f t="shared" si="0"/>
        <v>-0.16134818025558628</v>
      </c>
      <c r="F45" s="47">
        <f t="shared" si="0"/>
        <v>-3.6606446802019965E-2</v>
      </c>
      <c r="G45" s="47">
        <f t="shared" si="0"/>
        <v>-2.2866051708457902E-2</v>
      </c>
      <c r="H45" s="47">
        <f t="shared" si="0"/>
        <v>-5.1598270607413732E-2</v>
      </c>
      <c r="I45" s="47">
        <f t="shared" si="0"/>
        <v>0.2754193325263703</v>
      </c>
      <c r="J45" s="47">
        <f t="shared" si="0"/>
        <v>0.15666090615373052</v>
      </c>
      <c r="K45" s="47">
        <f t="shared" si="0"/>
        <v>0.43632291560623027</v>
      </c>
      <c r="L45" s="47">
        <f t="shared" si="0"/>
        <v>8.3922965184386911E-2</v>
      </c>
      <c r="M45" s="47">
        <f t="shared" si="0"/>
        <v>-3.3829401088929179E-2</v>
      </c>
      <c r="N45" s="47">
        <f t="shared" si="0"/>
        <v>0.29830822098863341</v>
      </c>
      <c r="O45"/>
      <c r="P45"/>
      <c r="Q45"/>
      <c r="R45"/>
    </row>
    <row r="46" spans="2:18" x14ac:dyDescent="0.25">
      <c r="B46" s="43" t="s">
        <v>124</v>
      </c>
      <c r="C46" s="47">
        <f t="shared" si="1"/>
        <v>-0.11299988249578941</v>
      </c>
      <c r="D46" s="47">
        <f t="shared" si="0"/>
        <v>-9.5135514252792985E-2</v>
      </c>
      <c r="E46" s="47">
        <f t="shared" si="0"/>
        <v>-0.1770197486535009</v>
      </c>
      <c r="F46" s="47">
        <f t="shared" si="0"/>
        <v>0.11057462264561302</v>
      </c>
      <c r="G46" s="47">
        <f t="shared" si="0"/>
        <v>0.13221781055019854</v>
      </c>
      <c r="H46" s="47">
        <f t="shared" si="0"/>
        <v>3.9373017353983908E-2</v>
      </c>
      <c r="I46" s="47">
        <f t="shared" si="0"/>
        <v>0.43996241778891321</v>
      </c>
      <c r="J46" s="47">
        <f t="shared" si="0"/>
        <v>0.45546107487823018</v>
      </c>
      <c r="K46" s="47">
        <f t="shared" si="0"/>
        <v>0.3912253374870196</v>
      </c>
      <c r="L46" s="47">
        <f t="shared" si="0"/>
        <v>1.4488148948338386E-2</v>
      </c>
      <c r="M46" s="47">
        <f t="shared" si="0"/>
        <v>-3.3665735939369723E-2</v>
      </c>
      <c r="N46" s="47">
        <f t="shared" si="0"/>
        <v>0.2029981261711431</v>
      </c>
      <c r="O46"/>
      <c r="P46"/>
      <c r="Q46"/>
      <c r="R46"/>
    </row>
    <row r="47" spans="2:18" x14ac:dyDescent="0.25">
      <c r="B47" s="43" t="s">
        <v>111</v>
      </c>
      <c r="C47" s="47">
        <f t="shared" si="1"/>
        <v>5.6151908544855411E-2</v>
      </c>
      <c r="D47" s="47">
        <f t="shared" si="0"/>
        <v>5.8299766800917752E-4</v>
      </c>
      <c r="E47" s="47">
        <f t="shared" si="0"/>
        <v>0.20729421940320014</v>
      </c>
      <c r="F47" s="47">
        <f t="shared" si="0"/>
        <v>0.31236332197528371</v>
      </c>
      <c r="G47" s="47">
        <f t="shared" si="0"/>
        <v>0.30502144141651666</v>
      </c>
      <c r="H47" s="47">
        <f t="shared" si="0"/>
        <v>0.33275696445725278</v>
      </c>
      <c r="I47" s="47">
        <f t="shared" si="0"/>
        <v>0.10385673384606742</v>
      </c>
      <c r="J47" s="47">
        <f t="shared" si="0"/>
        <v>0.15239917105053413</v>
      </c>
      <c r="K47" s="47">
        <f t="shared" si="0"/>
        <v>-1.1771406872982837E-2</v>
      </c>
      <c r="L47" s="47">
        <f t="shared" si="0"/>
        <v>-9.2932070475608475E-2</v>
      </c>
      <c r="M47" s="47">
        <f t="shared" si="0"/>
        <v>-0.19545979222777998</v>
      </c>
      <c r="N47" s="47">
        <f t="shared" si="0"/>
        <v>0.30242334322453024</v>
      </c>
      <c r="O47"/>
      <c r="P47"/>
      <c r="Q47"/>
      <c r="R47"/>
    </row>
    <row r="48" spans="2:18" x14ac:dyDescent="0.25">
      <c r="B48" s="43" t="s">
        <v>112</v>
      </c>
      <c r="C48" s="47">
        <f t="shared" si="1"/>
        <v>-6.780490790037319E-2</v>
      </c>
      <c r="D48" s="47">
        <f t="shared" si="0"/>
        <v>-1.3605813889951301E-2</v>
      </c>
      <c r="E48" s="47">
        <f t="shared" si="0"/>
        <v>-0.13677769278909668</v>
      </c>
      <c r="F48" s="47">
        <f t="shared" si="0"/>
        <v>4.7970243057782191E-2</v>
      </c>
      <c r="G48" s="47">
        <f t="shared" si="0"/>
        <v>0.15565799444304096</v>
      </c>
      <c r="H48" s="47">
        <f t="shared" si="0"/>
        <v>-6.3127035830618849E-2</v>
      </c>
      <c r="I48" s="47">
        <f t="shared" si="0"/>
        <v>0.13226591148386158</v>
      </c>
      <c r="J48" s="47">
        <f t="shared" si="0"/>
        <v>5.7142857142857162E-2</v>
      </c>
      <c r="K48" s="47">
        <f t="shared" si="0"/>
        <v>0.22184191673963238</v>
      </c>
      <c r="L48" s="47">
        <f t="shared" si="0"/>
        <v>0.13336350917619955</v>
      </c>
      <c r="M48" s="47">
        <f t="shared" si="0"/>
        <v>-3.3860045146726914E-2</v>
      </c>
      <c r="N48" s="47">
        <f t="shared" si="0"/>
        <v>0.42810048880300089</v>
      </c>
      <c r="O48"/>
      <c r="P48"/>
      <c r="Q48"/>
      <c r="R48"/>
    </row>
    <row r="49" spans="2:18" x14ac:dyDescent="0.25">
      <c r="B49" s="43" t="s">
        <v>113</v>
      </c>
      <c r="C49" s="47">
        <f t="shared" si="1"/>
        <v>-0.15369741558196581</v>
      </c>
      <c r="D49" s="47">
        <f t="shared" si="0"/>
        <v>-0.19170723518549615</v>
      </c>
      <c r="E49" s="47">
        <f t="shared" si="0"/>
        <v>-6.4010140220232881E-2</v>
      </c>
      <c r="F49" s="47">
        <f t="shared" si="0"/>
        <v>0.19607400722021673</v>
      </c>
      <c r="G49" s="47">
        <f t="shared" si="0"/>
        <v>0.19676149148183875</v>
      </c>
      <c r="H49" s="47">
        <f t="shared" si="0"/>
        <v>0.19445495836487514</v>
      </c>
      <c r="I49" s="47">
        <f t="shared" si="0"/>
        <v>0.19324224271387225</v>
      </c>
      <c r="J49" s="47">
        <f t="shared" si="0"/>
        <v>0.16960383476667129</v>
      </c>
      <c r="K49" s="47">
        <f t="shared" si="0"/>
        <v>0.25287492590397176</v>
      </c>
      <c r="L49" s="47">
        <f t="shared" si="0"/>
        <v>-0.21299925839601652</v>
      </c>
      <c r="M49" s="47">
        <f t="shared" si="0"/>
        <v>-0.20240638704599134</v>
      </c>
      <c r="N49" s="47">
        <f t="shared" si="0"/>
        <v>-0.23851223255394061</v>
      </c>
      <c r="O49"/>
      <c r="P49"/>
      <c r="Q49"/>
      <c r="R49"/>
    </row>
    <row r="50" spans="2:18" x14ac:dyDescent="0.25">
      <c r="B50" s="43" t="s">
        <v>114</v>
      </c>
      <c r="C50" s="47">
        <f t="shared" si="1"/>
        <v>-3.2173429683157284E-2</v>
      </c>
      <c r="D50" s="53">
        <f t="shared" si="0"/>
        <v>9.2469398616286114E-3</v>
      </c>
      <c r="E50" s="47">
        <f t="shared" si="0"/>
        <v>-0.11568640600898661</v>
      </c>
      <c r="F50" s="47">
        <f t="shared" si="0"/>
        <v>-7.3058756014656723E-3</v>
      </c>
      <c r="G50" s="47">
        <f t="shared" si="0"/>
        <v>-5.3400503778337605E-2</v>
      </c>
      <c r="H50" s="47">
        <f t="shared" si="0"/>
        <v>0.10076775431861806</v>
      </c>
      <c r="I50" s="47">
        <f t="shared" si="0"/>
        <v>0.53278300290953373</v>
      </c>
      <c r="J50" s="47">
        <f t="shared" si="0"/>
        <v>0.36608026151662432</v>
      </c>
      <c r="K50" s="47">
        <f t="shared" si="0"/>
        <v>1.1470914566492314</v>
      </c>
      <c r="L50" s="47">
        <f t="shared" si="0"/>
        <v>-6.2721968543886231E-2</v>
      </c>
      <c r="M50" s="47">
        <f t="shared" si="0"/>
        <v>-7.9939847243658213E-2</v>
      </c>
      <c r="N50" s="47">
        <f t="shared" si="0"/>
        <v>6.7017711823840198E-3</v>
      </c>
      <c r="O50"/>
      <c r="P50"/>
      <c r="Q50"/>
      <c r="R50"/>
    </row>
    <row r="51" spans="2:18" x14ac:dyDescent="0.25">
      <c r="B51" s="43" t="s">
        <v>115</v>
      </c>
      <c r="C51" s="47">
        <f t="shared" si="1"/>
        <v>0.22712199252099063</v>
      </c>
      <c r="D51" s="47">
        <f t="shared" si="0"/>
        <v>8.1746125635868916E-2</v>
      </c>
      <c r="E51" s="47">
        <f t="shared" si="0"/>
        <v>0.441958041958042</v>
      </c>
      <c r="F51" s="47">
        <f t="shared" si="0"/>
        <v>0.37842832133826132</v>
      </c>
      <c r="G51" s="47">
        <f t="shared" si="0"/>
        <v>0.3755899104963385</v>
      </c>
      <c r="H51" s="47">
        <f t="shared" si="0"/>
        <v>0.38264442832970769</v>
      </c>
      <c r="I51" s="47">
        <f t="shared" si="0"/>
        <v>-5.3135647849710033E-2</v>
      </c>
      <c r="J51" s="47">
        <f t="shared" si="0"/>
        <v>4.7205180640763622E-2</v>
      </c>
      <c r="K51" s="47">
        <f t="shared" si="0"/>
        <v>-0.17110799438990176</v>
      </c>
      <c r="L51" s="47">
        <f t="shared" si="0"/>
        <v>0.19303449791254668</v>
      </c>
      <c r="M51" s="47">
        <f t="shared" si="0"/>
        <v>-2.2488755622188883E-2</v>
      </c>
      <c r="N51" s="47">
        <f t="shared" si="0"/>
        <v>0.61051952242658913</v>
      </c>
      <c r="O51"/>
      <c r="P51"/>
      <c r="Q51"/>
      <c r="R51"/>
    </row>
    <row r="52" spans="2:18" x14ac:dyDescent="0.25">
      <c r="B52" s="43" t="s">
        <v>116</v>
      </c>
      <c r="C52" s="47">
        <f t="shared" si="1"/>
        <v>-2.2274195344693215E-2</v>
      </c>
      <c r="D52" s="47">
        <f t="shared" si="0"/>
        <v>3.2598853003320105E-2</v>
      </c>
      <c r="E52" s="47">
        <f t="shared" si="0"/>
        <v>-0.17679558011049723</v>
      </c>
      <c r="F52" s="47">
        <f t="shared" si="0"/>
        <v>-6.9115665065487053E-2</v>
      </c>
      <c r="G52" s="47">
        <f t="shared" si="0"/>
        <v>-7.5403408234053781E-4</v>
      </c>
      <c r="H52" s="47">
        <f t="shared" si="0"/>
        <v>-0.21948252985404682</v>
      </c>
      <c r="I52" s="47">
        <f t="shared" si="0"/>
        <v>0.15053079400421465</v>
      </c>
      <c r="J52" s="47">
        <f t="shared" si="0"/>
        <v>0.10528947660851218</v>
      </c>
      <c r="K52" s="47">
        <f t="shared" si="0"/>
        <v>0.26436460226478387</v>
      </c>
      <c r="L52" s="47">
        <f t="shared" si="0"/>
        <v>-0.11508690451059056</v>
      </c>
      <c r="M52" s="47">
        <f t="shared" si="0"/>
        <v>-4.2914118585482663E-2</v>
      </c>
      <c r="N52" s="47">
        <f t="shared" si="0"/>
        <v>-0.25621295622335449</v>
      </c>
      <c r="O52"/>
      <c r="P52"/>
      <c r="Q52"/>
      <c r="R52"/>
    </row>
    <row r="53" spans="2:18" x14ac:dyDescent="0.25">
      <c r="B53" s="43" t="s">
        <v>117</v>
      </c>
      <c r="C53" s="47">
        <f t="shared" si="1"/>
        <v>-1.4514774681114728E-2</v>
      </c>
      <c r="D53" s="47">
        <f t="shared" si="0"/>
        <v>8.7288793360797756E-2</v>
      </c>
      <c r="E53" s="47">
        <f t="shared" si="0"/>
        <v>-0.2209443099273608</v>
      </c>
      <c r="F53" s="47">
        <f t="shared" si="0"/>
        <v>-7.7499077831058694E-2</v>
      </c>
      <c r="G53" s="47">
        <f t="shared" si="0"/>
        <v>-0.12974124493401229</v>
      </c>
      <c r="H53" s="47">
        <f t="shared" si="0"/>
        <v>5.0356052899287906E-2</v>
      </c>
      <c r="I53" s="47">
        <f t="shared" si="0"/>
        <v>0.22271333213061539</v>
      </c>
      <c r="J53" s="47">
        <f t="shared" si="0"/>
        <v>0.29628881255472495</v>
      </c>
      <c r="K53" s="47">
        <f t="shared" si="0"/>
        <v>7.3583617747440266E-2</v>
      </c>
      <c r="L53" s="47">
        <f t="shared" si="0"/>
        <v>-0.18072645309093593</v>
      </c>
      <c r="M53" s="47">
        <f t="shared" si="0"/>
        <v>-0.24017400204708295</v>
      </c>
      <c r="N53" s="47">
        <f t="shared" si="0"/>
        <v>-2.631928751827739E-2</v>
      </c>
      <c r="O53"/>
      <c r="P53"/>
      <c r="Q53"/>
      <c r="R53"/>
    </row>
    <row r="54" spans="2:18" x14ac:dyDescent="0.25">
      <c r="B54" s="48" t="s">
        <v>125</v>
      </c>
      <c r="C54" s="47">
        <f t="shared" si="1"/>
        <v>-1.2748157492862511E-2</v>
      </c>
      <c r="D54" s="47">
        <f t="shared" ref="D54:D58" si="2">D30/G30-1</f>
        <v>4.8067089384331574E-3</v>
      </c>
      <c r="E54" s="47">
        <f t="shared" ref="E54:E58" si="3">E30/H30-1</f>
        <v>-4.5239447283740297E-2</v>
      </c>
      <c r="F54" s="47">
        <f t="shared" ref="F54:F58" si="4">F30/I30-1</f>
        <v>6.2579370678707447E-2</v>
      </c>
      <c r="G54" s="47">
        <f t="shared" ref="G54:G58" si="5">G30/J30-1</f>
        <v>4.2430703624733557E-2</v>
      </c>
      <c r="H54" s="47">
        <f t="shared" ref="H54:H58" si="6">H30/K30-1</f>
        <v>0.10200250312891113</v>
      </c>
      <c r="I54" s="47">
        <f t="shared" ref="I54:I58" si="7">I30/L30-1</f>
        <v>0.23725558659217882</v>
      </c>
      <c r="J54" s="47">
        <f t="shared" ref="J54:J58" si="8">J30/M30-1</f>
        <v>0.22694571615434911</v>
      </c>
      <c r="K54" s="47">
        <f t="shared" ref="K54:K58" si="9">K30/N30-1</f>
        <v>0.25793754919968515</v>
      </c>
      <c r="L54" s="47">
        <f t="shared" ref="L54:L58" si="10">L30/O30-1</f>
        <v>-1.1049723756906049E-2</v>
      </c>
      <c r="M54" s="47">
        <f t="shared" ref="M54:M58" si="11">M30/P30-1</f>
        <v>-3.6425510461305821E-2</v>
      </c>
      <c r="N54" s="47">
        <f t="shared" ref="N54:N58" si="12">N30/Q30-1</f>
        <v>4.4109589041095854E-2</v>
      </c>
      <c r="O54"/>
      <c r="P54"/>
      <c r="Q54"/>
      <c r="R54"/>
    </row>
    <row r="55" spans="2:18" x14ac:dyDescent="0.25">
      <c r="B55" s="43" t="s">
        <v>118</v>
      </c>
      <c r="C55" s="47">
        <f t="shared" si="1"/>
        <v>-0.135322361034804</v>
      </c>
      <c r="D55" s="53">
        <f t="shared" si="2"/>
        <v>-0.18382304171917496</v>
      </c>
      <c r="E55" s="47">
        <f t="shared" si="3"/>
        <v>-1.0419335553847442E-2</v>
      </c>
      <c r="F55" s="47">
        <f t="shared" si="4"/>
        <v>0.22402853717727544</v>
      </c>
      <c r="G55" s="47">
        <f t="shared" si="5"/>
        <v>0.22477660438667768</v>
      </c>
      <c r="H55" s="47">
        <f t="shared" si="6"/>
        <v>0.22210625195699829</v>
      </c>
      <c r="I55" s="47">
        <f t="shared" si="7"/>
        <v>9.0523563548243091E-2</v>
      </c>
      <c r="J55" s="47">
        <f t="shared" si="8"/>
        <v>8.3150021997360213E-2</v>
      </c>
      <c r="K55" s="47">
        <f t="shared" si="9"/>
        <v>0.10993975903614461</v>
      </c>
      <c r="L55" s="47">
        <f t="shared" si="10"/>
        <v>0.20818244857076817</v>
      </c>
      <c r="M55" s="47">
        <f t="shared" si="11"/>
        <v>0.16188723610898137</v>
      </c>
      <c r="N55" s="47">
        <f t="shared" si="12"/>
        <v>0.34980453479280671</v>
      </c>
      <c r="O55"/>
      <c r="P55"/>
      <c r="Q55"/>
      <c r="R55"/>
    </row>
    <row r="56" spans="2:18" x14ac:dyDescent="0.25">
      <c r="B56" s="43" t="s">
        <v>119</v>
      </c>
      <c r="C56" s="47">
        <f t="shared" si="1"/>
        <v>8.4196394322976653E-2</v>
      </c>
      <c r="D56" s="47">
        <f t="shared" si="2"/>
        <v>2.2937971900984566E-2</v>
      </c>
      <c r="E56" s="47">
        <f t="shared" si="3"/>
        <v>0.1665168250706397</v>
      </c>
      <c r="F56" s="47">
        <f t="shared" si="4"/>
        <v>-0.18487582633553679</v>
      </c>
      <c r="G56" s="47">
        <f t="shared" si="5"/>
        <v>-0.31956818625219496</v>
      </c>
      <c r="H56" s="47">
        <f t="shared" si="6"/>
        <v>0.11054057909000137</v>
      </c>
      <c r="I56" s="47">
        <f t="shared" si="7"/>
        <v>0.28404691577528607</v>
      </c>
      <c r="J56" s="47">
        <f t="shared" si="8"/>
        <v>0.36550927981529191</v>
      </c>
      <c r="K56" s="47">
        <f t="shared" si="9"/>
        <v>0.13547655680621906</v>
      </c>
      <c r="L56" s="47">
        <f t="shared" si="10"/>
        <v>0.15923672750241002</v>
      </c>
      <c r="M56" s="47">
        <f t="shared" si="11"/>
        <v>0.32233442930953493</v>
      </c>
      <c r="N56" s="47">
        <f t="shared" si="12"/>
        <v>-5.3643957391371067E-2</v>
      </c>
      <c r="O56"/>
      <c r="P56"/>
      <c r="Q56"/>
      <c r="R56"/>
    </row>
    <row r="57" spans="2:18" x14ac:dyDescent="0.25">
      <c r="B57" s="43" t="s">
        <v>120</v>
      </c>
      <c r="C57" s="47">
        <f t="shared" si="1"/>
        <v>-0.17012111374703454</v>
      </c>
      <c r="D57" s="47">
        <f t="shared" si="2"/>
        <v>-5.018888289260659E-2</v>
      </c>
      <c r="E57" s="47">
        <f t="shared" si="3"/>
        <v>-0.27341389728096677</v>
      </c>
      <c r="F57" s="47">
        <f t="shared" si="4"/>
        <v>-5.1964962121212155E-2</v>
      </c>
      <c r="G57" s="47">
        <f t="shared" si="5"/>
        <v>-8.6854749291610189E-2</v>
      </c>
      <c r="H57" s="47">
        <f t="shared" si="6"/>
        <v>-1.9706116869802948E-2</v>
      </c>
      <c r="I57" s="47">
        <f t="shared" si="7"/>
        <v>0.16267547481420319</v>
      </c>
      <c r="J57" s="47">
        <f t="shared" si="8"/>
        <v>0.10135685210312073</v>
      </c>
      <c r="K57" s="47">
        <f t="shared" si="9"/>
        <v>0.22577492320580839</v>
      </c>
      <c r="L57" s="47">
        <f t="shared" si="10"/>
        <v>4.3515725980181053E-2</v>
      </c>
      <c r="M57" s="47">
        <f t="shared" si="11"/>
        <v>0.16724738675958184</v>
      </c>
      <c r="N57" s="47">
        <f t="shared" si="12"/>
        <v>-5.9117183394640005E-2</v>
      </c>
      <c r="O57"/>
      <c r="P57"/>
      <c r="Q57"/>
      <c r="R57"/>
    </row>
    <row r="58" spans="2:18" x14ac:dyDescent="0.25">
      <c r="B58" s="43" t="s">
        <v>121</v>
      </c>
      <c r="C58" s="47">
        <f t="shared" si="1"/>
        <v>3.1294302966658138E-2</v>
      </c>
      <c r="D58" s="47">
        <f t="shared" si="2"/>
        <v>8.0446560499097153E-2</v>
      </c>
      <c r="E58" s="47">
        <f t="shared" si="3"/>
        <v>-5.5952207489435968E-2</v>
      </c>
      <c r="F58" s="47">
        <f t="shared" si="4"/>
        <v>-2.7075351213282306E-2</v>
      </c>
      <c r="G58" s="47">
        <f t="shared" si="5"/>
        <v>2.6457701381866983E-2</v>
      </c>
      <c r="H58" s="47">
        <f t="shared" si="6"/>
        <v>-0.10951083430647457</v>
      </c>
      <c r="I58" s="47">
        <f t="shared" si="7"/>
        <v>0.45172055769801234</v>
      </c>
      <c r="J58" s="47">
        <f t="shared" si="8"/>
        <v>0.39804452821298164</v>
      </c>
      <c r="K58" s="47">
        <f t="shared" si="9"/>
        <v>0.54294294294294265</v>
      </c>
      <c r="L58" s="47">
        <f t="shared" si="10"/>
        <v>0.19560205710232315</v>
      </c>
      <c r="M58" s="47">
        <f t="shared" si="11"/>
        <v>2.3615539024679499E-3</v>
      </c>
      <c r="N58" s="47">
        <f t="shared" si="12"/>
        <v>0.77821288714845149</v>
      </c>
      <c r="O58"/>
      <c r="P58"/>
      <c r="Q58"/>
      <c r="R58"/>
    </row>
    <row r="59" spans="2:18" x14ac:dyDescent="0.25">
      <c r="B59" s="59" t="s">
        <v>171</v>
      </c>
      <c r="C59" s="58">
        <f>AVERAGE(C38:C58)</f>
        <v>-1.1647654985588401E-2</v>
      </c>
      <c r="D59" s="58">
        <f t="shared" ref="D59:N59" si="13">AVERAGE(D38:D58)</f>
        <v>8.6583784112639842E-3</v>
      </c>
      <c r="E59" s="58">
        <f t="shared" si="13"/>
        <v>-4.1221004339962848E-2</v>
      </c>
      <c r="F59" s="58">
        <f t="shared" si="13"/>
        <v>0.10212243473359059</v>
      </c>
      <c r="G59" s="58">
        <f t="shared" si="13"/>
        <v>9.6687584879739538E-2</v>
      </c>
      <c r="H59" s="58">
        <f t="shared" si="13"/>
        <v>0.12727278893350183</v>
      </c>
      <c r="I59" s="58">
        <f t="shared" si="13"/>
        <v>0.25028402340114703</v>
      </c>
      <c r="J59" s="58">
        <f t="shared" si="13"/>
        <v>0.21837094381056338</v>
      </c>
      <c r="K59" s="58">
        <f t="shared" si="13"/>
        <v>0.38800985837641144</v>
      </c>
      <c r="L59" s="58">
        <f t="shared" si="13"/>
        <v>8.3600806749911279E-3</v>
      </c>
      <c r="M59" s="58">
        <f t="shared" si="13"/>
        <v>-1.9690374100023812E-2</v>
      </c>
      <c r="N59" s="58">
        <f t="shared" si="13"/>
        <v>0.10613587575373337</v>
      </c>
    </row>
  </sheetData>
  <conditionalFormatting sqref="B14:M34 O14:Q34">
    <cfRule type="expression" dxfId="12" priority="7">
      <formula>ISODD(ROW())</formula>
    </cfRule>
  </conditionalFormatting>
  <conditionalFormatting sqref="N14:N32">
    <cfRule type="expression" dxfId="11" priority="6">
      <formula>ISODD(ROW())</formula>
    </cfRule>
  </conditionalFormatting>
  <conditionalFormatting sqref="N33">
    <cfRule type="expression" dxfId="10" priority="5">
      <formula>ISODD(ROW())</formula>
    </cfRule>
  </conditionalFormatting>
  <conditionalFormatting sqref="N34">
    <cfRule type="expression" dxfId="9" priority="4">
      <formula>ISODD(ROW())</formula>
    </cfRule>
  </conditionalFormatting>
  <conditionalFormatting sqref="B38:B56">
    <cfRule type="expression" dxfId="8" priority="3">
      <formula>ISODD(ROW())</formula>
    </cfRule>
  </conditionalFormatting>
  <conditionalFormatting sqref="B57">
    <cfRule type="expression" dxfId="7" priority="2">
      <formula>ISODD(ROW())</formula>
    </cfRule>
  </conditionalFormatting>
  <conditionalFormatting sqref="B58">
    <cfRule type="expression" dxfId="6" priority="1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1BD4-BFA3-47AA-84D9-83F19DC7BFDB}">
  <sheetPr>
    <tabColor theme="4" tint="0.59999389629810485"/>
  </sheetPr>
  <dimension ref="B7:H35"/>
  <sheetViews>
    <sheetView zoomScaleNormal="100" workbookViewId="0">
      <selection activeCell="M45" sqref="M45"/>
    </sheetView>
  </sheetViews>
  <sheetFormatPr defaultColWidth="8.85546875" defaultRowHeight="15" x14ac:dyDescent="0.25"/>
  <cols>
    <col min="1" max="1" width="3.7109375" style="33" customWidth="1"/>
    <col min="2" max="2" width="13.7109375" style="33" customWidth="1"/>
    <col min="3" max="3" width="22.28515625" style="62" bestFit="1" customWidth="1"/>
    <col min="4" max="5" width="12.7109375" style="62" customWidth="1"/>
    <col min="6" max="6" width="13.7109375" style="62" customWidth="1"/>
    <col min="7" max="7" width="22.28515625" style="62" bestFit="1" customWidth="1"/>
    <col min="8" max="16384" width="8.85546875" style="33"/>
  </cols>
  <sheetData>
    <row r="7" spans="2:8" ht="18.75" x14ac:dyDescent="0.3">
      <c r="B7" s="8" t="s">
        <v>135</v>
      </c>
    </row>
    <row r="8" spans="2:8" ht="18.75" x14ac:dyDescent="0.3">
      <c r="B8" s="8" t="s">
        <v>172</v>
      </c>
    </row>
    <row r="9" spans="2:8" ht="18.75" x14ac:dyDescent="0.3">
      <c r="B9" s="8"/>
      <c r="G9" s="9" t="s">
        <v>137</v>
      </c>
    </row>
    <row r="11" spans="2:8" ht="47.25" x14ac:dyDescent="0.25">
      <c r="B11" s="40" t="s">
        <v>157</v>
      </c>
      <c r="C11" s="50" t="s">
        <v>156</v>
      </c>
      <c r="D11" s="62" t="s">
        <v>173</v>
      </c>
      <c r="F11" s="40" t="s">
        <v>159</v>
      </c>
      <c r="G11" s="50" t="s">
        <v>156</v>
      </c>
      <c r="H11" s="33" t="s">
        <v>173</v>
      </c>
    </row>
    <row r="12" spans="2:8" x14ac:dyDescent="0.25">
      <c r="B12" s="51">
        <v>1</v>
      </c>
      <c r="C12" s="52" t="s">
        <v>109</v>
      </c>
      <c r="D12" s="51">
        <v>1</v>
      </c>
      <c r="E12" s="51"/>
      <c r="F12" s="51">
        <v>1</v>
      </c>
      <c r="G12" s="52" t="s">
        <v>118</v>
      </c>
      <c r="H12" s="51">
        <v>1</v>
      </c>
    </row>
    <row r="13" spans="2:8" x14ac:dyDescent="0.25">
      <c r="B13" s="51">
        <v>2</v>
      </c>
      <c r="C13" s="52" t="s">
        <v>114</v>
      </c>
      <c r="D13" s="51">
        <v>2</v>
      </c>
      <c r="E13" s="51"/>
      <c r="F13" s="51">
        <v>2</v>
      </c>
      <c r="G13" s="52" t="s">
        <v>116</v>
      </c>
      <c r="H13" s="51">
        <v>2</v>
      </c>
    </row>
    <row r="14" spans="2:8" x14ac:dyDescent="0.25">
      <c r="B14" s="51">
        <v>3</v>
      </c>
      <c r="C14" s="52" t="s">
        <v>118</v>
      </c>
      <c r="D14" s="51">
        <v>3</v>
      </c>
      <c r="E14" s="51"/>
      <c r="F14" s="51">
        <v>3</v>
      </c>
      <c r="G14" s="52" t="s">
        <v>114</v>
      </c>
      <c r="H14" s="51">
        <v>3</v>
      </c>
    </row>
    <row r="15" spans="2:8" x14ac:dyDescent="0.25">
      <c r="B15" s="51">
        <v>4</v>
      </c>
      <c r="C15" s="52" t="s">
        <v>119</v>
      </c>
      <c r="D15" s="51">
        <v>4</v>
      </c>
      <c r="E15" s="51"/>
      <c r="F15" s="51">
        <v>4</v>
      </c>
      <c r="G15" s="52" t="s">
        <v>113</v>
      </c>
      <c r="H15" s="51">
        <v>4</v>
      </c>
    </row>
    <row r="16" spans="2:8" x14ac:dyDescent="0.25">
      <c r="B16" s="51">
        <v>5</v>
      </c>
      <c r="C16" s="52" t="s">
        <v>111</v>
      </c>
      <c r="D16" s="51">
        <v>5</v>
      </c>
      <c r="E16" s="51"/>
      <c r="F16" s="51">
        <v>5</v>
      </c>
      <c r="G16" s="52" t="s">
        <v>117</v>
      </c>
      <c r="H16" s="51">
        <v>5</v>
      </c>
    </row>
    <row r="17" spans="2:8" x14ac:dyDescent="0.25">
      <c r="B17" s="51">
        <v>6</v>
      </c>
      <c r="C17" s="52" t="s">
        <v>106</v>
      </c>
      <c r="D17" s="51">
        <v>6</v>
      </c>
      <c r="E17" s="51"/>
      <c r="F17" s="51">
        <v>6</v>
      </c>
      <c r="G17" s="52" t="s">
        <v>119</v>
      </c>
      <c r="H17" s="51">
        <v>6</v>
      </c>
    </row>
    <row r="18" spans="2:8" x14ac:dyDescent="0.25">
      <c r="B18" s="51">
        <v>7</v>
      </c>
      <c r="C18" s="52" t="s">
        <v>113</v>
      </c>
      <c r="D18" s="51">
        <v>7</v>
      </c>
      <c r="E18" s="51"/>
      <c r="F18" s="51">
        <v>7</v>
      </c>
      <c r="G18" s="52" t="s">
        <v>123</v>
      </c>
      <c r="H18" s="51">
        <v>7</v>
      </c>
    </row>
    <row r="19" spans="2:8" x14ac:dyDescent="0.25">
      <c r="B19" s="51">
        <v>8</v>
      </c>
      <c r="C19" s="52" t="s">
        <v>116</v>
      </c>
      <c r="D19" s="51">
        <v>8</v>
      </c>
      <c r="E19" s="51"/>
      <c r="F19" s="51">
        <v>8</v>
      </c>
      <c r="G19" s="52" t="s">
        <v>105</v>
      </c>
      <c r="H19" s="51">
        <v>8</v>
      </c>
    </row>
    <row r="20" spans="2:8" x14ac:dyDescent="0.25">
      <c r="B20" s="51">
        <v>9</v>
      </c>
      <c r="C20" s="52" t="s">
        <v>110</v>
      </c>
      <c r="D20" s="51">
        <v>9</v>
      </c>
      <c r="E20" s="51"/>
      <c r="F20" s="51">
        <v>9</v>
      </c>
      <c r="G20" s="52" t="s">
        <v>109</v>
      </c>
      <c r="H20" s="51">
        <v>9</v>
      </c>
    </row>
    <row r="21" spans="2:8" x14ac:dyDescent="0.25">
      <c r="B21" s="51">
        <v>10</v>
      </c>
      <c r="C21" s="52" t="s">
        <v>115</v>
      </c>
      <c r="D21" s="51">
        <v>10</v>
      </c>
      <c r="E21" s="51"/>
      <c r="F21" s="51">
        <v>10</v>
      </c>
      <c r="G21" s="52" t="s">
        <v>124</v>
      </c>
      <c r="H21" s="51">
        <v>10</v>
      </c>
    </row>
    <row r="22" spans="2:8" x14ac:dyDescent="0.25">
      <c r="B22" s="51">
        <v>11</v>
      </c>
      <c r="C22" s="52" t="s">
        <v>117</v>
      </c>
      <c r="D22" s="51">
        <v>11</v>
      </c>
      <c r="E22" s="51"/>
      <c r="F22" s="51">
        <v>11</v>
      </c>
      <c r="G22" s="52" t="s">
        <v>111</v>
      </c>
      <c r="H22" s="51">
        <v>11</v>
      </c>
    </row>
    <row r="23" spans="2:8" x14ac:dyDescent="0.25">
      <c r="B23" s="51">
        <v>12</v>
      </c>
      <c r="C23" s="52" t="s">
        <v>112</v>
      </c>
      <c r="D23" s="51">
        <v>12</v>
      </c>
      <c r="E23" s="51"/>
      <c r="F23" s="51">
        <v>12</v>
      </c>
      <c r="G23" s="52" t="s">
        <v>121</v>
      </c>
      <c r="H23" s="51">
        <v>12</v>
      </c>
    </row>
    <row r="24" spans="2:8" x14ac:dyDescent="0.25">
      <c r="B24" s="51">
        <v>13</v>
      </c>
      <c r="C24" s="52" t="s">
        <v>121</v>
      </c>
      <c r="D24" s="51">
        <v>13</v>
      </c>
      <c r="E24" s="51"/>
      <c r="F24" s="51">
        <v>13</v>
      </c>
      <c r="G24" s="52" t="s">
        <v>112</v>
      </c>
      <c r="H24" s="51">
        <v>13</v>
      </c>
    </row>
    <row r="25" spans="2:8" x14ac:dyDescent="0.25">
      <c r="B25" s="51">
        <v>14</v>
      </c>
      <c r="C25" s="52" t="s">
        <v>105</v>
      </c>
      <c r="D25" s="51">
        <v>14</v>
      </c>
      <c r="E25" s="51"/>
      <c r="F25" s="51">
        <v>14</v>
      </c>
      <c r="G25" s="52" t="s">
        <v>110</v>
      </c>
      <c r="H25" s="51">
        <v>14</v>
      </c>
    </row>
    <row r="26" spans="2:8" x14ac:dyDescent="0.25">
      <c r="B26" s="51">
        <v>15</v>
      </c>
      <c r="C26" s="52" t="s">
        <v>120</v>
      </c>
      <c r="D26" s="51">
        <v>15</v>
      </c>
      <c r="E26" s="51"/>
      <c r="F26" s="51">
        <v>15</v>
      </c>
      <c r="G26" s="52" t="s">
        <v>106</v>
      </c>
      <c r="H26" s="51">
        <v>15</v>
      </c>
    </row>
    <row r="27" spans="2:8" x14ac:dyDescent="0.25">
      <c r="B27" s="51">
        <v>16</v>
      </c>
      <c r="C27" s="52" t="s">
        <v>108</v>
      </c>
      <c r="D27" s="51">
        <v>16</v>
      </c>
      <c r="E27" s="51"/>
      <c r="F27" s="51">
        <v>16</v>
      </c>
      <c r="G27" s="52" t="s">
        <v>122</v>
      </c>
      <c r="H27" s="51">
        <v>16</v>
      </c>
    </row>
    <row r="28" spans="2:8" x14ac:dyDescent="0.25">
      <c r="C28" s="33"/>
      <c r="D28" s="33"/>
      <c r="E28" s="33"/>
      <c r="F28" s="51">
        <v>17</v>
      </c>
      <c r="G28" s="52" t="s">
        <v>160</v>
      </c>
      <c r="H28" s="51">
        <v>17</v>
      </c>
    </row>
    <row r="29" spans="2:8" x14ac:dyDescent="0.25">
      <c r="C29" s="33"/>
      <c r="D29" s="33"/>
      <c r="E29" s="33"/>
      <c r="F29" s="51">
        <v>18</v>
      </c>
      <c r="G29" s="52" t="s">
        <v>161</v>
      </c>
      <c r="H29" s="51">
        <v>18</v>
      </c>
    </row>
    <row r="30" spans="2:8" x14ac:dyDescent="0.25">
      <c r="C30" s="33"/>
      <c r="D30" s="33"/>
      <c r="E30" s="33"/>
      <c r="F30" s="51">
        <v>19</v>
      </c>
      <c r="G30" s="52" t="s">
        <v>126</v>
      </c>
      <c r="H30" s="51">
        <v>19</v>
      </c>
    </row>
    <row r="31" spans="2:8" x14ac:dyDescent="0.25">
      <c r="C31" s="33"/>
      <c r="D31" s="33"/>
      <c r="E31" s="33"/>
      <c r="F31" s="51">
        <v>20</v>
      </c>
      <c r="G31" s="52" t="s">
        <v>162</v>
      </c>
      <c r="H31" s="51">
        <v>20</v>
      </c>
    </row>
    <row r="32" spans="2:8" x14ac:dyDescent="0.25">
      <c r="C32" s="33"/>
      <c r="D32" s="33"/>
      <c r="E32" s="33"/>
      <c r="F32" s="51">
        <v>21</v>
      </c>
      <c r="G32" s="52" t="s">
        <v>163</v>
      </c>
      <c r="H32" s="51">
        <v>21</v>
      </c>
    </row>
    <row r="33" spans="3:8" x14ac:dyDescent="0.25">
      <c r="C33" s="33"/>
      <c r="D33" s="33"/>
      <c r="E33" s="33"/>
      <c r="F33" s="51">
        <v>22</v>
      </c>
      <c r="G33" s="52" t="s">
        <v>115</v>
      </c>
      <c r="H33" s="51">
        <v>22</v>
      </c>
    </row>
    <row r="34" spans="3:8" x14ac:dyDescent="0.25">
      <c r="C34" s="33"/>
      <c r="D34" s="33"/>
      <c r="E34" s="33"/>
      <c r="F34" s="51">
        <v>23</v>
      </c>
      <c r="G34" s="52" t="s">
        <v>164</v>
      </c>
      <c r="H34" s="51">
        <v>23</v>
      </c>
    </row>
    <row r="35" spans="3:8" x14ac:dyDescent="0.25">
      <c r="C35" s="33"/>
      <c r="D35" s="33"/>
      <c r="E35" s="33"/>
      <c r="F35" s="51">
        <v>24</v>
      </c>
      <c r="G35" s="52" t="s">
        <v>165</v>
      </c>
      <c r="H35" s="51">
        <v>24</v>
      </c>
    </row>
  </sheetData>
  <conditionalFormatting sqref="B13:C27 G13:G35">
    <cfRule type="expression" dxfId="5" priority="4">
      <formula>ISODD(ROW())</formula>
    </cfRule>
  </conditionalFormatting>
  <conditionalFormatting sqref="F13:F27 F29:F35">
    <cfRule type="expression" dxfId="4" priority="3">
      <formula>ISODD(ROW())</formula>
    </cfRule>
  </conditionalFormatting>
  <conditionalFormatting sqref="D13:E27">
    <cfRule type="expression" dxfId="3" priority="2">
      <formula>ISODD(ROW())</formula>
    </cfRule>
  </conditionalFormatting>
  <conditionalFormatting sqref="H13:H27 H29:H35">
    <cfRule type="expression" dxfId="2" priority="1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A8B8-813A-49C3-9A78-F4F39215EC7F}">
  <sheetPr>
    <tabColor theme="4" tint="0.59999389629810485"/>
  </sheetPr>
  <dimension ref="B7:P2744"/>
  <sheetViews>
    <sheetView topLeftCell="A52" zoomScaleNormal="100" workbookViewId="0">
      <selection activeCell="N45" sqref="N45:N64"/>
    </sheetView>
  </sheetViews>
  <sheetFormatPr defaultColWidth="8.85546875" defaultRowHeight="15" x14ac:dyDescent="0.25"/>
  <cols>
    <col min="1" max="1" width="3.7109375" style="33" customWidth="1"/>
    <col min="2" max="2" width="21.7109375" style="33" bestFit="1" customWidth="1"/>
    <col min="3" max="3" width="12.7109375" style="74" customWidth="1"/>
    <col min="4" max="4" width="22.7109375" style="62" bestFit="1" customWidth="1"/>
    <col min="5" max="5" width="30.28515625" style="62" bestFit="1" customWidth="1"/>
    <col min="6" max="6" width="12.7109375" style="74" customWidth="1"/>
    <col min="7" max="7" width="20.7109375" style="33" customWidth="1"/>
    <col min="8" max="8" width="8.85546875" style="33"/>
    <col min="9" max="9" width="15.7109375" style="33" bestFit="1" customWidth="1"/>
    <col min="10" max="10" width="7.85546875" style="33" bestFit="1" customWidth="1"/>
    <col min="11" max="11" width="20.7109375" style="33" bestFit="1" customWidth="1"/>
    <col min="12" max="12" width="8.85546875" style="33"/>
    <col min="13" max="13" width="7.7109375" style="33" bestFit="1" customWidth="1"/>
    <col min="14" max="14" width="12.85546875" style="33" bestFit="1" customWidth="1"/>
    <col min="15" max="15" width="8.85546875" style="33"/>
    <col min="16" max="16" width="12.85546875" style="33" bestFit="1" customWidth="1"/>
    <col min="17" max="16384" width="8.85546875" style="33"/>
  </cols>
  <sheetData>
    <row r="7" spans="2:16" ht="18.75" x14ac:dyDescent="0.3">
      <c r="B7" s="8" t="s">
        <v>135</v>
      </c>
    </row>
    <row r="8" spans="2:16" ht="18.75" x14ac:dyDescent="0.3">
      <c r="B8" s="8" t="s">
        <v>174</v>
      </c>
    </row>
    <row r="9" spans="2:16" ht="18.75" x14ac:dyDescent="0.3">
      <c r="B9" s="8" t="s">
        <v>175</v>
      </c>
      <c r="G9" s="9" t="s">
        <v>137</v>
      </c>
    </row>
    <row r="11" spans="2:16" x14ac:dyDescent="0.25">
      <c r="I11" s="33" t="s">
        <v>176</v>
      </c>
    </row>
    <row r="12" spans="2:16" ht="31.5" x14ac:dyDescent="0.25">
      <c r="B12" s="38" t="s">
        <v>177</v>
      </c>
      <c r="C12" s="40" t="s">
        <v>178</v>
      </c>
      <c r="D12" s="40" t="s">
        <v>179</v>
      </c>
      <c r="E12" s="40" t="s">
        <v>156</v>
      </c>
      <c r="F12" s="40" t="s">
        <v>180</v>
      </c>
      <c r="G12" s="40" t="s">
        <v>181</v>
      </c>
      <c r="I12" s="38" t="s">
        <v>177</v>
      </c>
      <c r="J12" s="40" t="s">
        <v>178</v>
      </c>
      <c r="K12" s="40" t="s">
        <v>179</v>
      </c>
      <c r="L12" s="40" t="s">
        <v>156</v>
      </c>
      <c r="M12" s="40" t="s">
        <v>180</v>
      </c>
      <c r="N12" s="40" t="s">
        <v>181</v>
      </c>
    </row>
    <row r="13" spans="2:16" x14ac:dyDescent="0.25">
      <c r="B13" s="43" t="s">
        <v>182</v>
      </c>
      <c r="C13" s="75" t="s">
        <v>183</v>
      </c>
      <c r="D13" s="52" t="s">
        <v>184</v>
      </c>
      <c r="E13" s="52" t="s">
        <v>185</v>
      </c>
      <c r="F13" s="75" t="s">
        <v>186</v>
      </c>
      <c r="G13" s="14">
        <v>25480000</v>
      </c>
      <c r="I13" s="43" t="s">
        <v>187</v>
      </c>
      <c r="J13" s="75" t="s">
        <v>183</v>
      </c>
      <c r="K13" s="52" t="s">
        <v>184</v>
      </c>
      <c r="L13" s="52" t="s">
        <v>125</v>
      </c>
      <c r="M13" s="75" t="s">
        <v>188</v>
      </c>
      <c r="N13" s="14">
        <v>29240000</v>
      </c>
      <c r="P13" s="33" t="s">
        <v>189</v>
      </c>
    </row>
    <row r="14" spans="2:16" x14ac:dyDescent="0.25">
      <c r="B14" s="43" t="s">
        <v>190</v>
      </c>
      <c r="C14" s="75" t="s">
        <v>183</v>
      </c>
      <c r="D14" s="52" t="s">
        <v>184</v>
      </c>
      <c r="E14" s="52" t="s">
        <v>109</v>
      </c>
      <c r="F14" s="75" t="s">
        <v>186</v>
      </c>
      <c r="G14" s="14">
        <v>9950000</v>
      </c>
      <c r="I14" s="43" t="s">
        <v>191</v>
      </c>
      <c r="J14" s="75" t="s">
        <v>183</v>
      </c>
      <c r="K14" s="52" t="s">
        <v>192</v>
      </c>
      <c r="L14" s="52" t="s">
        <v>125</v>
      </c>
      <c r="M14" s="75" t="s">
        <v>186</v>
      </c>
      <c r="N14" s="14">
        <v>11830000</v>
      </c>
      <c r="P14" s="76">
        <f>AVERAGE(N13:N44)</f>
        <v>20354375</v>
      </c>
    </row>
    <row r="15" spans="2:16" x14ac:dyDescent="0.25">
      <c r="B15" s="43" t="s">
        <v>193</v>
      </c>
      <c r="C15" s="75" t="s">
        <v>183</v>
      </c>
      <c r="D15" s="52" t="s">
        <v>184</v>
      </c>
      <c r="E15" s="52" t="s">
        <v>194</v>
      </c>
      <c r="F15" s="75" t="s">
        <v>186</v>
      </c>
      <c r="G15" s="14">
        <v>26500000</v>
      </c>
      <c r="I15" s="43" t="s">
        <v>195</v>
      </c>
      <c r="J15" s="75" t="s">
        <v>183</v>
      </c>
      <c r="K15" s="52" t="s">
        <v>196</v>
      </c>
      <c r="L15" s="52" t="s">
        <v>125</v>
      </c>
      <c r="M15" s="75" t="s">
        <v>197</v>
      </c>
      <c r="N15" s="14">
        <v>23920000</v>
      </c>
      <c r="P15" s="33" t="s">
        <v>198</v>
      </c>
    </row>
    <row r="16" spans="2:16" x14ac:dyDescent="0.25">
      <c r="B16" s="43" t="s">
        <v>199</v>
      </c>
      <c r="C16" s="75" t="s">
        <v>183</v>
      </c>
      <c r="D16" s="52" t="s">
        <v>184</v>
      </c>
      <c r="E16" s="52" t="s">
        <v>200</v>
      </c>
      <c r="F16" s="75" t="s">
        <v>186</v>
      </c>
      <c r="G16" s="14">
        <v>25530000</v>
      </c>
      <c r="I16" s="43" t="s">
        <v>201</v>
      </c>
      <c r="J16" s="75" t="s">
        <v>183</v>
      </c>
      <c r="K16" s="52" t="s">
        <v>196</v>
      </c>
      <c r="L16" s="52" t="s">
        <v>125</v>
      </c>
      <c r="M16" s="75" t="s">
        <v>188</v>
      </c>
      <c r="N16" s="14">
        <v>31750000</v>
      </c>
      <c r="P16" s="76">
        <f>AVERAGE(N13:N171)</f>
        <v>8052641.5094339624</v>
      </c>
    </row>
    <row r="17" spans="2:16" x14ac:dyDescent="0.25">
      <c r="B17" s="43" t="s">
        <v>202</v>
      </c>
      <c r="C17" s="75" t="s">
        <v>183</v>
      </c>
      <c r="D17" s="52" t="s">
        <v>184</v>
      </c>
      <c r="E17" s="52" t="s">
        <v>116</v>
      </c>
      <c r="F17" s="75" t="s">
        <v>186</v>
      </c>
      <c r="G17" s="14">
        <v>9510000</v>
      </c>
      <c r="I17" s="43" t="s">
        <v>203</v>
      </c>
      <c r="J17" s="75" t="s">
        <v>183</v>
      </c>
      <c r="K17" s="52" t="s">
        <v>204</v>
      </c>
      <c r="L17" s="52" t="s">
        <v>125</v>
      </c>
      <c r="M17" s="75" t="s">
        <v>205</v>
      </c>
      <c r="N17" s="14">
        <v>9790000</v>
      </c>
      <c r="P17" s="33" t="s">
        <v>206</v>
      </c>
    </row>
    <row r="18" spans="2:16" x14ac:dyDescent="0.25">
      <c r="B18" s="43" t="s">
        <v>207</v>
      </c>
      <c r="C18" s="75" t="s">
        <v>183</v>
      </c>
      <c r="D18" s="52" t="s">
        <v>184</v>
      </c>
      <c r="E18" s="52" t="s">
        <v>116</v>
      </c>
      <c r="F18" s="75" t="s">
        <v>186</v>
      </c>
      <c r="G18" s="14">
        <v>18120000</v>
      </c>
      <c r="I18" s="43" t="s">
        <v>208</v>
      </c>
      <c r="J18" s="75" t="s">
        <v>183</v>
      </c>
      <c r="K18" s="52" t="s">
        <v>209</v>
      </c>
      <c r="L18" s="52" t="s">
        <v>125</v>
      </c>
      <c r="M18" s="75" t="s">
        <v>186</v>
      </c>
      <c r="N18" s="14">
        <v>16290000</v>
      </c>
      <c r="P18" s="76">
        <f>AVERAGE(N45:N171)</f>
        <v>4952992.1259842524</v>
      </c>
    </row>
    <row r="19" spans="2:16" x14ac:dyDescent="0.25">
      <c r="B19" s="43" t="s">
        <v>210</v>
      </c>
      <c r="C19" s="75" t="s">
        <v>183</v>
      </c>
      <c r="D19" s="52" t="s">
        <v>184</v>
      </c>
      <c r="E19" s="52" t="s">
        <v>116</v>
      </c>
      <c r="F19" s="75" t="s">
        <v>186</v>
      </c>
      <c r="G19" s="14">
        <v>22520000</v>
      </c>
      <c r="I19" s="43" t="s">
        <v>211</v>
      </c>
      <c r="J19" s="75" t="s">
        <v>183</v>
      </c>
      <c r="K19" s="52" t="s">
        <v>212</v>
      </c>
      <c r="L19" s="52" t="s">
        <v>125</v>
      </c>
      <c r="M19" s="75" t="s">
        <v>213</v>
      </c>
      <c r="N19" s="14">
        <v>21780000</v>
      </c>
    </row>
    <row r="20" spans="2:16" x14ac:dyDescent="0.25">
      <c r="B20" s="43" t="s">
        <v>214</v>
      </c>
      <c r="C20" s="75" t="s">
        <v>183</v>
      </c>
      <c r="D20" s="52" t="s">
        <v>184</v>
      </c>
      <c r="E20" s="52" t="s">
        <v>116</v>
      </c>
      <c r="F20" s="75" t="s">
        <v>186</v>
      </c>
      <c r="G20" s="14">
        <v>25710000</v>
      </c>
      <c r="I20" s="43" t="s">
        <v>215</v>
      </c>
      <c r="J20" s="75" t="s">
        <v>183</v>
      </c>
      <c r="K20" s="52" t="s">
        <v>212</v>
      </c>
      <c r="L20" s="52" t="s">
        <v>125</v>
      </c>
      <c r="M20" s="75" t="s">
        <v>188</v>
      </c>
      <c r="N20" s="14">
        <v>26350000</v>
      </c>
    </row>
    <row r="21" spans="2:16" x14ac:dyDescent="0.25">
      <c r="B21" s="43" t="s">
        <v>216</v>
      </c>
      <c r="C21" s="75" t="s">
        <v>183</v>
      </c>
      <c r="D21" s="52" t="s">
        <v>184</v>
      </c>
      <c r="E21" s="52" t="s">
        <v>118</v>
      </c>
      <c r="F21" s="75" t="s">
        <v>186</v>
      </c>
      <c r="G21" s="14">
        <v>7640000</v>
      </c>
      <c r="I21" s="43" t="s">
        <v>217</v>
      </c>
      <c r="J21" s="75" t="s">
        <v>218</v>
      </c>
      <c r="K21" s="52" t="s">
        <v>219</v>
      </c>
      <c r="L21" s="52" t="s">
        <v>125</v>
      </c>
      <c r="M21" s="75" t="s">
        <v>220</v>
      </c>
      <c r="N21" s="14">
        <v>17280000</v>
      </c>
    </row>
    <row r="22" spans="2:16" x14ac:dyDescent="0.25">
      <c r="B22" s="43" t="s">
        <v>221</v>
      </c>
      <c r="C22" s="75" t="s">
        <v>183</v>
      </c>
      <c r="D22" s="52" t="s">
        <v>184</v>
      </c>
      <c r="E22" s="52" t="s">
        <v>222</v>
      </c>
      <c r="F22" s="75" t="s">
        <v>223</v>
      </c>
      <c r="G22" s="14">
        <v>29330000</v>
      </c>
      <c r="I22" s="43" t="s">
        <v>224</v>
      </c>
      <c r="J22" s="75" t="s">
        <v>218</v>
      </c>
      <c r="K22" s="52" t="s">
        <v>225</v>
      </c>
      <c r="L22" s="52" t="s">
        <v>125</v>
      </c>
      <c r="M22" s="75" t="s">
        <v>186</v>
      </c>
      <c r="N22" s="14">
        <v>14760000</v>
      </c>
    </row>
    <row r="23" spans="2:16" x14ac:dyDescent="0.25">
      <c r="B23" s="43" t="s">
        <v>226</v>
      </c>
      <c r="C23" s="75" t="s">
        <v>183</v>
      </c>
      <c r="D23" s="52" t="s">
        <v>184</v>
      </c>
      <c r="E23" s="52" t="s">
        <v>227</v>
      </c>
      <c r="F23" s="75" t="s">
        <v>223</v>
      </c>
      <c r="G23" s="14">
        <v>21810000</v>
      </c>
      <c r="I23" s="43" t="s">
        <v>228</v>
      </c>
      <c r="J23" s="75" t="s">
        <v>218</v>
      </c>
      <c r="K23" s="52" t="s">
        <v>229</v>
      </c>
      <c r="L23" s="52" t="s">
        <v>125</v>
      </c>
      <c r="M23" s="75" t="s">
        <v>197</v>
      </c>
      <c r="N23" s="14">
        <v>26960000</v>
      </c>
    </row>
    <row r="24" spans="2:16" x14ac:dyDescent="0.25">
      <c r="B24" s="43" t="s">
        <v>230</v>
      </c>
      <c r="C24" s="75" t="s">
        <v>183</v>
      </c>
      <c r="D24" s="52" t="s">
        <v>184</v>
      </c>
      <c r="E24" s="52" t="s">
        <v>116</v>
      </c>
      <c r="F24" s="75" t="s">
        <v>223</v>
      </c>
      <c r="G24" s="14">
        <v>25600000</v>
      </c>
      <c r="I24" s="43" t="s">
        <v>231</v>
      </c>
      <c r="J24" s="75" t="s">
        <v>218</v>
      </c>
      <c r="K24" s="52" t="s">
        <v>232</v>
      </c>
      <c r="L24" s="52" t="s">
        <v>125</v>
      </c>
      <c r="M24" s="75" t="s">
        <v>223</v>
      </c>
      <c r="N24" s="14">
        <v>22180000</v>
      </c>
    </row>
    <row r="25" spans="2:16" x14ac:dyDescent="0.25">
      <c r="B25" s="43" t="s">
        <v>233</v>
      </c>
      <c r="C25" s="75" t="s">
        <v>183</v>
      </c>
      <c r="D25" s="52" t="s">
        <v>184</v>
      </c>
      <c r="E25" s="52" t="s">
        <v>234</v>
      </c>
      <c r="F25" s="75" t="s">
        <v>223</v>
      </c>
      <c r="G25" s="14">
        <v>25250000</v>
      </c>
      <c r="I25" s="43" t="s">
        <v>235</v>
      </c>
      <c r="J25" s="75" t="s">
        <v>218</v>
      </c>
      <c r="K25" s="52" t="s">
        <v>236</v>
      </c>
      <c r="L25" s="52" t="s">
        <v>125</v>
      </c>
      <c r="M25" s="75" t="s">
        <v>186</v>
      </c>
      <c r="N25" s="14">
        <v>12340000</v>
      </c>
    </row>
    <row r="26" spans="2:16" x14ac:dyDescent="0.25">
      <c r="B26" s="43" t="s">
        <v>237</v>
      </c>
      <c r="C26" s="75" t="s">
        <v>183</v>
      </c>
      <c r="D26" s="52" t="s">
        <v>184</v>
      </c>
      <c r="E26" s="52" t="s">
        <v>114</v>
      </c>
      <c r="F26" s="75" t="s">
        <v>213</v>
      </c>
      <c r="G26" s="14">
        <v>18470000</v>
      </c>
      <c r="I26" s="43" t="s">
        <v>238</v>
      </c>
      <c r="J26" s="75" t="s">
        <v>218</v>
      </c>
      <c r="K26" s="52" t="s">
        <v>239</v>
      </c>
      <c r="L26" s="52" t="s">
        <v>125</v>
      </c>
      <c r="M26" s="75" t="s">
        <v>197</v>
      </c>
      <c r="N26" s="14">
        <v>10800000</v>
      </c>
    </row>
    <row r="27" spans="2:16" x14ac:dyDescent="0.25">
      <c r="B27" s="43" t="s">
        <v>240</v>
      </c>
      <c r="C27" s="75" t="s">
        <v>183</v>
      </c>
      <c r="D27" s="52" t="s">
        <v>184</v>
      </c>
      <c r="E27" s="52" t="s">
        <v>115</v>
      </c>
      <c r="F27" s="75" t="s">
        <v>213</v>
      </c>
      <c r="G27" s="14">
        <v>16720000</v>
      </c>
      <c r="I27" s="43" t="s">
        <v>241</v>
      </c>
      <c r="J27" s="75" t="s">
        <v>218</v>
      </c>
      <c r="K27" s="52" t="s">
        <v>242</v>
      </c>
      <c r="L27" s="52" t="s">
        <v>125</v>
      </c>
      <c r="M27" s="75" t="s">
        <v>223</v>
      </c>
      <c r="N27" s="14">
        <v>34860000</v>
      </c>
    </row>
    <row r="28" spans="2:16" x14ac:dyDescent="0.25">
      <c r="B28" s="43" t="s">
        <v>243</v>
      </c>
      <c r="C28" s="75" t="s">
        <v>183</v>
      </c>
      <c r="D28" s="52" t="s">
        <v>184</v>
      </c>
      <c r="E28" s="52" t="s">
        <v>116</v>
      </c>
      <c r="F28" s="75" t="s">
        <v>213</v>
      </c>
      <c r="G28" s="14">
        <v>17850000</v>
      </c>
      <c r="I28" s="43" t="s">
        <v>244</v>
      </c>
      <c r="J28" s="75" t="s">
        <v>218</v>
      </c>
      <c r="K28" s="52" t="s">
        <v>245</v>
      </c>
      <c r="L28" s="52" t="s">
        <v>125</v>
      </c>
      <c r="M28" s="75" t="s">
        <v>205</v>
      </c>
      <c r="N28" s="14">
        <v>17510000</v>
      </c>
    </row>
    <row r="29" spans="2:16" x14ac:dyDescent="0.25">
      <c r="B29" s="43" t="s">
        <v>246</v>
      </c>
      <c r="C29" s="75" t="s">
        <v>183</v>
      </c>
      <c r="D29" s="52" t="s">
        <v>184</v>
      </c>
      <c r="E29" s="52" t="s">
        <v>247</v>
      </c>
      <c r="F29" s="75" t="s">
        <v>213</v>
      </c>
      <c r="G29" s="14">
        <v>4940000</v>
      </c>
      <c r="I29" s="43" t="s">
        <v>248</v>
      </c>
      <c r="J29" s="75" t="s">
        <v>249</v>
      </c>
      <c r="K29" s="52" t="s">
        <v>250</v>
      </c>
      <c r="L29" s="52" t="s">
        <v>125</v>
      </c>
      <c r="M29" s="75" t="s">
        <v>186</v>
      </c>
      <c r="N29" s="14">
        <v>22320000</v>
      </c>
    </row>
    <row r="30" spans="2:16" x14ac:dyDescent="0.25">
      <c r="B30" s="43" t="s">
        <v>251</v>
      </c>
      <c r="C30" s="75" t="s">
        <v>183</v>
      </c>
      <c r="D30" s="52" t="s">
        <v>184</v>
      </c>
      <c r="E30" s="52" t="s">
        <v>123</v>
      </c>
      <c r="F30" s="75" t="s">
        <v>205</v>
      </c>
      <c r="G30" s="14">
        <v>31300000</v>
      </c>
      <c r="I30" s="43" t="s">
        <v>252</v>
      </c>
      <c r="J30" s="75" t="s">
        <v>249</v>
      </c>
      <c r="K30" s="52" t="s">
        <v>253</v>
      </c>
      <c r="L30" s="52" t="s">
        <v>125</v>
      </c>
      <c r="M30" s="75" t="s">
        <v>223</v>
      </c>
      <c r="N30" s="14">
        <v>26020000</v>
      </c>
    </row>
    <row r="31" spans="2:16" x14ac:dyDescent="0.25">
      <c r="B31" s="43" t="s">
        <v>254</v>
      </c>
      <c r="C31" s="75" t="s">
        <v>183</v>
      </c>
      <c r="D31" s="52" t="s">
        <v>184</v>
      </c>
      <c r="E31" s="52" t="s">
        <v>116</v>
      </c>
      <c r="F31" s="75" t="s">
        <v>205</v>
      </c>
      <c r="G31" s="14">
        <v>20200000</v>
      </c>
      <c r="I31" s="43" t="s">
        <v>255</v>
      </c>
      <c r="J31" s="75" t="s">
        <v>249</v>
      </c>
      <c r="K31" s="52" t="s">
        <v>256</v>
      </c>
      <c r="L31" s="52" t="s">
        <v>125</v>
      </c>
      <c r="M31" s="75" t="s">
        <v>257</v>
      </c>
      <c r="N31" s="14">
        <v>23690000</v>
      </c>
    </row>
    <row r="32" spans="2:16" x14ac:dyDescent="0.25">
      <c r="B32" s="43" t="s">
        <v>258</v>
      </c>
      <c r="C32" s="75" t="s">
        <v>183</v>
      </c>
      <c r="D32" s="52" t="s">
        <v>184</v>
      </c>
      <c r="E32" s="52" t="s">
        <v>116</v>
      </c>
      <c r="F32" s="75" t="s">
        <v>205</v>
      </c>
      <c r="G32" s="14">
        <v>16220000</v>
      </c>
      <c r="I32" s="43" t="s">
        <v>259</v>
      </c>
      <c r="J32" s="75" t="s">
        <v>249</v>
      </c>
      <c r="K32" s="52" t="s">
        <v>260</v>
      </c>
      <c r="L32" s="52" t="s">
        <v>125</v>
      </c>
      <c r="M32" s="75" t="s">
        <v>186</v>
      </c>
      <c r="N32" s="14">
        <v>15200000</v>
      </c>
    </row>
    <row r="33" spans="2:14" x14ac:dyDescent="0.25">
      <c r="B33" s="43" t="s">
        <v>261</v>
      </c>
      <c r="C33" s="75" t="s">
        <v>183</v>
      </c>
      <c r="D33" s="52" t="s">
        <v>184</v>
      </c>
      <c r="E33" s="52" t="s">
        <v>116</v>
      </c>
      <c r="F33" s="75" t="s">
        <v>205</v>
      </c>
      <c r="G33" s="14">
        <v>11440000</v>
      </c>
      <c r="I33" s="43" t="s">
        <v>262</v>
      </c>
      <c r="J33" s="75" t="s">
        <v>249</v>
      </c>
      <c r="K33" s="52" t="s">
        <v>263</v>
      </c>
      <c r="L33" s="52" t="s">
        <v>125</v>
      </c>
      <c r="M33" s="75" t="s">
        <v>188</v>
      </c>
      <c r="N33" s="14">
        <v>15460000</v>
      </c>
    </row>
    <row r="34" spans="2:14" x14ac:dyDescent="0.25">
      <c r="B34" s="43" t="s">
        <v>264</v>
      </c>
      <c r="C34" s="75" t="s">
        <v>183</v>
      </c>
      <c r="D34" s="52" t="s">
        <v>184</v>
      </c>
      <c r="E34" s="52" t="s">
        <v>116</v>
      </c>
      <c r="F34" s="75" t="s">
        <v>205</v>
      </c>
      <c r="G34" s="14">
        <v>12880000</v>
      </c>
      <c r="I34" s="43" t="s">
        <v>265</v>
      </c>
      <c r="J34" s="75" t="s">
        <v>249</v>
      </c>
      <c r="K34" s="52" t="s">
        <v>266</v>
      </c>
      <c r="L34" s="52" t="s">
        <v>125</v>
      </c>
      <c r="M34" s="75" t="s">
        <v>186</v>
      </c>
      <c r="N34" s="14">
        <v>24080000</v>
      </c>
    </row>
    <row r="35" spans="2:14" x14ac:dyDescent="0.25">
      <c r="B35" s="43" t="s">
        <v>267</v>
      </c>
      <c r="C35" s="75" t="s">
        <v>183</v>
      </c>
      <c r="D35" s="52" t="s">
        <v>184</v>
      </c>
      <c r="E35" s="52" t="s">
        <v>268</v>
      </c>
      <c r="F35" s="75" t="s">
        <v>220</v>
      </c>
      <c r="G35" s="14">
        <v>11780000</v>
      </c>
      <c r="I35" s="43" t="s">
        <v>269</v>
      </c>
      <c r="J35" s="75" t="s">
        <v>270</v>
      </c>
      <c r="K35" s="52" t="s">
        <v>271</v>
      </c>
      <c r="L35" s="52" t="s">
        <v>125</v>
      </c>
      <c r="M35" s="75" t="s">
        <v>186</v>
      </c>
      <c r="N35" s="14">
        <v>15280000</v>
      </c>
    </row>
    <row r="36" spans="2:14" x14ac:dyDescent="0.25">
      <c r="B36" s="43" t="s">
        <v>272</v>
      </c>
      <c r="C36" s="75" t="s">
        <v>183</v>
      </c>
      <c r="D36" s="52" t="s">
        <v>184</v>
      </c>
      <c r="E36" s="52" t="s">
        <v>105</v>
      </c>
      <c r="F36" s="75" t="s">
        <v>188</v>
      </c>
      <c r="G36" s="14">
        <v>27820000</v>
      </c>
      <c r="I36" s="43" t="s">
        <v>273</v>
      </c>
      <c r="J36" s="75" t="s">
        <v>270</v>
      </c>
      <c r="K36" s="52" t="s">
        <v>274</v>
      </c>
      <c r="L36" s="52" t="s">
        <v>125</v>
      </c>
      <c r="M36" s="75" t="s">
        <v>213</v>
      </c>
      <c r="N36" s="14">
        <v>12290000</v>
      </c>
    </row>
    <row r="37" spans="2:14" x14ac:dyDescent="0.25">
      <c r="B37" s="43" t="s">
        <v>275</v>
      </c>
      <c r="C37" s="75" t="s">
        <v>183</v>
      </c>
      <c r="D37" s="52" t="s">
        <v>184</v>
      </c>
      <c r="E37" s="52" t="s">
        <v>276</v>
      </c>
      <c r="F37" s="75" t="s">
        <v>188</v>
      </c>
      <c r="G37" s="14">
        <v>31460000</v>
      </c>
      <c r="I37" s="43" t="s">
        <v>277</v>
      </c>
      <c r="J37" s="75" t="s">
        <v>270</v>
      </c>
      <c r="K37" s="52" t="s">
        <v>278</v>
      </c>
      <c r="L37" s="52" t="s">
        <v>125</v>
      </c>
      <c r="M37" s="75" t="s">
        <v>205</v>
      </c>
      <c r="N37" s="14">
        <v>32380000</v>
      </c>
    </row>
    <row r="38" spans="2:14" x14ac:dyDescent="0.25">
      <c r="B38" s="43" t="s">
        <v>279</v>
      </c>
      <c r="C38" s="75" t="s">
        <v>183</v>
      </c>
      <c r="D38" s="52" t="s">
        <v>184</v>
      </c>
      <c r="E38" s="52" t="s">
        <v>114</v>
      </c>
      <c r="F38" s="75" t="s">
        <v>188</v>
      </c>
      <c r="G38" s="14">
        <v>22810000</v>
      </c>
      <c r="I38" s="43" t="s">
        <v>280</v>
      </c>
      <c r="J38" s="75" t="s">
        <v>270</v>
      </c>
      <c r="K38" s="52" t="s">
        <v>281</v>
      </c>
      <c r="L38" s="52" t="s">
        <v>125</v>
      </c>
      <c r="M38" s="75" t="s">
        <v>197</v>
      </c>
      <c r="N38" s="14">
        <v>10750000</v>
      </c>
    </row>
    <row r="39" spans="2:14" x14ac:dyDescent="0.25">
      <c r="B39" s="43" t="s">
        <v>282</v>
      </c>
      <c r="C39" s="75" t="s">
        <v>183</v>
      </c>
      <c r="D39" s="52" t="s">
        <v>184</v>
      </c>
      <c r="E39" s="52" t="s">
        <v>163</v>
      </c>
      <c r="F39" s="75" t="s">
        <v>188</v>
      </c>
      <c r="G39" s="14">
        <v>25650000</v>
      </c>
      <c r="I39" s="43" t="s">
        <v>283</v>
      </c>
      <c r="J39" s="75" t="s">
        <v>284</v>
      </c>
      <c r="K39" s="52" t="s">
        <v>285</v>
      </c>
      <c r="L39" s="52" t="s">
        <v>125</v>
      </c>
      <c r="M39" s="75" t="s">
        <v>257</v>
      </c>
      <c r="N39" s="14">
        <v>26490000</v>
      </c>
    </row>
    <row r="40" spans="2:14" x14ac:dyDescent="0.25">
      <c r="B40" s="43" t="s">
        <v>286</v>
      </c>
      <c r="C40" s="75" t="s">
        <v>183</v>
      </c>
      <c r="D40" s="52" t="s">
        <v>184</v>
      </c>
      <c r="E40" s="52" t="s">
        <v>117</v>
      </c>
      <c r="F40" s="75" t="s">
        <v>188</v>
      </c>
      <c r="G40" s="14">
        <v>17900000</v>
      </c>
      <c r="I40" s="43" t="s">
        <v>287</v>
      </c>
      <c r="J40" s="75" t="s">
        <v>284</v>
      </c>
      <c r="K40" s="52" t="s">
        <v>288</v>
      </c>
      <c r="L40" s="52" t="s">
        <v>125</v>
      </c>
      <c r="M40" s="75" t="s">
        <v>188</v>
      </c>
      <c r="N40" s="14">
        <v>21660000</v>
      </c>
    </row>
    <row r="41" spans="2:14" x14ac:dyDescent="0.25">
      <c r="B41" s="43" t="s">
        <v>187</v>
      </c>
      <c r="C41" s="75" t="s">
        <v>183</v>
      </c>
      <c r="D41" s="52" t="s">
        <v>184</v>
      </c>
      <c r="E41" s="52" t="s">
        <v>125</v>
      </c>
      <c r="F41" s="75" t="s">
        <v>188</v>
      </c>
      <c r="G41" s="14">
        <v>29240000</v>
      </c>
      <c r="I41" s="43" t="s">
        <v>289</v>
      </c>
      <c r="J41" s="75" t="s">
        <v>284</v>
      </c>
      <c r="K41" s="52" t="s">
        <v>290</v>
      </c>
      <c r="L41" s="52" t="s">
        <v>125</v>
      </c>
      <c r="M41" s="75" t="s">
        <v>186</v>
      </c>
      <c r="N41" s="14">
        <v>9120000</v>
      </c>
    </row>
    <row r="42" spans="2:14" x14ac:dyDescent="0.25">
      <c r="B42" s="43" t="s">
        <v>291</v>
      </c>
      <c r="C42" s="75" t="s">
        <v>183</v>
      </c>
      <c r="D42" s="52" t="s">
        <v>292</v>
      </c>
      <c r="E42" s="52" t="s">
        <v>276</v>
      </c>
      <c r="F42" s="75" t="s">
        <v>186</v>
      </c>
      <c r="G42" s="14">
        <v>17170000</v>
      </c>
      <c r="I42" s="43" t="s">
        <v>252</v>
      </c>
      <c r="J42" s="75" t="s">
        <v>284</v>
      </c>
      <c r="K42" s="52" t="s">
        <v>293</v>
      </c>
      <c r="L42" s="52" t="s">
        <v>125</v>
      </c>
      <c r="M42" s="75" t="s">
        <v>223</v>
      </c>
      <c r="N42" s="14">
        <v>23390000</v>
      </c>
    </row>
    <row r="43" spans="2:14" x14ac:dyDescent="0.25">
      <c r="B43" s="43" t="s">
        <v>294</v>
      </c>
      <c r="C43" s="75" t="s">
        <v>183</v>
      </c>
      <c r="D43" s="52" t="s">
        <v>292</v>
      </c>
      <c r="E43" s="52" t="s">
        <v>114</v>
      </c>
      <c r="F43" s="75" t="s">
        <v>186</v>
      </c>
      <c r="G43" s="14">
        <v>19570000</v>
      </c>
      <c r="I43" s="43" t="s">
        <v>295</v>
      </c>
      <c r="J43" s="75" t="s">
        <v>284</v>
      </c>
      <c r="K43" s="52" t="s">
        <v>296</v>
      </c>
      <c r="L43" s="52" t="s">
        <v>125</v>
      </c>
      <c r="M43" s="75" t="s">
        <v>223</v>
      </c>
      <c r="N43" s="14">
        <v>15540000</v>
      </c>
    </row>
    <row r="44" spans="2:14" x14ac:dyDescent="0.25">
      <c r="B44" s="43" t="s">
        <v>297</v>
      </c>
      <c r="C44" s="75" t="s">
        <v>183</v>
      </c>
      <c r="D44" s="52" t="s">
        <v>292</v>
      </c>
      <c r="E44" s="52" t="s">
        <v>116</v>
      </c>
      <c r="F44" s="75" t="s">
        <v>186</v>
      </c>
      <c r="G44" s="14">
        <v>16490000</v>
      </c>
      <c r="I44" s="43" t="s">
        <v>298</v>
      </c>
      <c r="J44" s="75" t="s">
        <v>284</v>
      </c>
      <c r="K44" s="52" t="s">
        <v>299</v>
      </c>
      <c r="L44" s="52" t="s">
        <v>125</v>
      </c>
      <c r="M44" s="75" t="s">
        <v>205</v>
      </c>
      <c r="N44" s="14">
        <v>30030000</v>
      </c>
    </row>
    <row r="45" spans="2:14" x14ac:dyDescent="0.25">
      <c r="B45" s="43" t="s">
        <v>300</v>
      </c>
      <c r="C45" s="75" t="s">
        <v>183</v>
      </c>
      <c r="D45" s="52" t="s">
        <v>292</v>
      </c>
      <c r="E45" s="52" t="s">
        <v>116</v>
      </c>
      <c r="F45" s="75" t="s">
        <v>186</v>
      </c>
      <c r="G45" s="14">
        <v>26490000</v>
      </c>
      <c r="I45" s="43" t="s">
        <v>301</v>
      </c>
      <c r="J45" s="75" t="s">
        <v>302</v>
      </c>
      <c r="K45" s="52" t="s">
        <v>303</v>
      </c>
      <c r="L45" s="52" t="s">
        <v>125</v>
      </c>
      <c r="M45" s="75" t="s">
        <v>186</v>
      </c>
      <c r="N45" s="14">
        <v>5070000</v>
      </c>
    </row>
    <row r="46" spans="2:14" x14ac:dyDescent="0.25">
      <c r="B46" s="43" t="s">
        <v>304</v>
      </c>
      <c r="C46" s="75" t="s">
        <v>183</v>
      </c>
      <c r="D46" s="52" t="s">
        <v>292</v>
      </c>
      <c r="E46" s="52" t="s">
        <v>116</v>
      </c>
      <c r="F46" s="75" t="s">
        <v>186</v>
      </c>
      <c r="G46" s="14">
        <v>24130000</v>
      </c>
      <c r="I46" s="43" t="s">
        <v>305</v>
      </c>
      <c r="J46" s="75" t="s">
        <v>302</v>
      </c>
      <c r="K46" s="52" t="s">
        <v>303</v>
      </c>
      <c r="L46" s="52" t="s">
        <v>125</v>
      </c>
      <c r="M46" s="75" t="s">
        <v>186</v>
      </c>
      <c r="N46" s="14">
        <v>3780000</v>
      </c>
    </row>
    <row r="47" spans="2:14" x14ac:dyDescent="0.25">
      <c r="B47" s="43" t="s">
        <v>306</v>
      </c>
      <c r="C47" s="75" t="s">
        <v>183</v>
      </c>
      <c r="D47" s="52" t="s">
        <v>292</v>
      </c>
      <c r="E47" s="52" t="s">
        <v>116</v>
      </c>
      <c r="F47" s="75" t="s">
        <v>186</v>
      </c>
      <c r="G47" s="14">
        <v>14590000</v>
      </c>
      <c r="I47" s="43" t="s">
        <v>307</v>
      </c>
      <c r="J47" s="75" t="s">
        <v>302</v>
      </c>
      <c r="K47" s="52" t="s">
        <v>303</v>
      </c>
      <c r="L47" s="52" t="s">
        <v>125</v>
      </c>
      <c r="M47" s="75" t="s">
        <v>186</v>
      </c>
      <c r="N47" s="14">
        <v>3900000</v>
      </c>
    </row>
    <row r="48" spans="2:14" x14ac:dyDescent="0.25">
      <c r="B48" s="43" t="s">
        <v>308</v>
      </c>
      <c r="C48" s="75" t="s">
        <v>183</v>
      </c>
      <c r="D48" s="52" t="s">
        <v>292</v>
      </c>
      <c r="E48" s="52" t="s">
        <v>118</v>
      </c>
      <c r="F48" s="75" t="s">
        <v>186</v>
      </c>
      <c r="G48" s="14">
        <v>15190000</v>
      </c>
      <c r="I48" s="43" t="s">
        <v>309</v>
      </c>
      <c r="J48" s="75" t="s">
        <v>302</v>
      </c>
      <c r="K48" s="52" t="s">
        <v>303</v>
      </c>
      <c r="L48" s="52" t="s">
        <v>125</v>
      </c>
      <c r="M48" s="75" t="s">
        <v>186</v>
      </c>
      <c r="N48" s="14">
        <v>3670000</v>
      </c>
    </row>
    <row r="49" spans="2:14" x14ac:dyDescent="0.25">
      <c r="B49" s="43" t="s">
        <v>310</v>
      </c>
      <c r="C49" s="75" t="s">
        <v>183</v>
      </c>
      <c r="D49" s="52" t="s">
        <v>292</v>
      </c>
      <c r="E49" s="52" t="s">
        <v>247</v>
      </c>
      <c r="F49" s="75" t="s">
        <v>186</v>
      </c>
      <c r="G49" s="14">
        <v>15510000</v>
      </c>
      <c r="I49" s="43" t="s">
        <v>311</v>
      </c>
      <c r="J49" s="75" t="s">
        <v>302</v>
      </c>
      <c r="K49" s="52" t="s">
        <v>303</v>
      </c>
      <c r="L49" s="52" t="s">
        <v>125</v>
      </c>
      <c r="M49" s="75" t="s">
        <v>186</v>
      </c>
      <c r="N49" s="14">
        <v>4160000</v>
      </c>
    </row>
    <row r="50" spans="2:14" x14ac:dyDescent="0.25">
      <c r="B50" s="43" t="s">
        <v>312</v>
      </c>
      <c r="C50" s="75" t="s">
        <v>183</v>
      </c>
      <c r="D50" s="52" t="s">
        <v>292</v>
      </c>
      <c r="E50" s="52" t="s">
        <v>116</v>
      </c>
      <c r="F50" s="75" t="s">
        <v>313</v>
      </c>
      <c r="G50" s="14">
        <v>23300000</v>
      </c>
      <c r="I50" s="43" t="s">
        <v>314</v>
      </c>
      <c r="J50" s="75" t="s">
        <v>302</v>
      </c>
      <c r="K50" s="52" t="s">
        <v>303</v>
      </c>
      <c r="L50" s="52" t="s">
        <v>125</v>
      </c>
      <c r="M50" s="75" t="s">
        <v>186</v>
      </c>
      <c r="N50" s="14">
        <v>2690000</v>
      </c>
    </row>
    <row r="51" spans="2:14" x14ac:dyDescent="0.25">
      <c r="B51" s="43" t="s">
        <v>315</v>
      </c>
      <c r="C51" s="75" t="s">
        <v>183</v>
      </c>
      <c r="D51" s="52" t="s">
        <v>292</v>
      </c>
      <c r="E51" s="52" t="s">
        <v>109</v>
      </c>
      <c r="F51" s="75" t="s">
        <v>223</v>
      </c>
      <c r="G51" s="14">
        <v>24580000</v>
      </c>
      <c r="I51" s="43" t="s">
        <v>316</v>
      </c>
      <c r="J51" s="75" t="s">
        <v>302</v>
      </c>
      <c r="K51" s="52" t="s">
        <v>303</v>
      </c>
      <c r="L51" s="52" t="s">
        <v>125</v>
      </c>
      <c r="M51" s="75" t="s">
        <v>223</v>
      </c>
      <c r="N51" s="14">
        <v>4350000</v>
      </c>
    </row>
    <row r="52" spans="2:14" x14ac:dyDescent="0.25">
      <c r="B52" s="43" t="s">
        <v>317</v>
      </c>
      <c r="C52" s="75" t="s">
        <v>183</v>
      </c>
      <c r="D52" s="52" t="s">
        <v>292</v>
      </c>
      <c r="E52" s="52" t="s">
        <v>116</v>
      </c>
      <c r="F52" s="75" t="s">
        <v>223</v>
      </c>
      <c r="G52" s="14">
        <v>16220000</v>
      </c>
      <c r="I52" s="43" t="s">
        <v>318</v>
      </c>
      <c r="J52" s="75" t="s">
        <v>302</v>
      </c>
      <c r="K52" s="52" t="s">
        <v>303</v>
      </c>
      <c r="L52" s="52" t="s">
        <v>125</v>
      </c>
      <c r="M52" s="75" t="s">
        <v>223</v>
      </c>
      <c r="N52" s="14">
        <v>9470000</v>
      </c>
    </row>
    <row r="53" spans="2:14" x14ac:dyDescent="0.25">
      <c r="B53" s="43" t="s">
        <v>319</v>
      </c>
      <c r="C53" s="75" t="s">
        <v>183</v>
      </c>
      <c r="D53" s="52" t="s">
        <v>292</v>
      </c>
      <c r="E53" s="52" t="s">
        <v>247</v>
      </c>
      <c r="F53" s="75" t="s">
        <v>223</v>
      </c>
      <c r="G53" s="14">
        <v>18370000</v>
      </c>
      <c r="I53" s="43" t="s">
        <v>320</v>
      </c>
      <c r="J53" s="75" t="s">
        <v>302</v>
      </c>
      <c r="K53" s="52" t="s">
        <v>303</v>
      </c>
      <c r="L53" s="52" t="s">
        <v>125</v>
      </c>
      <c r="M53" s="75" t="s">
        <v>223</v>
      </c>
      <c r="N53" s="14">
        <v>7510000</v>
      </c>
    </row>
    <row r="54" spans="2:14" x14ac:dyDescent="0.25">
      <c r="B54" s="43" t="s">
        <v>321</v>
      </c>
      <c r="C54" s="75" t="s">
        <v>183</v>
      </c>
      <c r="D54" s="52" t="s">
        <v>292</v>
      </c>
      <c r="E54" s="52" t="s">
        <v>110</v>
      </c>
      <c r="F54" s="75" t="s">
        <v>257</v>
      </c>
      <c r="G54" s="14">
        <v>28460000</v>
      </c>
      <c r="I54" s="43" t="s">
        <v>322</v>
      </c>
      <c r="J54" s="75" t="s">
        <v>302</v>
      </c>
      <c r="K54" s="52" t="s">
        <v>303</v>
      </c>
      <c r="L54" s="52" t="s">
        <v>125</v>
      </c>
      <c r="M54" s="75" t="s">
        <v>257</v>
      </c>
      <c r="N54" s="14">
        <v>7340000</v>
      </c>
    </row>
    <row r="55" spans="2:14" x14ac:dyDescent="0.25">
      <c r="B55" s="43" t="s">
        <v>323</v>
      </c>
      <c r="C55" s="75" t="s">
        <v>183</v>
      </c>
      <c r="D55" s="52" t="s">
        <v>292</v>
      </c>
      <c r="E55" s="52" t="s">
        <v>324</v>
      </c>
      <c r="F55" s="75" t="s">
        <v>257</v>
      </c>
      <c r="G55" s="14">
        <v>17470000</v>
      </c>
      <c r="I55" s="43" t="s">
        <v>325</v>
      </c>
      <c r="J55" s="75" t="s">
        <v>302</v>
      </c>
      <c r="K55" s="52" t="s">
        <v>303</v>
      </c>
      <c r="L55" s="52" t="s">
        <v>125</v>
      </c>
      <c r="M55" s="75" t="s">
        <v>257</v>
      </c>
      <c r="N55" s="14">
        <v>1780000</v>
      </c>
    </row>
    <row r="56" spans="2:14" x14ac:dyDescent="0.25">
      <c r="B56" s="43" t="s">
        <v>326</v>
      </c>
      <c r="C56" s="75" t="s">
        <v>183</v>
      </c>
      <c r="D56" s="52" t="s">
        <v>292</v>
      </c>
      <c r="E56" s="52" t="s">
        <v>119</v>
      </c>
      <c r="F56" s="75" t="s">
        <v>257</v>
      </c>
      <c r="G56" s="14">
        <v>29960000</v>
      </c>
      <c r="I56" s="43" t="s">
        <v>327</v>
      </c>
      <c r="J56" s="75" t="s">
        <v>302</v>
      </c>
      <c r="K56" s="52" t="s">
        <v>303</v>
      </c>
      <c r="L56" s="52" t="s">
        <v>125</v>
      </c>
      <c r="M56" s="75" t="s">
        <v>257</v>
      </c>
      <c r="N56" s="14">
        <v>4980000</v>
      </c>
    </row>
    <row r="57" spans="2:14" x14ac:dyDescent="0.25">
      <c r="B57" s="43" t="s">
        <v>328</v>
      </c>
      <c r="C57" s="75" t="s">
        <v>183</v>
      </c>
      <c r="D57" s="52" t="s">
        <v>292</v>
      </c>
      <c r="E57" s="52" t="s">
        <v>329</v>
      </c>
      <c r="F57" s="75" t="s">
        <v>213</v>
      </c>
      <c r="G57" s="14">
        <v>22680000</v>
      </c>
      <c r="I57" s="43" t="s">
        <v>330</v>
      </c>
      <c r="J57" s="75" t="s">
        <v>302</v>
      </c>
      <c r="K57" s="52" t="s">
        <v>303</v>
      </c>
      <c r="L57" s="52" t="s">
        <v>125</v>
      </c>
      <c r="M57" s="75" t="s">
        <v>213</v>
      </c>
      <c r="N57" s="14">
        <v>5730000</v>
      </c>
    </row>
    <row r="58" spans="2:14" x14ac:dyDescent="0.25">
      <c r="B58" s="43" t="s">
        <v>331</v>
      </c>
      <c r="C58" s="75" t="s">
        <v>183</v>
      </c>
      <c r="D58" s="52" t="s">
        <v>292</v>
      </c>
      <c r="E58" s="52" t="s">
        <v>106</v>
      </c>
      <c r="F58" s="75" t="s">
        <v>205</v>
      </c>
      <c r="G58" s="14">
        <v>19590000</v>
      </c>
      <c r="I58" s="43" t="s">
        <v>332</v>
      </c>
      <c r="J58" s="75" t="s">
        <v>302</v>
      </c>
      <c r="K58" s="52" t="s">
        <v>303</v>
      </c>
      <c r="L58" s="52" t="s">
        <v>125</v>
      </c>
      <c r="M58" s="75" t="s">
        <v>205</v>
      </c>
      <c r="N58" s="14">
        <v>4890000</v>
      </c>
    </row>
    <row r="59" spans="2:14" x14ac:dyDescent="0.25">
      <c r="B59" s="43" t="s">
        <v>333</v>
      </c>
      <c r="C59" s="75" t="s">
        <v>183</v>
      </c>
      <c r="D59" s="52" t="s">
        <v>292</v>
      </c>
      <c r="E59" s="52" t="s">
        <v>116</v>
      </c>
      <c r="F59" s="75" t="s">
        <v>205</v>
      </c>
      <c r="G59" s="14">
        <v>16790000</v>
      </c>
      <c r="I59" s="43" t="s">
        <v>334</v>
      </c>
      <c r="J59" s="75" t="s">
        <v>302</v>
      </c>
      <c r="K59" s="52" t="s">
        <v>303</v>
      </c>
      <c r="L59" s="52" t="s">
        <v>125</v>
      </c>
      <c r="M59" s="75" t="s">
        <v>205</v>
      </c>
      <c r="N59" s="14">
        <v>3590000</v>
      </c>
    </row>
    <row r="60" spans="2:14" x14ac:dyDescent="0.25">
      <c r="B60" s="43" t="s">
        <v>335</v>
      </c>
      <c r="C60" s="75" t="s">
        <v>183</v>
      </c>
      <c r="D60" s="52" t="s">
        <v>292</v>
      </c>
      <c r="E60" s="52" t="s">
        <v>336</v>
      </c>
      <c r="F60" s="75" t="s">
        <v>205</v>
      </c>
      <c r="G60" s="14">
        <v>17280000</v>
      </c>
      <c r="I60" s="43" t="s">
        <v>337</v>
      </c>
      <c r="J60" s="75" t="s">
        <v>302</v>
      </c>
      <c r="K60" s="52" t="s">
        <v>303</v>
      </c>
      <c r="L60" s="52" t="s">
        <v>125</v>
      </c>
      <c r="M60" s="75" t="s">
        <v>205</v>
      </c>
      <c r="N60" s="14">
        <v>6420000</v>
      </c>
    </row>
    <row r="61" spans="2:14" x14ac:dyDescent="0.25">
      <c r="B61" s="43" t="s">
        <v>338</v>
      </c>
      <c r="C61" s="75" t="s">
        <v>183</v>
      </c>
      <c r="D61" s="52" t="s">
        <v>292</v>
      </c>
      <c r="E61" s="52" t="s">
        <v>339</v>
      </c>
      <c r="F61" s="75" t="s">
        <v>220</v>
      </c>
      <c r="G61" s="14">
        <v>17300000</v>
      </c>
      <c r="I61" s="43" t="s">
        <v>340</v>
      </c>
      <c r="J61" s="75" t="s">
        <v>302</v>
      </c>
      <c r="K61" s="52" t="s">
        <v>303</v>
      </c>
      <c r="L61" s="52" t="s">
        <v>125</v>
      </c>
      <c r="M61" s="75" t="s">
        <v>205</v>
      </c>
      <c r="N61" s="14">
        <v>2530000</v>
      </c>
    </row>
    <row r="62" spans="2:14" x14ac:dyDescent="0.25">
      <c r="B62" s="43" t="s">
        <v>341</v>
      </c>
      <c r="C62" s="75" t="s">
        <v>183</v>
      </c>
      <c r="D62" s="52" t="s">
        <v>292</v>
      </c>
      <c r="E62" s="52" t="s">
        <v>268</v>
      </c>
      <c r="F62" s="75" t="s">
        <v>220</v>
      </c>
      <c r="G62" s="14">
        <v>23450000</v>
      </c>
      <c r="I62" s="43" t="s">
        <v>342</v>
      </c>
      <c r="J62" s="75" t="s">
        <v>302</v>
      </c>
      <c r="K62" s="52" t="s">
        <v>303</v>
      </c>
      <c r="L62" s="52" t="s">
        <v>125</v>
      </c>
      <c r="M62" s="75" t="s">
        <v>188</v>
      </c>
      <c r="N62" s="14">
        <v>6390000</v>
      </c>
    </row>
    <row r="63" spans="2:14" x14ac:dyDescent="0.25">
      <c r="B63" s="43" t="s">
        <v>343</v>
      </c>
      <c r="C63" s="75" t="s">
        <v>183</v>
      </c>
      <c r="D63" s="52" t="s">
        <v>292</v>
      </c>
      <c r="E63" s="52" t="s">
        <v>106</v>
      </c>
      <c r="F63" s="75" t="s">
        <v>188</v>
      </c>
      <c r="G63" s="14">
        <v>22680000</v>
      </c>
      <c r="I63" s="43" t="s">
        <v>344</v>
      </c>
      <c r="J63" s="75" t="s">
        <v>302</v>
      </c>
      <c r="K63" s="52" t="s">
        <v>303</v>
      </c>
      <c r="L63" s="52" t="s">
        <v>125</v>
      </c>
      <c r="M63" s="75" t="s">
        <v>188</v>
      </c>
      <c r="N63" s="14">
        <v>6290000</v>
      </c>
    </row>
    <row r="64" spans="2:14" x14ac:dyDescent="0.25">
      <c r="B64" s="43" t="s">
        <v>345</v>
      </c>
      <c r="C64" s="75" t="s">
        <v>183</v>
      </c>
      <c r="D64" s="52" t="s">
        <v>292</v>
      </c>
      <c r="E64" s="52" t="s">
        <v>346</v>
      </c>
      <c r="F64" s="75" t="s">
        <v>188</v>
      </c>
      <c r="G64" s="14">
        <v>26300000</v>
      </c>
      <c r="I64" s="43" t="s">
        <v>347</v>
      </c>
      <c r="J64" s="75" t="s">
        <v>302</v>
      </c>
      <c r="K64" s="52" t="s">
        <v>303</v>
      </c>
      <c r="L64" s="52" t="s">
        <v>125</v>
      </c>
      <c r="M64" s="75" t="s">
        <v>188</v>
      </c>
      <c r="N64" s="14">
        <v>10010000</v>
      </c>
    </row>
    <row r="65" spans="2:14" x14ac:dyDescent="0.25">
      <c r="B65" s="43" t="s">
        <v>348</v>
      </c>
      <c r="C65" s="75" t="s">
        <v>183</v>
      </c>
      <c r="D65" s="52" t="s">
        <v>292</v>
      </c>
      <c r="E65" s="52" t="s">
        <v>329</v>
      </c>
      <c r="F65" s="75" t="s">
        <v>188</v>
      </c>
      <c r="G65" s="14">
        <v>20920000</v>
      </c>
      <c r="I65" s="43" t="s">
        <v>349</v>
      </c>
      <c r="J65" s="75" t="s">
        <v>302</v>
      </c>
      <c r="K65" s="52" t="s">
        <v>350</v>
      </c>
      <c r="L65" s="52" t="s">
        <v>125</v>
      </c>
      <c r="M65" s="75" t="s">
        <v>186</v>
      </c>
      <c r="N65" s="14">
        <v>2480000</v>
      </c>
    </row>
    <row r="66" spans="2:14" x14ac:dyDescent="0.25">
      <c r="B66" s="43" t="s">
        <v>351</v>
      </c>
      <c r="C66" s="75" t="s">
        <v>183</v>
      </c>
      <c r="D66" s="52" t="s">
        <v>292</v>
      </c>
      <c r="E66" s="52" t="s">
        <v>194</v>
      </c>
      <c r="F66" s="75" t="s">
        <v>188</v>
      </c>
      <c r="G66" s="14">
        <v>10660000</v>
      </c>
      <c r="I66" s="43" t="s">
        <v>352</v>
      </c>
      <c r="J66" s="75" t="s">
        <v>302</v>
      </c>
      <c r="K66" s="52" t="s">
        <v>350</v>
      </c>
      <c r="L66" s="52" t="s">
        <v>125</v>
      </c>
      <c r="M66" s="75" t="s">
        <v>186</v>
      </c>
      <c r="N66" s="14">
        <v>2860000</v>
      </c>
    </row>
    <row r="67" spans="2:14" x14ac:dyDescent="0.25">
      <c r="B67" s="43" t="s">
        <v>353</v>
      </c>
      <c r="C67" s="75" t="s">
        <v>183</v>
      </c>
      <c r="D67" s="52" t="s">
        <v>192</v>
      </c>
      <c r="E67" s="52" t="s">
        <v>116</v>
      </c>
      <c r="F67" s="75" t="s">
        <v>186</v>
      </c>
      <c r="G67" s="14">
        <v>12700000</v>
      </c>
      <c r="I67" s="43" t="s">
        <v>354</v>
      </c>
      <c r="J67" s="75" t="s">
        <v>302</v>
      </c>
      <c r="K67" s="52" t="s">
        <v>350</v>
      </c>
      <c r="L67" s="52" t="s">
        <v>125</v>
      </c>
      <c r="M67" s="75" t="s">
        <v>186</v>
      </c>
      <c r="N67" s="14">
        <v>4830000</v>
      </c>
    </row>
    <row r="68" spans="2:14" x14ac:dyDescent="0.25">
      <c r="B68" s="43" t="s">
        <v>355</v>
      </c>
      <c r="C68" s="75" t="s">
        <v>183</v>
      </c>
      <c r="D68" s="52" t="s">
        <v>192</v>
      </c>
      <c r="E68" s="52" t="s">
        <v>116</v>
      </c>
      <c r="F68" s="75" t="s">
        <v>186</v>
      </c>
      <c r="G68" s="14">
        <v>16890000</v>
      </c>
      <c r="I68" s="43" t="s">
        <v>356</v>
      </c>
      <c r="J68" s="75" t="s">
        <v>302</v>
      </c>
      <c r="K68" s="52" t="s">
        <v>350</v>
      </c>
      <c r="L68" s="52" t="s">
        <v>125</v>
      </c>
      <c r="M68" s="75" t="s">
        <v>186</v>
      </c>
      <c r="N68" s="14">
        <v>4950000</v>
      </c>
    </row>
    <row r="69" spans="2:14" x14ac:dyDescent="0.25">
      <c r="B69" s="43" t="s">
        <v>357</v>
      </c>
      <c r="C69" s="75" t="s">
        <v>183</v>
      </c>
      <c r="D69" s="52" t="s">
        <v>192</v>
      </c>
      <c r="E69" s="52" t="s">
        <v>116</v>
      </c>
      <c r="F69" s="75" t="s">
        <v>186</v>
      </c>
      <c r="G69" s="14">
        <v>20240000</v>
      </c>
      <c r="I69" s="43" t="s">
        <v>358</v>
      </c>
      <c r="J69" s="75" t="s">
        <v>302</v>
      </c>
      <c r="K69" s="52" t="s">
        <v>350</v>
      </c>
      <c r="L69" s="52" t="s">
        <v>125</v>
      </c>
      <c r="M69" s="75" t="s">
        <v>186</v>
      </c>
      <c r="N69" s="14">
        <v>2780000</v>
      </c>
    </row>
    <row r="70" spans="2:14" x14ac:dyDescent="0.25">
      <c r="B70" s="43" t="s">
        <v>359</v>
      </c>
      <c r="C70" s="75" t="s">
        <v>183</v>
      </c>
      <c r="D70" s="52" t="s">
        <v>192</v>
      </c>
      <c r="E70" s="52" t="s">
        <v>116</v>
      </c>
      <c r="F70" s="75" t="s">
        <v>186</v>
      </c>
      <c r="G70" s="14">
        <v>16530000</v>
      </c>
      <c r="I70" s="43" t="s">
        <v>360</v>
      </c>
      <c r="J70" s="75" t="s">
        <v>302</v>
      </c>
      <c r="K70" s="52" t="s">
        <v>350</v>
      </c>
      <c r="L70" s="52" t="s">
        <v>125</v>
      </c>
      <c r="M70" s="75" t="s">
        <v>197</v>
      </c>
      <c r="N70" s="14">
        <v>5750000</v>
      </c>
    </row>
    <row r="71" spans="2:14" x14ac:dyDescent="0.25">
      <c r="B71" s="43" t="s">
        <v>191</v>
      </c>
      <c r="C71" s="75" t="s">
        <v>183</v>
      </c>
      <c r="D71" s="52" t="s">
        <v>192</v>
      </c>
      <c r="E71" s="52" t="s">
        <v>125</v>
      </c>
      <c r="F71" s="75" t="s">
        <v>186</v>
      </c>
      <c r="G71" s="14">
        <v>11830000</v>
      </c>
      <c r="I71" s="43" t="s">
        <v>361</v>
      </c>
      <c r="J71" s="75" t="s">
        <v>302</v>
      </c>
      <c r="K71" s="52" t="s">
        <v>350</v>
      </c>
      <c r="L71" s="52" t="s">
        <v>125</v>
      </c>
      <c r="M71" s="75" t="s">
        <v>223</v>
      </c>
      <c r="N71" s="14">
        <v>3210000</v>
      </c>
    </row>
    <row r="72" spans="2:14" x14ac:dyDescent="0.25">
      <c r="B72" s="43" t="s">
        <v>362</v>
      </c>
      <c r="C72" s="75" t="s">
        <v>183</v>
      </c>
      <c r="D72" s="52" t="s">
        <v>192</v>
      </c>
      <c r="E72" s="52" t="s">
        <v>247</v>
      </c>
      <c r="F72" s="75" t="s">
        <v>186</v>
      </c>
      <c r="G72" s="14">
        <v>24200000</v>
      </c>
      <c r="I72" s="43" t="s">
        <v>363</v>
      </c>
      <c r="J72" s="75" t="s">
        <v>302</v>
      </c>
      <c r="K72" s="52" t="s">
        <v>350</v>
      </c>
      <c r="L72" s="52" t="s">
        <v>125</v>
      </c>
      <c r="M72" s="75" t="s">
        <v>223</v>
      </c>
      <c r="N72" s="14">
        <v>7250000</v>
      </c>
    </row>
    <row r="73" spans="2:14" x14ac:dyDescent="0.25">
      <c r="B73" s="43" t="s">
        <v>364</v>
      </c>
      <c r="C73" s="75" t="s">
        <v>183</v>
      </c>
      <c r="D73" s="52" t="s">
        <v>192</v>
      </c>
      <c r="E73" s="52" t="s">
        <v>247</v>
      </c>
      <c r="F73" s="75" t="s">
        <v>186</v>
      </c>
      <c r="G73" s="14">
        <v>24720000</v>
      </c>
      <c r="I73" s="43" t="s">
        <v>365</v>
      </c>
      <c r="J73" s="75" t="s">
        <v>302</v>
      </c>
      <c r="K73" s="52" t="s">
        <v>350</v>
      </c>
      <c r="L73" s="52" t="s">
        <v>125</v>
      </c>
      <c r="M73" s="75" t="s">
        <v>223</v>
      </c>
      <c r="N73" s="14">
        <v>6350000</v>
      </c>
    </row>
    <row r="74" spans="2:14" x14ac:dyDescent="0.25">
      <c r="B74" s="43" t="s">
        <v>366</v>
      </c>
      <c r="C74" s="75" t="s">
        <v>183</v>
      </c>
      <c r="D74" s="52" t="s">
        <v>192</v>
      </c>
      <c r="E74" s="52" t="s">
        <v>106</v>
      </c>
      <c r="F74" s="75" t="s">
        <v>223</v>
      </c>
      <c r="G74" s="14">
        <v>18000000</v>
      </c>
      <c r="I74" s="43" t="s">
        <v>367</v>
      </c>
      <c r="J74" s="75" t="s">
        <v>302</v>
      </c>
      <c r="K74" s="52" t="s">
        <v>350</v>
      </c>
      <c r="L74" s="52" t="s">
        <v>125</v>
      </c>
      <c r="M74" s="75" t="s">
        <v>223</v>
      </c>
      <c r="N74" s="14">
        <v>6660000</v>
      </c>
    </row>
    <row r="75" spans="2:14" x14ac:dyDescent="0.25">
      <c r="B75" s="43" t="s">
        <v>368</v>
      </c>
      <c r="C75" s="75" t="s">
        <v>183</v>
      </c>
      <c r="D75" s="52" t="s">
        <v>192</v>
      </c>
      <c r="E75" s="52" t="s">
        <v>122</v>
      </c>
      <c r="F75" s="75" t="s">
        <v>223</v>
      </c>
      <c r="G75" s="14">
        <v>10780000</v>
      </c>
      <c r="I75" s="43" t="s">
        <v>369</v>
      </c>
      <c r="J75" s="75" t="s">
        <v>302</v>
      </c>
      <c r="K75" s="52" t="s">
        <v>350</v>
      </c>
      <c r="L75" s="52" t="s">
        <v>125</v>
      </c>
      <c r="M75" s="75" t="s">
        <v>213</v>
      </c>
      <c r="N75" s="14">
        <v>5780000</v>
      </c>
    </row>
    <row r="76" spans="2:14" x14ac:dyDescent="0.25">
      <c r="B76" s="43" t="s">
        <v>370</v>
      </c>
      <c r="C76" s="75" t="s">
        <v>183</v>
      </c>
      <c r="D76" s="52" t="s">
        <v>192</v>
      </c>
      <c r="E76" s="52" t="s">
        <v>109</v>
      </c>
      <c r="F76" s="75" t="s">
        <v>223</v>
      </c>
      <c r="G76" s="14">
        <v>28350000</v>
      </c>
      <c r="I76" s="43" t="s">
        <v>371</v>
      </c>
      <c r="J76" s="75" t="s">
        <v>302</v>
      </c>
      <c r="K76" s="52" t="s">
        <v>350</v>
      </c>
      <c r="L76" s="52" t="s">
        <v>125</v>
      </c>
      <c r="M76" s="75" t="s">
        <v>205</v>
      </c>
      <c r="N76" s="14">
        <v>5510000</v>
      </c>
    </row>
    <row r="77" spans="2:14" x14ac:dyDescent="0.25">
      <c r="B77" s="43" t="s">
        <v>372</v>
      </c>
      <c r="C77" s="75" t="s">
        <v>183</v>
      </c>
      <c r="D77" s="52" t="s">
        <v>192</v>
      </c>
      <c r="E77" s="52" t="s">
        <v>163</v>
      </c>
      <c r="F77" s="75" t="s">
        <v>223</v>
      </c>
      <c r="G77" s="14">
        <v>26340000</v>
      </c>
      <c r="I77" s="43" t="s">
        <v>373</v>
      </c>
      <c r="J77" s="75" t="s">
        <v>302</v>
      </c>
      <c r="K77" s="52" t="s">
        <v>350</v>
      </c>
      <c r="L77" s="52" t="s">
        <v>125</v>
      </c>
      <c r="M77" s="75" t="s">
        <v>205</v>
      </c>
      <c r="N77" s="14">
        <v>2130000</v>
      </c>
    </row>
    <row r="78" spans="2:14" x14ac:dyDescent="0.25">
      <c r="B78" s="43" t="s">
        <v>374</v>
      </c>
      <c r="C78" s="75" t="s">
        <v>183</v>
      </c>
      <c r="D78" s="52" t="s">
        <v>192</v>
      </c>
      <c r="E78" s="52" t="s">
        <v>116</v>
      </c>
      <c r="F78" s="75" t="s">
        <v>223</v>
      </c>
      <c r="G78" s="14">
        <v>26120000</v>
      </c>
      <c r="I78" s="43" t="s">
        <v>375</v>
      </c>
      <c r="J78" s="75" t="s">
        <v>302</v>
      </c>
      <c r="K78" s="52" t="s">
        <v>350</v>
      </c>
      <c r="L78" s="52" t="s">
        <v>125</v>
      </c>
      <c r="M78" s="75" t="s">
        <v>205</v>
      </c>
      <c r="N78" s="14">
        <v>2840000</v>
      </c>
    </row>
    <row r="79" spans="2:14" x14ac:dyDescent="0.25">
      <c r="B79" s="43" t="s">
        <v>376</v>
      </c>
      <c r="C79" s="75" t="s">
        <v>183</v>
      </c>
      <c r="D79" s="52" t="s">
        <v>192</v>
      </c>
      <c r="E79" s="52" t="s">
        <v>247</v>
      </c>
      <c r="F79" s="75" t="s">
        <v>223</v>
      </c>
      <c r="G79" s="14">
        <v>27240000</v>
      </c>
      <c r="I79" s="43" t="s">
        <v>377</v>
      </c>
      <c r="J79" s="75" t="s">
        <v>302</v>
      </c>
      <c r="K79" s="52" t="s">
        <v>350</v>
      </c>
      <c r="L79" s="52" t="s">
        <v>125</v>
      </c>
      <c r="M79" s="75" t="s">
        <v>205</v>
      </c>
      <c r="N79" s="14">
        <v>3750000</v>
      </c>
    </row>
    <row r="80" spans="2:14" x14ac:dyDescent="0.25">
      <c r="B80" s="43" t="s">
        <v>378</v>
      </c>
      <c r="C80" s="75" t="s">
        <v>183</v>
      </c>
      <c r="D80" s="52" t="s">
        <v>192</v>
      </c>
      <c r="E80" s="52" t="s">
        <v>116</v>
      </c>
      <c r="F80" s="75" t="s">
        <v>257</v>
      </c>
      <c r="G80" s="14">
        <v>26140000</v>
      </c>
      <c r="I80" s="43" t="s">
        <v>379</v>
      </c>
      <c r="J80" s="75" t="s">
        <v>302</v>
      </c>
      <c r="K80" s="52" t="s">
        <v>350</v>
      </c>
      <c r="L80" s="52" t="s">
        <v>125</v>
      </c>
      <c r="M80" s="75" t="s">
        <v>205</v>
      </c>
      <c r="N80" s="14">
        <v>4080000</v>
      </c>
    </row>
    <row r="81" spans="2:14" x14ac:dyDescent="0.25">
      <c r="B81" s="43" t="s">
        <v>380</v>
      </c>
      <c r="C81" s="75" t="s">
        <v>183</v>
      </c>
      <c r="D81" s="52" t="s">
        <v>192</v>
      </c>
      <c r="E81" s="52" t="s">
        <v>247</v>
      </c>
      <c r="F81" s="75" t="s">
        <v>257</v>
      </c>
      <c r="G81" s="14">
        <v>25300000</v>
      </c>
      <c r="I81" s="43" t="s">
        <v>381</v>
      </c>
      <c r="J81" s="75" t="s">
        <v>302</v>
      </c>
      <c r="K81" s="52" t="s">
        <v>350</v>
      </c>
      <c r="L81" s="52" t="s">
        <v>125</v>
      </c>
      <c r="M81" s="75" t="s">
        <v>205</v>
      </c>
      <c r="N81" s="14">
        <v>5540000</v>
      </c>
    </row>
    <row r="82" spans="2:14" x14ac:dyDescent="0.25">
      <c r="B82" s="43" t="s">
        <v>382</v>
      </c>
      <c r="C82" s="75" t="s">
        <v>183</v>
      </c>
      <c r="D82" s="52" t="s">
        <v>192</v>
      </c>
      <c r="E82" s="52" t="s">
        <v>116</v>
      </c>
      <c r="F82" s="75" t="s">
        <v>213</v>
      </c>
      <c r="G82" s="14">
        <v>6400000</v>
      </c>
      <c r="I82" s="43" t="s">
        <v>383</v>
      </c>
      <c r="J82" s="75" t="s">
        <v>302</v>
      </c>
      <c r="K82" s="52" t="s">
        <v>350</v>
      </c>
      <c r="L82" s="52" t="s">
        <v>125</v>
      </c>
      <c r="M82" s="75" t="s">
        <v>205</v>
      </c>
      <c r="N82" s="14">
        <v>4200000</v>
      </c>
    </row>
    <row r="83" spans="2:14" x14ac:dyDescent="0.25">
      <c r="B83" s="43" t="s">
        <v>384</v>
      </c>
      <c r="C83" s="75" t="s">
        <v>183</v>
      </c>
      <c r="D83" s="52" t="s">
        <v>192</v>
      </c>
      <c r="E83" s="52" t="s">
        <v>116</v>
      </c>
      <c r="F83" s="75" t="s">
        <v>213</v>
      </c>
      <c r="G83" s="14">
        <v>21600000</v>
      </c>
      <c r="I83" s="43" t="s">
        <v>385</v>
      </c>
      <c r="J83" s="75" t="s">
        <v>302</v>
      </c>
      <c r="K83" s="52" t="s">
        <v>386</v>
      </c>
      <c r="L83" s="52" t="s">
        <v>125</v>
      </c>
      <c r="M83" s="75" t="s">
        <v>186</v>
      </c>
      <c r="N83" s="14">
        <v>5310000</v>
      </c>
    </row>
    <row r="84" spans="2:14" x14ac:dyDescent="0.25">
      <c r="B84" s="43" t="s">
        <v>387</v>
      </c>
      <c r="C84" s="75" t="s">
        <v>183</v>
      </c>
      <c r="D84" s="52" t="s">
        <v>192</v>
      </c>
      <c r="E84" s="52" t="s">
        <v>388</v>
      </c>
      <c r="F84" s="75" t="s">
        <v>205</v>
      </c>
      <c r="G84" s="14">
        <v>29050000</v>
      </c>
      <c r="I84" s="43" t="s">
        <v>389</v>
      </c>
      <c r="J84" s="75" t="s">
        <v>302</v>
      </c>
      <c r="K84" s="52" t="s">
        <v>386</v>
      </c>
      <c r="L84" s="52" t="s">
        <v>125</v>
      </c>
      <c r="M84" s="75" t="s">
        <v>186</v>
      </c>
      <c r="N84" s="14">
        <v>4380000</v>
      </c>
    </row>
    <row r="85" spans="2:14" x14ac:dyDescent="0.25">
      <c r="B85" s="43" t="s">
        <v>390</v>
      </c>
      <c r="C85" s="75" t="s">
        <v>183</v>
      </c>
      <c r="D85" s="52" t="s">
        <v>192</v>
      </c>
      <c r="E85" s="52" t="s">
        <v>163</v>
      </c>
      <c r="F85" s="75" t="s">
        <v>205</v>
      </c>
      <c r="G85" s="14">
        <v>32020000</v>
      </c>
      <c r="I85" s="43" t="s">
        <v>391</v>
      </c>
      <c r="J85" s="75" t="s">
        <v>302</v>
      </c>
      <c r="K85" s="52" t="s">
        <v>386</v>
      </c>
      <c r="L85" s="52" t="s">
        <v>125</v>
      </c>
      <c r="M85" s="75" t="s">
        <v>186</v>
      </c>
      <c r="N85" s="14">
        <v>3580000</v>
      </c>
    </row>
    <row r="86" spans="2:14" x14ac:dyDescent="0.25">
      <c r="B86" s="43" t="s">
        <v>392</v>
      </c>
      <c r="C86" s="75" t="s">
        <v>183</v>
      </c>
      <c r="D86" s="52" t="s">
        <v>192</v>
      </c>
      <c r="E86" s="52" t="s">
        <v>116</v>
      </c>
      <c r="F86" s="75" t="s">
        <v>205</v>
      </c>
      <c r="G86" s="14">
        <v>12870000</v>
      </c>
      <c r="I86" s="43" t="s">
        <v>393</v>
      </c>
      <c r="J86" s="75" t="s">
        <v>302</v>
      </c>
      <c r="K86" s="52" t="s">
        <v>386</v>
      </c>
      <c r="L86" s="52" t="s">
        <v>125</v>
      </c>
      <c r="M86" s="75" t="s">
        <v>186</v>
      </c>
      <c r="N86" s="14">
        <v>4710000</v>
      </c>
    </row>
    <row r="87" spans="2:14" x14ac:dyDescent="0.25">
      <c r="B87" s="43" t="s">
        <v>394</v>
      </c>
      <c r="C87" s="75" t="s">
        <v>183</v>
      </c>
      <c r="D87" s="52" t="s">
        <v>192</v>
      </c>
      <c r="E87" s="52" t="s">
        <v>116</v>
      </c>
      <c r="F87" s="75" t="s">
        <v>205</v>
      </c>
      <c r="G87" s="14">
        <v>29520000</v>
      </c>
      <c r="I87" s="43" t="s">
        <v>395</v>
      </c>
      <c r="J87" s="75" t="s">
        <v>302</v>
      </c>
      <c r="K87" s="52" t="s">
        <v>386</v>
      </c>
      <c r="L87" s="52" t="s">
        <v>125</v>
      </c>
      <c r="M87" s="75" t="s">
        <v>313</v>
      </c>
      <c r="N87" s="14">
        <v>6530000</v>
      </c>
    </row>
    <row r="88" spans="2:14" x14ac:dyDescent="0.25">
      <c r="B88" s="43" t="s">
        <v>396</v>
      </c>
      <c r="C88" s="75" t="s">
        <v>183</v>
      </c>
      <c r="D88" s="52" t="s">
        <v>192</v>
      </c>
      <c r="E88" s="52" t="s">
        <v>116</v>
      </c>
      <c r="F88" s="75" t="s">
        <v>205</v>
      </c>
      <c r="G88" s="14">
        <v>90000</v>
      </c>
      <c r="I88" s="43" t="s">
        <v>397</v>
      </c>
      <c r="J88" s="75" t="s">
        <v>302</v>
      </c>
      <c r="K88" s="52" t="s">
        <v>386</v>
      </c>
      <c r="L88" s="52" t="s">
        <v>125</v>
      </c>
      <c r="M88" s="75" t="s">
        <v>197</v>
      </c>
      <c r="N88" s="14">
        <v>3060000</v>
      </c>
    </row>
    <row r="89" spans="2:14" x14ac:dyDescent="0.25">
      <c r="B89" s="43" t="s">
        <v>398</v>
      </c>
      <c r="C89" s="75" t="s">
        <v>183</v>
      </c>
      <c r="D89" s="52" t="s">
        <v>192</v>
      </c>
      <c r="E89" s="52" t="s">
        <v>399</v>
      </c>
      <c r="F89" s="75" t="s">
        <v>205</v>
      </c>
      <c r="G89" s="14">
        <v>17370000</v>
      </c>
      <c r="I89" s="43" t="s">
        <v>400</v>
      </c>
      <c r="J89" s="75" t="s">
        <v>302</v>
      </c>
      <c r="K89" s="52" t="s">
        <v>386</v>
      </c>
      <c r="L89" s="52" t="s">
        <v>125</v>
      </c>
      <c r="M89" s="75" t="s">
        <v>197</v>
      </c>
      <c r="N89" s="14">
        <v>5590000</v>
      </c>
    </row>
    <row r="90" spans="2:14" x14ac:dyDescent="0.25">
      <c r="B90" s="43" t="s">
        <v>401</v>
      </c>
      <c r="C90" s="75" t="s">
        <v>183</v>
      </c>
      <c r="D90" s="52" t="s">
        <v>192</v>
      </c>
      <c r="E90" s="52" t="s">
        <v>234</v>
      </c>
      <c r="F90" s="75" t="s">
        <v>205</v>
      </c>
      <c r="G90" s="14">
        <v>16910000</v>
      </c>
      <c r="I90" s="43" t="s">
        <v>402</v>
      </c>
      <c r="J90" s="75" t="s">
        <v>302</v>
      </c>
      <c r="K90" s="52" t="s">
        <v>386</v>
      </c>
      <c r="L90" s="52" t="s">
        <v>125</v>
      </c>
      <c r="M90" s="75" t="s">
        <v>197</v>
      </c>
      <c r="N90" s="14">
        <v>6300000</v>
      </c>
    </row>
    <row r="91" spans="2:14" x14ac:dyDescent="0.25">
      <c r="B91" s="43" t="s">
        <v>403</v>
      </c>
      <c r="C91" s="75" t="s">
        <v>183</v>
      </c>
      <c r="D91" s="52" t="s">
        <v>192</v>
      </c>
      <c r="E91" s="52" t="s">
        <v>120</v>
      </c>
      <c r="F91" s="75" t="s">
        <v>205</v>
      </c>
      <c r="G91" s="14">
        <v>16260000</v>
      </c>
      <c r="I91" s="43" t="s">
        <v>404</v>
      </c>
      <c r="J91" s="75" t="s">
        <v>302</v>
      </c>
      <c r="K91" s="52" t="s">
        <v>386</v>
      </c>
      <c r="L91" s="52" t="s">
        <v>125</v>
      </c>
      <c r="M91" s="75" t="s">
        <v>197</v>
      </c>
      <c r="N91" s="14">
        <v>5990000</v>
      </c>
    </row>
    <row r="92" spans="2:14" x14ac:dyDescent="0.25">
      <c r="B92" s="43" t="s">
        <v>405</v>
      </c>
      <c r="C92" s="75" t="s">
        <v>183</v>
      </c>
      <c r="D92" s="52" t="s">
        <v>192</v>
      </c>
      <c r="E92" s="52" t="s">
        <v>116</v>
      </c>
      <c r="F92" s="75" t="s">
        <v>220</v>
      </c>
      <c r="G92" s="14">
        <v>19340000</v>
      </c>
      <c r="I92" s="43" t="s">
        <v>406</v>
      </c>
      <c r="J92" s="75" t="s">
        <v>302</v>
      </c>
      <c r="K92" s="52" t="s">
        <v>386</v>
      </c>
      <c r="L92" s="52" t="s">
        <v>125</v>
      </c>
      <c r="M92" s="75" t="s">
        <v>223</v>
      </c>
      <c r="N92" s="14">
        <v>7660000</v>
      </c>
    </row>
    <row r="93" spans="2:14" x14ac:dyDescent="0.25">
      <c r="B93" s="43" t="s">
        <v>407</v>
      </c>
      <c r="C93" s="75" t="s">
        <v>183</v>
      </c>
      <c r="D93" s="52" t="s">
        <v>196</v>
      </c>
      <c r="E93" s="52" t="s">
        <v>106</v>
      </c>
      <c r="F93" s="75" t="s">
        <v>186</v>
      </c>
      <c r="G93" s="14">
        <v>23090000</v>
      </c>
      <c r="I93" s="43" t="s">
        <v>408</v>
      </c>
      <c r="J93" s="75" t="s">
        <v>302</v>
      </c>
      <c r="K93" s="52" t="s">
        <v>386</v>
      </c>
      <c r="L93" s="52" t="s">
        <v>125</v>
      </c>
      <c r="M93" s="75" t="s">
        <v>257</v>
      </c>
      <c r="N93" s="14">
        <v>8530000</v>
      </c>
    </row>
    <row r="94" spans="2:14" x14ac:dyDescent="0.25">
      <c r="B94" s="43" t="s">
        <v>409</v>
      </c>
      <c r="C94" s="75" t="s">
        <v>183</v>
      </c>
      <c r="D94" s="52" t="s">
        <v>196</v>
      </c>
      <c r="E94" s="52" t="s">
        <v>222</v>
      </c>
      <c r="F94" s="75" t="s">
        <v>186</v>
      </c>
      <c r="G94" s="14">
        <v>3040000</v>
      </c>
      <c r="I94" s="43" t="s">
        <v>410</v>
      </c>
      <c r="J94" s="75" t="s">
        <v>302</v>
      </c>
      <c r="K94" s="52" t="s">
        <v>386</v>
      </c>
      <c r="L94" s="52" t="s">
        <v>125</v>
      </c>
      <c r="M94" s="75" t="s">
        <v>257</v>
      </c>
      <c r="N94" s="14">
        <v>4650000</v>
      </c>
    </row>
    <row r="95" spans="2:14" x14ac:dyDescent="0.25">
      <c r="B95" s="43" t="s">
        <v>411</v>
      </c>
      <c r="C95" s="75" t="s">
        <v>183</v>
      </c>
      <c r="D95" s="52" t="s">
        <v>196</v>
      </c>
      <c r="E95" s="52" t="s">
        <v>194</v>
      </c>
      <c r="F95" s="75" t="s">
        <v>186</v>
      </c>
      <c r="G95" s="14">
        <v>18190000</v>
      </c>
      <c r="I95" s="43" t="s">
        <v>412</v>
      </c>
      <c r="J95" s="75" t="s">
        <v>302</v>
      </c>
      <c r="K95" s="52" t="s">
        <v>386</v>
      </c>
      <c r="L95" s="52" t="s">
        <v>125</v>
      </c>
      <c r="M95" s="75" t="s">
        <v>257</v>
      </c>
      <c r="N95" s="14">
        <v>6060000</v>
      </c>
    </row>
    <row r="96" spans="2:14" x14ac:dyDescent="0.25">
      <c r="B96" s="43" t="s">
        <v>413</v>
      </c>
      <c r="C96" s="75" t="s">
        <v>183</v>
      </c>
      <c r="D96" s="52" t="s">
        <v>196</v>
      </c>
      <c r="E96" s="52" t="s">
        <v>116</v>
      </c>
      <c r="F96" s="75" t="s">
        <v>186</v>
      </c>
      <c r="G96" s="14">
        <v>18830000</v>
      </c>
      <c r="I96" s="43" t="s">
        <v>414</v>
      </c>
      <c r="J96" s="75" t="s">
        <v>302</v>
      </c>
      <c r="K96" s="52" t="s">
        <v>386</v>
      </c>
      <c r="L96" s="52" t="s">
        <v>125</v>
      </c>
      <c r="M96" s="75" t="s">
        <v>257</v>
      </c>
      <c r="N96" s="14">
        <v>3450000</v>
      </c>
    </row>
    <row r="97" spans="2:14" x14ac:dyDescent="0.25">
      <c r="B97" s="43" t="s">
        <v>415</v>
      </c>
      <c r="C97" s="75" t="s">
        <v>183</v>
      </c>
      <c r="D97" s="52" t="s">
        <v>196</v>
      </c>
      <c r="E97" s="52" t="s">
        <v>116</v>
      </c>
      <c r="F97" s="75" t="s">
        <v>186</v>
      </c>
      <c r="G97" s="14">
        <v>13890000</v>
      </c>
      <c r="I97" s="43" t="s">
        <v>416</v>
      </c>
      <c r="J97" s="75" t="s">
        <v>302</v>
      </c>
      <c r="K97" s="52" t="s">
        <v>386</v>
      </c>
      <c r="L97" s="52" t="s">
        <v>125</v>
      </c>
      <c r="M97" s="75" t="s">
        <v>257</v>
      </c>
      <c r="N97" s="14">
        <v>6930000</v>
      </c>
    </row>
    <row r="98" spans="2:14" x14ac:dyDescent="0.25">
      <c r="B98" s="43" t="s">
        <v>417</v>
      </c>
      <c r="C98" s="75" t="s">
        <v>183</v>
      </c>
      <c r="D98" s="52" t="s">
        <v>196</v>
      </c>
      <c r="E98" s="52" t="s">
        <v>116</v>
      </c>
      <c r="F98" s="75" t="s">
        <v>186</v>
      </c>
      <c r="G98" s="14">
        <v>23030000</v>
      </c>
      <c r="I98" s="43" t="s">
        <v>418</v>
      </c>
      <c r="J98" s="75" t="s">
        <v>302</v>
      </c>
      <c r="K98" s="52" t="s">
        <v>386</v>
      </c>
      <c r="L98" s="52" t="s">
        <v>125</v>
      </c>
      <c r="M98" s="75" t="s">
        <v>213</v>
      </c>
      <c r="N98" s="14">
        <v>3260000</v>
      </c>
    </row>
    <row r="99" spans="2:14" x14ac:dyDescent="0.25">
      <c r="B99" s="43" t="s">
        <v>419</v>
      </c>
      <c r="C99" s="75" t="s">
        <v>183</v>
      </c>
      <c r="D99" s="52" t="s">
        <v>196</v>
      </c>
      <c r="E99" s="52" t="s">
        <v>116</v>
      </c>
      <c r="F99" s="75" t="s">
        <v>186</v>
      </c>
      <c r="G99" s="14">
        <v>12800000</v>
      </c>
      <c r="I99" s="43" t="s">
        <v>420</v>
      </c>
      <c r="J99" s="75" t="s">
        <v>302</v>
      </c>
      <c r="K99" s="52" t="s">
        <v>386</v>
      </c>
      <c r="L99" s="52" t="s">
        <v>125</v>
      </c>
      <c r="M99" s="75" t="s">
        <v>213</v>
      </c>
      <c r="N99" s="14">
        <v>4030000</v>
      </c>
    </row>
    <row r="100" spans="2:14" x14ac:dyDescent="0.25">
      <c r="B100" s="43" t="s">
        <v>421</v>
      </c>
      <c r="C100" s="75" t="s">
        <v>183</v>
      </c>
      <c r="D100" s="52" t="s">
        <v>196</v>
      </c>
      <c r="E100" s="52" t="s">
        <v>116</v>
      </c>
      <c r="F100" s="75" t="s">
        <v>186</v>
      </c>
      <c r="G100" s="14">
        <v>15410000</v>
      </c>
      <c r="I100" s="43" t="s">
        <v>422</v>
      </c>
      <c r="J100" s="75" t="s">
        <v>302</v>
      </c>
      <c r="K100" s="52" t="s">
        <v>386</v>
      </c>
      <c r="L100" s="52" t="s">
        <v>125</v>
      </c>
      <c r="M100" s="75" t="s">
        <v>205</v>
      </c>
      <c r="N100" s="14">
        <v>2900000</v>
      </c>
    </row>
    <row r="101" spans="2:14" x14ac:dyDescent="0.25">
      <c r="B101" s="43" t="s">
        <v>423</v>
      </c>
      <c r="C101" s="75" t="s">
        <v>183</v>
      </c>
      <c r="D101" s="52" t="s">
        <v>196</v>
      </c>
      <c r="E101" s="52" t="s">
        <v>116</v>
      </c>
      <c r="F101" s="75" t="s">
        <v>186</v>
      </c>
      <c r="G101" s="14">
        <v>20870000</v>
      </c>
      <c r="I101" s="43" t="s">
        <v>424</v>
      </c>
      <c r="J101" s="75" t="s">
        <v>302</v>
      </c>
      <c r="K101" s="52" t="s">
        <v>386</v>
      </c>
      <c r="L101" s="52" t="s">
        <v>125</v>
      </c>
      <c r="M101" s="75" t="s">
        <v>205</v>
      </c>
      <c r="N101" s="14">
        <v>6910000</v>
      </c>
    </row>
    <row r="102" spans="2:14" x14ac:dyDescent="0.25">
      <c r="B102" s="43" t="s">
        <v>425</v>
      </c>
      <c r="C102" s="75" t="s">
        <v>183</v>
      </c>
      <c r="D102" s="52" t="s">
        <v>196</v>
      </c>
      <c r="E102" s="52" t="s">
        <v>116</v>
      </c>
      <c r="F102" s="75" t="s">
        <v>186</v>
      </c>
      <c r="G102" s="14">
        <v>13920000</v>
      </c>
      <c r="I102" s="43" t="s">
        <v>426</v>
      </c>
      <c r="J102" s="75" t="s">
        <v>302</v>
      </c>
      <c r="K102" s="52" t="s">
        <v>386</v>
      </c>
      <c r="L102" s="52" t="s">
        <v>125</v>
      </c>
      <c r="M102" s="75" t="s">
        <v>205</v>
      </c>
      <c r="N102" s="14">
        <v>7780000</v>
      </c>
    </row>
    <row r="103" spans="2:14" x14ac:dyDescent="0.25">
      <c r="B103" s="43" t="s">
        <v>427</v>
      </c>
      <c r="C103" s="75" t="s">
        <v>183</v>
      </c>
      <c r="D103" s="52" t="s">
        <v>196</v>
      </c>
      <c r="E103" s="52" t="s">
        <v>121</v>
      </c>
      <c r="F103" s="75" t="s">
        <v>186</v>
      </c>
      <c r="G103" s="14">
        <v>3180000</v>
      </c>
      <c r="I103" s="43" t="s">
        <v>428</v>
      </c>
      <c r="J103" s="75" t="s">
        <v>302</v>
      </c>
      <c r="K103" s="52" t="s">
        <v>386</v>
      </c>
      <c r="L103" s="52" t="s">
        <v>125</v>
      </c>
      <c r="M103" s="75" t="s">
        <v>205</v>
      </c>
      <c r="N103" s="14">
        <v>4820000</v>
      </c>
    </row>
    <row r="104" spans="2:14" x14ac:dyDescent="0.25">
      <c r="B104" s="43" t="s">
        <v>195</v>
      </c>
      <c r="C104" s="75" t="s">
        <v>183</v>
      </c>
      <c r="D104" s="52" t="s">
        <v>196</v>
      </c>
      <c r="E104" s="52" t="s">
        <v>125</v>
      </c>
      <c r="F104" s="75" t="s">
        <v>197</v>
      </c>
      <c r="G104" s="14">
        <v>23920000</v>
      </c>
      <c r="I104" s="43" t="s">
        <v>429</v>
      </c>
      <c r="J104" s="75" t="s">
        <v>302</v>
      </c>
      <c r="K104" s="52" t="s">
        <v>386</v>
      </c>
      <c r="L104" s="52" t="s">
        <v>125</v>
      </c>
      <c r="M104" s="75" t="s">
        <v>205</v>
      </c>
      <c r="N104" s="14">
        <v>2490000</v>
      </c>
    </row>
    <row r="105" spans="2:14" x14ac:dyDescent="0.25">
      <c r="B105" s="43" t="s">
        <v>430</v>
      </c>
      <c r="C105" s="75" t="s">
        <v>183</v>
      </c>
      <c r="D105" s="52" t="s">
        <v>196</v>
      </c>
      <c r="E105" s="52" t="s">
        <v>122</v>
      </c>
      <c r="F105" s="75" t="s">
        <v>223</v>
      </c>
      <c r="G105" s="14">
        <v>19330000</v>
      </c>
      <c r="I105" s="43" t="s">
        <v>431</v>
      </c>
      <c r="J105" s="75" t="s">
        <v>302</v>
      </c>
      <c r="K105" s="52" t="s">
        <v>386</v>
      </c>
      <c r="L105" s="52" t="s">
        <v>125</v>
      </c>
      <c r="M105" s="75" t="s">
        <v>188</v>
      </c>
      <c r="N105" s="14">
        <v>990000</v>
      </c>
    </row>
    <row r="106" spans="2:14" x14ac:dyDescent="0.25">
      <c r="B106" s="43" t="s">
        <v>432</v>
      </c>
      <c r="C106" s="75" t="s">
        <v>183</v>
      </c>
      <c r="D106" s="52" t="s">
        <v>196</v>
      </c>
      <c r="E106" s="52" t="s">
        <v>109</v>
      </c>
      <c r="F106" s="75" t="s">
        <v>223</v>
      </c>
      <c r="G106" s="14">
        <v>30190000</v>
      </c>
      <c r="I106" s="43" t="s">
        <v>433</v>
      </c>
      <c r="J106" s="75" t="s">
        <v>302</v>
      </c>
      <c r="K106" s="52" t="s">
        <v>386</v>
      </c>
      <c r="L106" s="52" t="s">
        <v>125</v>
      </c>
      <c r="M106" s="75" t="s">
        <v>188</v>
      </c>
      <c r="N106" s="14">
        <v>4700000</v>
      </c>
    </row>
    <row r="107" spans="2:14" x14ac:dyDescent="0.25">
      <c r="B107" s="43" t="s">
        <v>434</v>
      </c>
      <c r="C107" s="75" t="s">
        <v>183</v>
      </c>
      <c r="D107" s="52" t="s">
        <v>196</v>
      </c>
      <c r="E107" s="52" t="s">
        <v>116</v>
      </c>
      <c r="F107" s="75" t="s">
        <v>223</v>
      </c>
      <c r="G107" s="14">
        <v>29120000</v>
      </c>
      <c r="I107" s="43" t="s">
        <v>435</v>
      </c>
      <c r="J107" s="75" t="s">
        <v>302</v>
      </c>
      <c r="K107" s="52" t="s">
        <v>436</v>
      </c>
      <c r="L107" s="52" t="s">
        <v>125</v>
      </c>
      <c r="M107" s="75" t="s">
        <v>186</v>
      </c>
      <c r="N107" s="14">
        <v>3320000</v>
      </c>
    </row>
    <row r="108" spans="2:14" x14ac:dyDescent="0.25">
      <c r="B108" s="43" t="s">
        <v>437</v>
      </c>
      <c r="C108" s="75" t="s">
        <v>183</v>
      </c>
      <c r="D108" s="52" t="s">
        <v>196</v>
      </c>
      <c r="E108" s="52" t="s">
        <v>116</v>
      </c>
      <c r="F108" s="75" t="s">
        <v>223</v>
      </c>
      <c r="G108" s="14">
        <v>26810000</v>
      </c>
      <c r="I108" s="43" t="s">
        <v>438</v>
      </c>
      <c r="J108" s="75" t="s">
        <v>302</v>
      </c>
      <c r="K108" s="52" t="s">
        <v>436</v>
      </c>
      <c r="L108" s="52" t="s">
        <v>125</v>
      </c>
      <c r="M108" s="75" t="s">
        <v>186</v>
      </c>
      <c r="N108" s="14">
        <v>5300000</v>
      </c>
    </row>
    <row r="109" spans="2:14" x14ac:dyDescent="0.25">
      <c r="B109" s="43" t="s">
        <v>439</v>
      </c>
      <c r="C109" s="75" t="s">
        <v>183</v>
      </c>
      <c r="D109" s="52" t="s">
        <v>196</v>
      </c>
      <c r="E109" s="52" t="s">
        <v>440</v>
      </c>
      <c r="F109" s="75" t="s">
        <v>223</v>
      </c>
      <c r="G109" s="14">
        <v>26930000</v>
      </c>
      <c r="I109" s="43" t="s">
        <v>441</v>
      </c>
      <c r="J109" s="75" t="s">
        <v>302</v>
      </c>
      <c r="K109" s="52" t="s">
        <v>436</v>
      </c>
      <c r="L109" s="52" t="s">
        <v>125</v>
      </c>
      <c r="M109" s="75" t="s">
        <v>186</v>
      </c>
      <c r="N109" s="14">
        <v>5430000</v>
      </c>
    </row>
    <row r="110" spans="2:14" x14ac:dyDescent="0.25">
      <c r="B110" s="43" t="s">
        <v>442</v>
      </c>
      <c r="C110" s="75" t="s">
        <v>183</v>
      </c>
      <c r="D110" s="52" t="s">
        <v>196</v>
      </c>
      <c r="E110" s="52" t="s">
        <v>106</v>
      </c>
      <c r="F110" s="75" t="s">
        <v>443</v>
      </c>
      <c r="G110" s="14">
        <v>24180000</v>
      </c>
      <c r="I110" s="43" t="s">
        <v>444</v>
      </c>
      <c r="J110" s="75" t="s">
        <v>302</v>
      </c>
      <c r="K110" s="52" t="s">
        <v>436</v>
      </c>
      <c r="L110" s="52" t="s">
        <v>125</v>
      </c>
      <c r="M110" s="75" t="s">
        <v>186</v>
      </c>
      <c r="N110" s="14">
        <v>980000</v>
      </c>
    </row>
    <row r="111" spans="2:14" x14ac:dyDescent="0.25">
      <c r="B111" s="43" t="s">
        <v>445</v>
      </c>
      <c r="C111" s="75" t="s">
        <v>183</v>
      </c>
      <c r="D111" s="52" t="s">
        <v>196</v>
      </c>
      <c r="E111" s="52" t="s">
        <v>114</v>
      </c>
      <c r="F111" s="75" t="s">
        <v>213</v>
      </c>
      <c r="G111" s="14">
        <v>17220000</v>
      </c>
      <c r="I111" s="43" t="s">
        <v>446</v>
      </c>
      <c r="J111" s="75" t="s">
        <v>302</v>
      </c>
      <c r="K111" s="52" t="s">
        <v>436</v>
      </c>
      <c r="L111" s="52" t="s">
        <v>125</v>
      </c>
      <c r="M111" s="75" t="s">
        <v>186</v>
      </c>
      <c r="N111" s="14">
        <v>4940000</v>
      </c>
    </row>
    <row r="112" spans="2:14" x14ac:dyDescent="0.25">
      <c r="B112" s="43" t="s">
        <v>447</v>
      </c>
      <c r="C112" s="75" t="s">
        <v>183</v>
      </c>
      <c r="D112" s="52" t="s">
        <v>196</v>
      </c>
      <c r="E112" s="52" t="s">
        <v>109</v>
      </c>
      <c r="F112" s="75" t="s">
        <v>205</v>
      </c>
      <c r="G112" s="14">
        <v>29710000</v>
      </c>
      <c r="I112" s="43" t="s">
        <v>448</v>
      </c>
      <c r="J112" s="75" t="s">
        <v>302</v>
      </c>
      <c r="K112" s="52" t="s">
        <v>436</v>
      </c>
      <c r="L112" s="52" t="s">
        <v>125</v>
      </c>
      <c r="M112" s="75" t="s">
        <v>186</v>
      </c>
      <c r="N112" s="14">
        <v>3090000</v>
      </c>
    </row>
    <row r="113" spans="2:14" x14ac:dyDescent="0.25">
      <c r="B113" s="43" t="s">
        <v>449</v>
      </c>
      <c r="C113" s="75" t="s">
        <v>183</v>
      </c>
      <c r="D113" s="52" t="s">
        <v>196</v>
      </c>
      <c r="E113" s="52" t="s">
        <v>111</v>
      </c>
      <c r="F113" s="75" t="s">
        <v>205</v>
      </c>
      <c r="G113" s="14">
        <v>30660000</v>
      </c>
      <c r="I113" s="43" t="s">
        <v>450</v>
      </c>
      <c r="J113" s="75" t="s">
        <v>302</v>
      </c>
      <c r="K113" s="52" t="s">
        <v>436</v>
      </c>
      <c r="L113" s="52" t="s">
        <v>125</v>
      </c>
      <c r="M113" s="75" t="s">
        <v>186</v>
      </c>
      <c r="N113" s="14">
        <v>4780000</v>
      </c>
    </row>
    <row r="114" spans="2:14" x14ac:dyDescent="0.25">
      <c r="B114" s="43" t="s">
        <v>451</v>
      </c>
      <c r="C114" s="75" t="s">
        <v>183</v>
      </c>
      <c r="D114" s="52" t="s">
        <v>196</v>
      </c>
      <c r="E114" s="52" t="s">
        <v>276</v>
      </c>
      <c r="F114" s="75" t="s">
        <v>205</v>
      </c>
      <c r="G114" s="14">
        <v>18150000</v>
      </c>
      <c r="I114" s="43" t="s">
        <v>452</v>
      </c>
      <c r="J114" s="75" t="s">
        <v>302</v>
      </c>
      <c r="K114" s="52" t="s">
        <v>436</v>
      </c>
      <c r="L114" s="52" t="s">
        <v>125</v>
      </c>
      <c r="M114" s="75" t="s">
        <v>313</v>
      </c>
      <c r="N114" s="14">
        <v>4610000</v>
      </c>
    </row>
    <row r="115" spans="2:14" x14ac:dyDescent="0.25">
      <c r="B115" s="43" t="s">
        <v>453</v>
      </c>
      <c r="C115" s="75" t="s">
        <v>183</v>
      </c>
      <c r="D115" s="52" t="s">
        <v>196</v>
      </c>
      <c r="E115" s="52" t="s">
        <v>163</v>
      </c>
      <c r="F115" s="75" t="s">
        <v>205</v>
      </c>
      <c r="G115" s="14">
        <v>33690000</v>
      </c>
      <c r="I115" s="43" t="s">
        <v>454</v>
      </c>
      <c r="J115" s="75" t="s">
        <v>302</v>
      </c>
      <c r="K115" s="52" t="s">
        <v>436</v>
      </c>
      <c r="L115" s="52" t="s">
        <v>125</v>
      </c>
      <c r="M115" s="75" t="s">
        <v>197</v>
      </c>
      <c r="N115" s="14">
        <v>5190000</v>
      </c>
    </row>
    <row r="116" spans="2:14" x14ac:dyDescent="0.25">
      <c r="B116" s="43" t="s">
        <v>455</v>
      </c>
      <c r="C116" s="75" t="s">
        <v>183</v>
      </c>
      <c r="D116" s="52" t="s">
        <v>196</v>
      </c>
      <c r="E116" s="52" t="s">
        <v>116</v>
      </c>
      <c r="F116" s="75" t="s">
        <v>205</v>
      </c>
      <c r="G116" s="14">
        <v>600000</v>
      </c>
      <c r="I116" s="43" t="s">
        <v>456</v>
      </c>
      <c r="J116" s="75" t="s">
        <v>302</v>
      </c>
      <c r="K116" s="52" t="s">
        <v>436</v>
      </c>
      <c r="L116" s="52" t="s">
        <v>125</v>
      </c>
      <c r="M116" s="75" t="s">
        <v>223</v>
      </c>
      <c r="N116" s="14">
        <v>3010000</v>
      </c>
    </row>
    <row r="117" spans="2:14" x14ac:dyDescent="0.25">
      <c r="B117" s="43" t="s">
        <v>457</v>
      </c>
      <c r="C117" s="75" t="s">
        <v>183</v>
      </c>
      <c r="D117" s="52" t="s">
        <v>196</v>
      </c>
      <c r="E117" s="52" t="s">
        <v>116</v>
      </c>
      <c r="F117" s="75" t="s">
        <v>205</v>
      </c>
      <c r="G117" s="14">
        <v>19510000</v>
      </c>
      <c r="I117" s="43" t="s">
        <v>458</v>
      </c>
      <c r="J117" s="75" t="s">
        <v>302</v>
      </c>
      <c r="K117" s="52" t="s">
        <v>436</v>
      </c>
      <c r="L117" s="52" t="s">
        <v>125</v>
      </c>
      <c r="M117" s="75" t="s">
        <v>223</v>
      </c>
      <c r="N117" s="14">
        <v>4430000</v>
      </c>
    </row>
    <row r="118" spans="2:14" x14ac:dyDescent="0.25">
      <c r="B118" s="43" t="s">
        <v>459</v>
      </c>
      <c r="C118" s="75" t="s">
        <v>183</v>
      </c>
      <c r="D118" s="52" t="s">
        <v>196</v>
      </c>
      <c r="E118" s="52" t="s">
        <v>460</v>
      </c>
      <c r="F118" s="75" t="s">
        <v>205</v>
      </c>
      <c r="G118" s="14">
        <v>14710000</v>
      </c>
      <c r="I118" s="43" t="s">
        <v>461</v>
      </c>
      <c r="J118" s="75" t="s">
        <v>302</v>
      </c>
      <c r="K118" s="52" t="s">
        <v>436</v>
      </c>
      <c r="L118" s="52" t="s">
        <v>125</v>
      </c>
      <c r="M118" s="75" t="s">
        <v>223</v>
      </c>
      <c r="N118" s="14">
        <v>4300000</v>
      </c>
    </row>
    <row r="119" spans="2:14" x14ac:dyDescent="0.25">
      <c r="B119" s="43" t="s">
        <v>462</v>
      </c>
      <c r="C119" s="75" t="s">
        <v>183</v>
      </c>
      <c r="D119" s="52" t="s">
        <v>196</v>
      </c>
      <c r="E119" s="52" t="s">
        <v>114</v>
      </c>
      <c r="F119" s="75" t="s">
        <v>188</v>
      </c>
      <c r="G119" s="14">
        <v>25530000</v>
      </c>
      <c r="I119" s="43" t="s">
        <v>463</v>
      </c>
      <c r="J119" s="75" t="s">
        <v>302</v>
      </c>
      <c r="K119" s="52" t="s">
        <v>436</v>
      </c>
      <c r="L119" s="52" t="s">
        <v>125</v>
      </c>
      <c r="M119" s="75" t="s">
        <v>223</v>
      </c>
      <c r="N119" s="14">
        <v>6910000</v>
      </c>
    </row>
    <row r="120" spans="2:14" x14ac:dyDescent="0.25">
      <c r="B120" s="43" t="s">
        <v>464</v>
      </c>
      <c r="C120" s="75" t="s">
        <v>183</v>
      </c>
      <c r="D120" s="52" t="s">
        <v>196</v>
      </c>
      <c r="E120" s="52" t="s">
        <v>116</v>
      </c>
      <c r="F120" s="75" t="s">
        <v>188</v>
      </c>
      <c r="G120" s="14">
        <v>26050000</v>
      </c>
      <c r="I120" s="43" t="s">
        <v>465</v>
      </c>
      <c r="J120" s="75" t="s">
        <v>302</v>
      </c>
      <c r="K120" s="52" t="s">
        <v>436</v>
      </c>
      <c r="L120" s="52" t="s">
        <v>125</v>
      </c>
      <c r="M120" s="75" t="s">
        <v>223</v>
      </c>
      <c r="N120" s="14">
        <v>5120000</v>
      </c>
    </row>
    <row r="121" spans="2:14" x14ac:dyDescent="0.25">
      <c r="B121" s="43" t="s">
        <v>201</v>
      </c>
      <c r="C121" s="75" t="s">
        <v>183</v>
      </c>
      <c r="D121" s="52" t="s">
        <v>196</v>
      </c>
      <c r="E121" s="52" t="s">
        <v>125</v>
      </c>
      <c r="F121" s="75" t="s">
        <v>188</v>
      </c>
      <c r="G121" s="14">
        <v>31750000</v>
      </c>
      <c r="I121" s="43" t="s">
        <v>466</v>
      </c>
      <c r="J121" s="75" t="s">
        <v>302</v>
      </c>
      <c r="K121" s="52" t="s">
        <v>436</v>
      </c>
      <c r="L121" s="52" t="s">
        <v>125</v>
      </c>
      <c r="M121" s="75" t="s">
        <v>257</v>
      </c>
      <c r="N121" s="14">
        <v>8140000</v>
      </c>
    </row>
    <row r="122" spans="2:14" x14ac:dyDescent="0.25">
      <c r="B122" s="43" t="s">
        <v>467</v>
      </c>
      <c r="C122" s="75" t="s">
        <v>183</v>
      </c>
      <c r="D122" s="52" t="s">
        <v>468</v>
      </c>
      <c r="E122" s="52" t="s">
        <v>109</v>
      </c>
      <c r="F122" s="75" t="s">
        <v>186</v>
      </c>
      <c r="G122" s="14">
        <v>22300000</v>
      </c>
      <c r="I122" s="43" t="s">
        <v>469</v>
      </c>
      <c r="J122" s="75" t="s">
        <v>302</v>
      </c>
      <c r="K122" s="52" t="s">
        <v>436</v>
      </c>
      <c r="L122" s="52" t="s">
        <v>125</v>
      </c>
      <c r="M122" s="75" t="s">
        <v>213</v>
      </c>
      <c r="N122" s="14">
        <v>1920000</v>
      </c>
    </row>
    <row r="123" spans="2:14" x14ac:dyDescent="0.25">
      <c r="B123" s="43" t="s">
        <v>470</v>
      </c>
      <c r="C123" s="75" t="s">
        <v>183</v>
      </c>
      <c r="D123" s="52" t="s">
        <v>468</v>
      </c>
      <c r="E123" s="52" t="s">
        <v>110</v>
      </c>
      <c r="F123" s="75" t="s">
        <v>186</v>
      </c>
      <c r="G123" s="14">
        <v>8210000</v>
      </c>
      <c r="I123" s="43" t="s">
        <v>471</v>
      </c>
      <c r="J123" s="75" t="s">
        <v>302</v>
      </c>
      <c r="K123" s="52" t="s">
        <v>436</v>
      </c>
      <c r="L123" s="52" t="s">
        <v>125</v>
      </c>
      <c r="M123" s="75" t="s">
        <v>213</v>
      </c>
      <c r="N123" s="14">
        <v>4970000</v>
      </c>
    </row>
    <row r="124" spans="2:14" x14ac:dyDescent="0.25">
      <c r="B124" s="43" t="s">
        <v>472</v>
      </c>
      <c r="C124" s="75" t="s">
        <v>183</v>
      </c>
      <c r="D124" s="52" t="s">
        <v>468</v>
      </c>
      <c r="E124" s="52" t="s">
        <v>113</v>
      </c>
      <c r="F124" s="75" t="s">
        <v>186</v>
      </c>
      <c r="G124" s="14">
        <v>15210000</v>
      </c>
      <c r="I124" s="43" t="s">
        <v>473</v>
      </c>
      <c r="J124" s="75" t="s">
        <v>302</v>
      </c>
      <c r="K124" s="52" t="s">
        <v>436</v>
      </c>
      <c r="L124" s="52" t="s">
        <v>125</v>
      </c>
      <c r="M124" s="75" t="s">
        <v>205</v>
      </c>
      <c r="N124" s="14">
        <v>2330000</v>
      </c>
    </row>
    <row r="125" spans="2:14" x14ac:dyDescent="0.25">
      <c r="B125" s="43" t="s">
        <v>474</v>
      </c>
      <c r="C125" s="75" t="s">
        <v>183</v>
      </c>
      <c r="D125" s="52" t="s">
        <v>468</v>
      </c>
      <c r="E125" s="52" t="s">
        <v>114</v>
      </c>
      <c r="F125" s="75" t="s">
        <v>186</v>
      </c>
      <c r="G125" s="14">
        <v>29120000</v>
      </c>
      <c r="I125" s="43" t="s">
        <v>475</v>
      </c>
      <c r="J125" s="75" t="s">
        <v>302</v>
      </c>
      <c r="K125" s="52" t="s">
        <v>436</v>
      </c>
      <c r="L125" s="52" t="s">
        <v>125</v>
      </c>
      <c r="M125" s="75" t="s">
        <v>205</v>
      </c>
      <c r="N125" s="14">
        <v>3820000</v>
      </c>
    </row>
    <row r="126" spans="2:14" x14ac:dyDescent="0.25">
      <c r="B126" s="43" t="s">
        <v>476</v>
      </c>
      <c r="C126" s="75" t="s">
        <v>183</v>
      </c>
      <c r="D126" s="52" t="s">
        <v>468</v>
      </c>
      <c r="E126" s="52" t="s">
        <v>114</v>
      </c>
      <c r="F126" s="75" t="s">
        <v>186</v>
      </c>
      <c r="G126" s="14">
        <v>20740000</v>
      </c>
      <c r="I126" s="43" t="s">
        <v>477</v>
      </c>
      <c r="J126" s="75" t="s">
        <v>302</v>
      </c>
      <c r="K126" s="52" t="s">
        <v>436</v>
      </c>
      <c r="L126" s="52" t="s">
        <v>125</v>
      </c>
      <c r="M126" s="75" t="s">
        <v>205</v>
      </c>
      <c r="N126" s="14">
        <v>6000000</v>
      </c>
    </row>
    <row r="127" spans="2:14" x14ac:dyDescent="0.25">
      <c r="B127" s="43" t="s">
        <v>478</v>
      </c>
      <c r="C127" s="75" t="s">
        <v>183</v>
      </c>
      <c r="D127" s="52" t="s">
        <v>468</v>
      </c>
      <c r="E127" s="52" t="s">
        <v>116</v>
      </c>
      <c r="F127" s="75" t="s">
        <v>186</v>
      </c>
      <c r="G127" s="14">
        <v>19220000</v>
      </c>
      <c r="I127" s="43" t="s">
        <v>479</v>
      </c>
      <c r="J127" s="75" t="s">
        <v>302</v>
      </c>
      <c r="K127" s="52" t="s">
        <v>436</v>
      </c>
      <c r="L127" s="52" t="s">
        <v>125</v>
      </c>
      <c r="M127" s="75" t="s">
        <v>205</v>
      </c>
      <c r="N127" s="14">
        <v>5920000</v>
      </c>
    </row>
    <row r="128" spans="2:14" x14ac:dyDescent="0.25">
      <c r="B128" s="43" t="s">
        <v>306</v>
      </c>
      <c r="C128" s="75" t="s">
        <v>183</v>
      </c>
      <c r="D128" s="52" t="s">
        <v>468</v>
      </c>
      <c r="E128" s="52" t="s">
        <v>116</v>
      </c>
      <c r="F128" s="75" t="s">
        <v>186</v>
      </c>
      <c r="G128" s="14">
        <v>22360000</v>
      </c>
      <c r="I128" s="43" t="s">
        <v>480</v>
      </c>
      <c r="J128" s="75" t="s">
        <v>302</v>
      </c>
      <c r="K128" s="52" t="s">
        <v>436</v>
      </c>
      <c r="L128" s="52" t="s">
        <v>125</v>
      </c>
      <c r="M128" s="75" t="s">
        <v>205</v>
      </c>
      <c r="N128" s="14">
        <v>6470000</v>
      </c>
    </row>
    <row r="129" spans="2:14" x14ac:dyDescent="0.25">
      <c r="B129" s="43" t="s">
        <v>481</v>
      </c>
      <c r="C129" s="75" t="s">
        <v>183</v>
      </c>
      <c r="D129" s="52" t="s">
        <v>468</v>
      </c>
      <c r="E129" s="52" t="s">
        <v>116</v>
      </c>
      <c r="F129" s="75" t="s">
        <v>186</v>
      </c>
      <c r="G129" s="14">
        <v>29130000</v>
      </c>
      <c r="I129" s="43" t="s">
        <v>482</v>
      </c>
      <c r="J129" s="75" t="s">
        <v>302</v>
      </c>
      <c r="K129" s="52" t="s">
        <v>436</v>
      </c>
      <c r="L129" s="52" t="s">
        <v>125</v>
      </c>
      <c r="M129" s="75" t="s">
        <v>188</v>
      </c>
      <c r="N129" s="14">
        <v>6610000</v>
      </c>
    </row>
    <row r="130" spans="2:14" x14ac:dyDescent="0.25">
      <c r="B130" s="43" t="s">
        <v>483</v>
      </c>
      <c r="C130" s="75" t="s">
        <v>183</v>
      </c>
      <c r="D130" s="52" t="s">
        <v>468</v>
      </c>
      <c r="E130" s="52" t="s">
        <v>118</v>
      </c>
      <c r="F130" s="75" t="s">
        <v>186</v>
      </c>
      <c r="G130" s="14">
        <v>22910000</v>
      </c>
      <c r="I130" s="43" t="s">
        <v>484</v>
      </c>
      <c r="J130" s="75" t="s">
        <v>302</v>
      </c>
      <c r="K130" s="52" t="s">
        <v>436</v>
      </c>
      <c r="L130" s="52" t="s">
        <v>125</v>
      </c>
      <c r="M130" s="75" t="s">
        <v>188</v>
      </c>
      <c r="N130" s="14">
        <v>7480000</v>
      </c>
    </row>
    <row r="131" spans="2:14" x14ac:dyDescent="0.25">
      <c r="B131" s="43" t="s">
        <v>485</v>
      </c>
      <c r="C131" s="75" t="s">
        <v>183</v>
      </c>
      <c r="D131" s="52" t="s">
        <v>468</v>
      </c>
      <c r="E131" s="52" t="s">
        <v>109</v>
      </c>
      <c r="F131" s="75" t="s">
        <v>223</v>
      </c>
      <c r="G131" s="14">
        <v>28230000</v>
      </c>
      <c r="I131" s="43" t="s">
        <v>486</v>
      </c>
      <c r="J131" s="75" t="s">
        <v>302</v>
      </c>
      <c r="K131" s="52" t="s">
        <v>436</v>
      </c>
      <c r="L131" s="52" t="s">
        <v>125</v>
      </c>
      <c r="M131" s="75" t="s">
        <v>188</v>
      </c>
      <c r="N131" s="14">
        <v>6040000</v>
      </c>
    </row>
    <row r="132" spans="2:14" x14ac:dyDescent="0.25">
      <c r="B132" s="43" t="s">
        <v>487</v>
      </c>
      <c r="C132" s="75" t="s">
        <v>183</v>
      </c>
      <c r="D132" s="52" t="s">
        <v>468</v>
      </c>
      <c r="E132" s="52" t="s">
        <v>276</v>
      </c>
      <c r="F132" s="75" t="s">
        <v>223</v>
      </c>
      <c r="G132" s="14">
        <v>35420000</v>
      </c>
      <c r="I132" s="43" t="s">
        <v>488</v>
      </c>
      <c r="J132" s="75" t="s">
        <v>302</v>
      </c>
      <c r="K132" s="52" t="s">
        <v>489</v>
      </c>
      <c r="L132" s="52" t="s">
        <v>125</v>
      </c>
      <c r="M132" s="75" t="s">
        <v>186</v>
      </c>
      <c r="N132" s="14">
        <v>3730000</v>
      </c>
    </row>
    <row r="133" spans="2:14" x14ac:dyDescent="0.25">
      <c r="B133" s="43" t="s">
        <v>490</v>
      </c>
      <c r="C133" s="75" t="s">
        <v>183</v>
      </c>
      <c r="D133" s="52" t="s">
        <v>468</v>
      </c>
      <c r="E133" s="52" t="s">
        <v>491</v>
      </c>
      <c r="F133" s="75" t="s">
        <v>223</v>
      </c>
      <c r="G133" s="14">
        <v>9800000</v>
      </c>
      <c r="I133" s="43" t="s">
        <v>492</v>
      </c>
      <c r="J133" s="75" t="s">
        <v>302</v>
      </c>
      <c r="K133" s="52" t="s">
        <v>489</v>
      </c>
      <c r="L133" s="52" t="s">
        <v>125</v>
      </c>
      <c r="M133" s="75" t="s">
        <v>186</v>
      </c>
      <c r="N133" s="14">
        <v>7000000</v>
      </c>
    </row>
    <row r="134" spans="2:14" x14ac:dyDescent="0.25">
      <c r="B134" s="43" t="s">
        <v>493</v>
      </c>
      <c r="C134" s="75" t="s">
        <v>183</v>
      </c>
      <c r="D134" s="52" t="s">
        <v>468</v>
      </c>
      <c r="E134" s="52" t="s">
        <v>114</v>
      </c>
      <c r="F134" s="75" t="s">
        <v>223</v>
      </c>
      <c r="G134" s="14">
        <v>38070000</v>
      </c>
      <c r="I134" s="43" t="s">
        <v>494</v>
      </c>
      <c r="J134" s="75" t="s">
        <v>302</v>
      </c>
      <c r="K134" s="52" t="s">
        <v>489</v>
      </c>
      <c r="L134" s="52" t="s">
        <v>125</v>
      </c>
      <c r="M134" s="75" t="s">
        <v>186</v>
      </c>
      <c r="N134" s="14">
        <v>8050000</v>
      </c>
    </row>
    <row r="135" spans="2:14" x14ac:dyDescent="0.25">
      <c r="B135" s="43" t="s">
        <v>495</v>
      </c>
      <c r="C135" s="75" t="s">
        <v>183</v>
      </c>
      <c r="D135" s="52" t="s">
        <v>468</v>
      </c>
      <c r="E135" s="52" t="s">
        <v>116</v>
      </c>
      <c r="F135" s="75" t="s">
        <v>223</v>
      </c>
      <c r="G135" s="14">
        <v>10070000</v>
      </c>
      <c r="I135" s="43" t="s">
        <v>496</v>
      </c>
      <c r="J135" s="75" t="s">
        <v>302</v>
      </c>
      <c r="K135" s="52" t="s">
        <v>489</v>
      </c>
      <c r="L135" s="52" t="s">
        <v>125</v>
      </c>
      <c r="M135" s="75" t="s">
        <v>186</v>
      </c>
      <c r="N135" s="14">
        <v>2650000</v>
      </c>
    </row>
    <row r="136" spans="2:14" x14ac:dyDescent="0.25">
      <c r="B136" s="43" t="s">
        <v>497</v>
      </c>
      <c r="C136" s="75" t="s">
        <v>183</v>
      </c>
      <c r="D136" s="52" t="s">
        <v>468</v>
      </c>
      <c r="E136" s="52" t="s">
        <v>116</v>
      </c>
      <c r="F136" s="75" t="s">
        <v>223</v>
      </c>
      <c r="G136" s="14">
        <v>32380000</v>
      </c>
      <c r="I136" s="43" t="s">
        <v>498</v>
      </c>
      <c r="J136" s="75" t="s">
        <v>302</v>
      </c>
      <c r="K136" s="52" t="s">
        <v>489</v>
      </c>
      <c r="L136" s="52" t="s">
        <v>125</v>
      </c>
      <c r="M136" s="75" t="s">
        <v>186</v>
      </c>
      <c r="N136" s="14">
        <v>7200000</v>
      </c>
    </row>
    <row r="137" spans="2:14" x14ac:dyDescent="0.25">
      <c r="B137" s="43" t="s">
        <v>499</v>
      </c>
      <c r="C137" s="75" t="s">
        <v>183</v>
      </c>
      <c r="D137" s="52" t="s">
        <v>468</v>
      </c>
      <c r="E137" s="52" t="s">
        <v>116</v>
      </c>
      <c r="F137" s="75" t="s">
        <v>223</v>
      </c>
      <c r="G137" s="14">
        <v>22760000</v>
      </c>
      <c r="I137" s="43" t="s">
        <v>500</v>
      </c>
      <c r="J137" s="75" t="s">
        <v>302</v>
      </c>
      <c r="K137" s="52" t="s">
        <v>489</v>
      </c>
      <c r="L137" s="52" t="s">
        <v>125</v>
      </c>
      <c r="M137" s="75" t="s">
        <v>186</v>
      </c>
      <c r="N137" s="14">
        <v>6280000</v>
      </c>
    </row>
    <row r="138" spans="2:14" x14ac:dyDescent="0.25">
      <c r="B138" s="43" t="s">
        <v>501</v>
      </c>
      <c r="C138" s="75" t="s">
        <v>183</v>
      </c>
      <c r="D138" s="52" t="s">
        <v>468</v>
      </c>
      <c r="E138" s="52" t="s">
        <v>502</v>
      </c>
      <c r="F138" s="75" t="s">
        <v>223</v>
      </c>
      <c r="G138" s="14">
        <v>26640000</v>
      </c>
      <c r="I138" s="43" t="s">
        <v>503</v>
      </c>
      <c r="J138" s="75" t="s">
        <v>302</v>
      </c>
      <c r="K138" s="52" t="s">
        <v>489</v>
      </c>
      <c r="L138" s="52" t="s">
        <v>125</v>
      </c>
      <c r="M138" s="75" t="s">
        <v>186</v>
      </c>
      <c r="N138" s="14">
        <v>6000000</v>
      </c>
    </row>
    <row r="139" spans="2:14" x14ac:dyDescent="0.25">
      <c r="B139" s="43" t="s">
        <v>504</v>
      </c>
      <c r="C139" s="75" t="s">
        <v>183</v>
      </c>
      <c r="D139" s="52" t="s">
        <v>468</v>
      </c>
      <c r="E139" s="52" t="s">
        <v>119</v>
      </c>
      <c r="F139" s="75" t="s">
        <v>223</v>
      </c>
      <c r="G139" s="14">
        <v>25810000</v>
      </c>
      <c r="I139" s="43" t="s">
        <v>505</v>
      </c>
      <c r="J139" s="75" t="s">
        <v>302</v>
      </c>
      <c r="K139" s="52" t="s">
        <v>489</v>
      </c>
      <c r="L139" s="52" t="s">
        <v>125</v>
      </c>
      <c r="M139" s="75" t="s">
        <v>197</v>
      </c>
      <c r="N139" s="14">
        <v>3410000</v>
      </c>
    </row>
    <row r="140" spans="2:14" x14ac:dyDescent="0.25">
      <c r="B140" s="43" t="s">
        <v>506</v>
      </c>
      <c r="C140" s="75" t="s">
        <v>183</v>
      </c>
      <c r="D140" s="52" t="s">
        <v>468</v>
      </c>
      <c r="E140" s="52" t="s">
        <v>194</v>
      </c>
      <c r="F140" s="75" t="s">
        <v>213</v>
      </c>
      <c r="G140" s="14">
        <v>10480000</v>
      </c>
      <c r="I140" s="43" t="s">
        <v>507</v>
      </c>
      <c r="J140" s="75" t="s">
        <v>302</v>
      </c>
      <c r="K140" s="52" t="s">
        <v>489</v>
      </c>
      <c r="L140" s="52" t="s">
        <v>125</v>
      </c>
      <c r="M140" s="75" t="s">
        <v>223</v>
      </c>
      <c r="N140" s="14">
        <v>4890000</v>
      </c>
    </row>
    <row r="141" spans="2:14" x14ac:dyDescent="0.25">
      <c r="B141" s="43" t="s">
        <v>508</v>
      </c>
      <c r="C141" s="75" t="s">
        <v>183</v>
      </c>
      <c r="D141" s="52" t="s">
        <v>468</v>
      </c>
      <c r="E141" s="52" t="s">
        <v>114</v>
      </c>
      <c r="F141" s="75" t="s">
        <v>213</v>
      </c>
      <c r="G141" s="14">
        <v>9020000</v>
      </c>
      <c r="I141" s="43" t="s">
        <v>509</v>
      </c>
      <c r="J141" s="75" t="s">
        <v>302</v>
      </c>
      <c r="K141" s="52" t="s">
        <v>489</v>
      </c>
      <c r="L141" s="52" t="s">
        <v>125</v>
      </c>
      <c r="M141" s="75" t="s">
        <v>223</v>
      </c>
      <c r="N141" s="14">
        <v>5780000</v>
      </c>
    </row>
    <row r="142" spans="2:14" x14ac:dyDescent="0.25">
      <c r="B142" s="43" t="s">
        <v>510</v>
      </c>
      <c r="C142" s="75" t="s">
        <v>183</v>
      </c>
      <c r="D142" s="52" t="s">
        <v>468</v>
      </c>
      <c r="E142" s="52" t="s">
        <v>109</v>
      </c>
      <c r="F142" s="75" t="s">
        <v>205</v>
      </c>
      <c r="G142" s="14">
        <v>30730000</v>
      </c>
      <c r="I142" s="43" t="s">
        <v>511</v>
      </c>
      <c r="J142" s="75" t="s">
        <v>302</v>
      </c>
      <c r="K142" s="52" t="s">
        <v>489</v>
      </c>
      <c r="L142" s="52" t="s">
        <v>125</v>
      </c>
      <c r="M142" s="75" t="s">
        <v>223</v>
      </c>
      <c r="N142" s="14">
        <v>4680000</v>
      </c>
    </row>
    <row r="143" spans="2:14" x14ac:dyDescent="0.25">
      <c r="B143" s="43" t="s">
        <v>512</v>
      </c>
      <c r="C143" s="75" t="s">
        <v>183</v>
      </c>
      <c r="D143" s="52" t="s">
        <v>468</v>
      </c>
      <c r="E143" s="52" t="s">
        <v>112</v>
      </c>
      <c r="F143" s="75" t="s">
        <v>205</v>
      </c>
      <c r="G143" s="14">
        <v>21820000</v>
      </c>
      <c r="I143" s="43" t="s">
        <v>513</v>
      </c>
      <c r="J143" s="75" t="s">
        <v>302</v>
      </c>
      <c r="K143" s="52" t="s">
        <v>489</v>
      </c>
      <c r="L143" s="52" t="s">
        <v>125</v>
      </c>
      <c r="M143" s="75" t="s">
        <v>257</v>
      </c>
      <c r="N143" s="14">
        <v>1530000</v>
      </c>
    </row>
    <row r="144" spans="2:14" x14ac:dyDescent="0.25">
      <c r="B144" s="43" t="s">
        <v>514</v>
      </c>
      <c r="C144" s="75" t="s">
        <v>183</v>
      </c>
      <c r="D144" s="52" t="s">
        <v>468</v>
      </c>
      <c r="E144" s="52" t="s">
        <v>163</v>
      </c>
      <c r="F144" s="75" t="s">
        <v>205</v>
      </c>
      <c r="G144" s="14">
        <v>11200000</v>
      </c>
      <c r="I144" s="43" t="s">
        <v>515</v>
      </c>
      <c r="J144" s="75" t="s">
        <v>302</v>
      </c>
      <c r="K144" s="52" t="s">
        <v>489</v>
      </c>
      <c r="L144" s="52" t="s">
        <v>125</v>
      </c>
      <c r="M144" s="75" t="s">
        <v>257</v>
      </c>
      <c r="N144" s="14">
        <v>6970000</v>
      </c>
    </row>
    <row r="145" spans="2:14" x14ac:dyDescent="0.25">
      <c r="B145" s="43" t="s">
        <v>516</v>
      </c>
      <c r="C145" s="75" t="s">
        <v>183</v>
      </c>
      <c r="D145" s="52" t="s">
        <v>468</v>
      </c>
      <c r="E145" s="52" t="s">
        <v>116</v>
      </c>
      <c r="F145" s="75" t="s">
        <v>205</v>
      </c>
      <c r="G145" s="14">
        <v>24870000</v>
      </c>
      <c r="I145" s="43" t="s">
        <v>517</v>
      </c>
      <c r="J145" s="75" t="s">
        <v>302</v>
      </c>
      <c r="K145" s="52" t="s">
        <v>489</v>
      </c>
      <c r="L145" s="52" t="s">
        <v>125</v>
      </c>
      <c r="M145" s="75" t="s">
        <v>257</v>
      </c>
      <c r="N145" s="14">
        <v>4410000</v>
      </c>
    </row>
    <row r="146" spans="2:14" x14ac:dyDescent="0.25">
      <c r="B146" s="43" t="s">
        <v>518</v>
      </c>
      <c r="C146" s="75" t="s">
        <v>183</v>
      </c>
      <c r="D146" s="52" t="s">
        <v>468</v>
      </c>
      <c r="E146" s="52" t="s">
        <v>118</v>
      </c>
      <c r="F146" s="75" t="s">
        <v>205</v>
      </c>
      <c r="G146" s="14">
        <v>25620000</v>
      </c>
      <c r="I146" s="43" t="s">
        <v>519</v>
      </c>
      <c r="J146" s="75" t="s">
        <v>302</v>
      </c>
      <c r="K146" s="52" t="s">
        <v>489</v>
      </c>
      <c r="L146" s="52" t="s">
        <v>125</v>
      </c>
      <c r="M146" s="75" t="s">
        <v>213</v>
      </c>
      <c r="N146" s="14">
        <v>2470000</v>
      </c>
    </row>
    <row r="147" spans="2:14" x14ac:dyDescent="0.25">
      <c r="B147" s="43" t="s">
        <v>520</v>
      </c>
      <c r="C147" s="75" t="s">
        <v>183</v>
      </c>
      <c r="D147" s="52" t="s">
        <v>468</v>
      </c>
      <c r="E147" s="52" t="s">
        <v>116</v>
      </c>
      <c r="F147" s="75" t="s">
        <v>188</v>
      </c>
      <c r="G147" s="14">
        <v>20170000</v>
      </c>
      <c r="I147" s="43" t="s">
        <v>521</v>
      </c>
      <c r="J147" s="75" t="s">
        <v>302</v>
      </c>
      <c r="K147" s="52" t="s">
        <v>489</v>
      </c>
      <c r="L147" s="52" t="s">
        <v>125</v>
      </c>
      <c r="M147" s="75" t="s">
        <v>213</v>
      </c>
      <c r="N147" s="14">
        <v>1890000</v>
      </c>
    </row>
    <row r="148" spans="2:14" x14ac:dyDescent="0.25">
      <c r="B148" s="43" t="s">
        <v>522</v>
      </c>
      <c r="C148" s="75" t="s">
        <v>183</v>
      </c>
      <c r="D148" s="52" t="s">
        <v>468</v>
      </c>
      <c r="E148" s="52" t="s">
        <v>116</v>
      </c>
      <c r="F148" s="75" t="s">
        <v>188</v>
      </c>
      <c r="G148" s="14">
        <v>29250000</v>
      </c>
      <c r="I148" s="43" t="s">
        <v>523</v>
      </c>
      <c r="J148" s="75" t="s">
        <v>302</v>
      </c>
      <c r="K148" s="52" t="s">
        <v>489</v>
      </c>
      <c r="L148" s="52" t="s">
        <v>125</v>
      </c>
      <c r="M148" s="75" t="s">
        <v>205</v>
      </c>
      <c r="N148" s="14">
        <v>7050000</v>
      </c>
    </row>
    <row r="149" spans="2:14" x14ac:dyDescent="0.25">
      <c r="B149" s="43" t="s">
        <v>524</v>
      </c>
      <c r="C149" s="75" t="s">
        <v>183</v>
      </c>
      <c r="D149" s="52" t="s">
        <v>525</v>
      </c>
      <c r="E149" s="52" t="s">
        <v>122</v>
      </c>
      <c r="F149" s="75" t="s">
        <v>186</v>
      </c>
      <c r="G149" s="14">
        <v>8840000</v>
      </c>
      <c r="I149" s="43" t="s">
        <v>526</v>
      </c>
      <c r="J149" s="75" t="s">
        <v>302</v>
      </c>
      <c r="K149" s="52" t="s">
        <v>489</v>
      </c>
      <c r="L149" s="52" t="s">
        <v>125</v>
      </c>
      <c r="M149" s="75" t="s">
        <v>205</v>
      </c>
      <c r="N149" s="14">
        <v>5810000</v>
      </c>
    </row>
    <row r="150" spans="2:14" x14ac:dyDescent="0.25">
      <c r="B150" s="43" t="s">
        <v>527</v>
      </c>
      <c r="C150" s="75" t="s">
        <v>183</v>
      </c>
      <c r="D150" s="52" t="s">
        <v>525</v>
      </c>
      <c r="E150" s="52" t="s">
        <v>109</v>
      </c>
      <c r="F150" s="75" t="s">
        <v>186</v>
      </c>
      <c r="G150" s="14">
        <v>20460000</v>
      </c>
      <c r="I150" s="43" t="s">
        <v>528</v>
      </c>
      <c r="J150" s="75" t="s">
        <v>302</v>
      </c>
      <c r="K150" s="52" t="s">
        <v>489</v>
      </c>
      <c r="L150" s="52" t="s">
        <v>125</v>
      </c>
      <c r="M150" s="75" t="s">
        <v>205</v>
      </c>
      <c r="N150" s="14">
        <v>4700000</v>
      </c>
    </row>
    <row r="151" spans="2:14" x14ac:dyDescent="0.25">
      <c r="B151" s="43" t="s">
        <v>529</v>
      </c>
      <c r="C151" s="75" t="s">
        <v>183</v>
      </c>
      <c r="D151" s="52" t="s">
        <v>525</v>
      </c>
      <c r="E151" s="52" t="s">
        <v>530</v>
      </c>
      <c r="F151" s="75" t="s">
        <v>186</v>
      </c>
      <c r="G151" s="14">
        <v>28430000</v>
      </c>
      <c r="I151" s="43" t="s">
        <v>531</v>
      </c>
      <c r="J151" s="75" t="s">
        <v>302</v>
      </c>
      <c r="K151" s="52" t="s">
        <v>489</v>
      </c>
      <c r="L151" s="52" t="s">
        <v>125</v>
      </c>
      <c r="M151" s="75" t="s">
        <v>220</v>
      </c>
      <c r="N151" s="14">
        <v>5990000</v>
      </c>
    </row>
    <row r="152" spans="2:14" x14ac:dyDescent="0.25">
      <c r="B152" s="43" t="s">
        <v>532</v>
      </c>
      <c r="C152" s="75" t="s">
        <v>183</v>
      </c>
      <c r="D152" s="52" t="s">
        <v>525</v>
      </c>
      <c r="E152" s="52" t="s">
        <v>116</v>
      </c>
      <c r="F152" s="75" t="s">
        <v>186</v>
      </c>
      <c r="G152" s="14">
        <v>18400000</v>
      </c>
      <c r="I152" s="43" t="s">
        <v>533</v>
      </c>
      <c r="J152" s="75" t="s">
        <v>302</v>
      </c>
      <c r="K152" s="52" t="s">
        <v>489</v>
      </c>
      <c r="L152" s="52" t="s">
        <v>125</v>
      </c>
      <c r="M152" s="75" t="s">
        <v>220</v>
      </c>
      <c r="N152" s="14">
        <v>2600000</v>
      </c>
    </row>
    <row r="153" spans="2:14" x14ac:dyDescent="0.25">
      <c r="B153" s="43" t="s">
        <v>534</v>
      </c>
      <c r="C153" s="75" t="s">
        <v>183</v>
      </c>
      <c r="D153" s="52" t="s">
        <v>525</v>
      </c>
      <c r="E153" s="52" t="s">
        <v>116</v>
      </c>
      <c r="F153" s="75" t="s">
        <v>186</v>
      </c>
      <c r="G153" s="14">
        <v>14840000</v>
      </c>
      <c r="I153" s="43" t="s">
        <v>535</v>
      </c>
      <c r="J153" s="75" t="s">
        <v>302</v>
      </c>
      <c r="K153" s="52" t="s">
        <v>489</v>
      </c>
      <c r="L153" s="52" t="s">
        <v>125</v>
      </c>
      <c r="M153" s="75" t="s">
        <v>220</v>
      </c>
      <c r="N153" s="14">
        <v>8310000</v>
      </c>
    </row>
    <row r="154" spans="2:14" x14ac:dyDescent="0.25">
      <c r="B154" s="43" t="s">
        <v>536</v>
      </c>
      <c r="C154" s="75" t="s">
        <v>183</v>
      </c>
      <c r="D154" s="52" t="s">
        <v>525</v>
      </c>
      <c r="E154" s="52" t="s">
        <v>116</v>
      </c>
      <c r="F154" s="75" t="s">
        <v>186</v>
      </c>
      <c r="G154" s="14">
        <v>16040000</v>
      </c>
      <c r="I154" s="43" t="s">
        <v>537</v>
      </c>
      <c r="J154" s="75" t="s">
        <v>302</v>
      </c>
      <c r="K154" s="52" t="s">
        <v>489</v>
      </c>
      <c r="L154" s="52" t="s">
        <v>125</v>
      </c>
      <c r="M154" s="75" t="s">
        <v>188</v>
      </c>
      <c r="N154" s="14">
        <v>8190000</v>
      </c>
    </row>
    <row r="155" spans="2:14" x14ac:dyDescent="0.25">
      <c r="B155" s="43" t="s">
        <v>538</v>
      </c>
      <c r="C155" s="75" t="s">
        <v>183</v>
      </c>
      <c r="D155" s="52" t="s">
        <v>525</v>
      </c>
      <c r="E155" s="52" t="s">
        <v>116</v>
      </c>
      <c r="F155" s="75" t="s">
        <v>186</v>
      </c>
      <c r="G155" s="14">
        <v>22850000</v>
      </c>
      <c r="I155" s="43" t="s">
        <v>539</v>
      </c>
      <c r="J155" s="75" t="s">
        <v>302</v>
      </c>
      <c r="K155" s="52" t="s">
        <v>489</v>
      </c>
      <c r="L155" s="52" t="s">
        <v>125</v>
      </c>
      <c r="M155" s="75" t="s">
        <v>188</v>
      </c>
      <c r="N155" s="14">
        <v>6210000</v>
      </c>
    </row>
    <row r="156" spans="2:14" x14ac:dyDescent="0.25">
      <c r="B156" s="43" t="s">
        <v>540</v>
      </c>
      <c r="C156" s="75" t="s">
        <v>183</v>
      </c>
      <c r="D156" s="52" t="s">
        <v>525</v>
      </c>
      <c r="E156" s="52" t="s">
        <v>119</v>
      </c>
      <c r="F156" s="75" t="s">
        <v>186</v>
      </c>
      <c r="G156" s="14">
        <v>17740000</v>
      </c>
      <c r="I156" s="43" t="s">
        <v>541</v>
      </c>
      <c r="J156" s="75" t="s">
        <v>302</v>
      </c>
      <c r="K156" s="52" t="s">
        <v>489</v>
      </c>
      <c r="L156" s="52" t="s">
        <v>125</v>
      </c>
      <c r="M156" s="75" t="s">
        <v>188</v>
      </c>
      <c r="N156" s="14">
        <v>6130000</v>
      </c>
    </row>
    <row r="157" spans="2:14" x14ac:dyDescent="0.25">
      <c r="B157" s="43" t="s">
        <v>542</v>
      </c>
      <c r="C157" s="75" t="s">
        <v>183</v>
      </c>
      <c r="D157" s="52" t="s">
        <v>525</v>
      </c>
      <c r="E157" s="52" t="s">
        <v>276</v>
      </c>
      <c r="F157" s="75" t="s">
        <v>223</v>
      </c>
      <c r="G157" s="14">
        <v>25430000</v>
      </c>
      <c r="I157" s="43" t="s">
        <v>543</v>
      </c>
      <c r="J157" s="75" t="s">
        <v>302</v>
      </c>
      <c r="K157" s="52" t="s">
        <v>544</v>
      </c>
      <c r="L157" s="52" t="s">
        <v>125</v>
      </c>
      <c r="M157" s="75" t="s">
        <v>213</v>
      </c>
      <c r="N157" s="14">
        <v>5530000</v>
      </c>
    </row>
    <row r="158" spans="2:14" x14ac:dyDescent="0.25">
      <c r="B158" s="43" t="s">
        <v>545</v>
      </c>
      <c r="C158" s="75" t="s">
        <v>183</v>
      </c>
      <c r="D158" s="52" t="s">
        <v>525</v>
      </c>
      <c r="E158" s="52" t="s">
        <v>116</v>
      </c>
      <c r="F158" s="75" t="s">
        <v>223</v>
      </c>
      <c r="G158" s="14">
        <v>21160000</v>
      </c>
      <c r="I158" s="43" t="s">
        <v>546</v>
      </c>
      <c r="J158" s="75" t="s">
        <v>302</v>
      </c>
      <c r="K158" s="52" t="s">
        <v>547</v>
      </c>
      <c r="L158" s="52" t="s">
        <v>125</v>
      </c>
      <c r="M158" s="75" t="s">
        <v>205</v>
      </c>
      <c r="N158" s="14">
        <v>4820000</v>
      </c>
    </row>
    <row r="159" spans="2:14" x14ac:dyDescent="0.25">
      <c r="B159" s="43" t="s">
        <v>548</v>
      </c>
      <c r="C159" s="75" t="s">
        <v>183</v>
      </c>
      <c r="D159" s="52" t="s">
        <v>525</v>
      </c>
      <c r="E159" s="52" t="s">
        <v>549</v>
      </c>
      <c r="F159" s="75" t="s">
        <v>223</v>
      </c>
      <c r="G159" s="14">
        <v>24670000</v>
      </c>
      <c r="I159" s="43" t="s">
        <v>550</v>
      </c>
      <c r="J159" s="75" t="s">
        <v>302</v>
      </c>
      <c r="K159" s="52" t="s">
        <v>551</v>
      </c>
      <c r="L159" s="52" t="s">
        <v>125</v>
      </c>
      <c r="M159" s="75" t="s">
        <v>186</v>
      </c>
      <c r="N159" s="14">
        <v>1650000</v>
      </c>
    </row>
    <row r="160" spans="2:14" x14ac:dyDescent="0.25">
      <c r="B160" s="43" t="s">
        <v>552</v>
      </c>
      <c r="C160" s="75" t="s">
        <v>183</v>
      </c>
      <c r="D160" s="52" t="s">
        <v>525</v>
      </c>
      <c r="E160" s="52" t="s">
        <v>106</v>
      </c>
      <c r="F160" s="75" t="s">
        <v>257</v>
      </c>
      <c r="G160" s="14">
        <v>23390000</v>
      </c>
      <c r="I160" s="43" t="s">
        <v>553</v>
      </c>
      <c r="J160" s="75" t="s">
        <v>302</v>
      </c>
      <c r="K160" s="52" t="s">
        <v>551</v>
      </c>
      <c r="L160" s="52" t="s">
        <v>125</v>
      </c>
      <c r="M160" s="75" t="s">
        <v>186</v>
      </c>
      <c r="N160" s="14">
        <v>6330000</v>
      </c>
    </row>
    <row r="161" spans="2:14" x14ac:dyDescent="0.25">
      <c r="B161" s="43" t="s">
        <v>554</v>
      </c>
      <c r="C161" s="75" t="s">
        <v>183</v>
      </c>
      <c r="D161" s="52" t="s">
        <v>525</v>
      </c>
      <c r="E161" s="52" t="s">
        <v>222</v>
      </c>
      <c r="F161" s="75" t="s">
        <v>257</v>
      </c>
      <c r="G161" s="14">
        <v>15770000</v>
      </c>
      <c r="I161" s="43" t="s">
        <v>555</v>
      </c>
      <c r="J161" s="75" t="s">
        <v>302</v>
      </c>
      <c r="K161" s="52" t="s">
        <v>551</v>
      </c>
      <c r="L161" s="52" t="s">
        <v>125</v>
      </c>
      <c r="M161" s="75" t="s">
        <v>186</v>
      </c>
      <c r="N161" s="14">
        <v>2430000</v>
      </c>
    </row>
    <row r="162" spans="2:14" x14ac:dyDescent="0.25">
      <c r="B162" s="43" t="s">
        <v>556</v>
      </c>
      <c r="C162" s="75" t="s">
        <v>183</v>
      </c>
      <c r="D162" s="52" t="s">
        <v>525</v>
      </c>
      <c r="E162" s="52" t="s">
        <v>530</v>
      </c>
      <c r="F162" s="75" t="s">
        <v>257</v>
      </c>
      <c r="G162" s="14">
        <v>22460000</v>
      </c>
      <c r="I162" s="43" t="s">
        <v>557</v>
      </c>
      <c r="J162" s="75" t="s">
        <v>302</v>
      </c>
      <c r="K162" s="52" t="s">
        <v>551</v>
      </c>
      <c r="L162" s="52" t="s">
        <v>125</v>
      </c>
      <c r="M162" s="75" t="s">
        <v>186</v>
      </c>
      <c r="N162" s="14">
        <v>6070000</v>
      </c>
    </row>
    <row r="163" spans="2:14" x14ac:dyDescent="0.25">
      <c r="B163" s="43" t="s">
        <v>558</v>
      </c>
      <c r="C163" s="75" t="s">
        <v>183</v>
      </c>
      <c r="D163" s="52" t="s">
        <v>525</v>
      </c>
      <c r="E163" s="52" t="s">
        <v>114</v>
      </c>
      <c r="F163" s="75" t="s">
        <v>257</v>
      </c>
      <c r="G163" s="14">
        <v>25630000</v>
      </c>
      <c r="I163" s="43" t="s">
        <v>559</v>
      </c>
      <c r="J163" s="75" t="s">
        <v>302</v>
      </c>
      <c r="K163" s="52" t="s">
        <v>551</v>
      </c>
      <c r="L163" s="52" t="s">
        <v>125</v>
      </c>
      <c r="M163" s="75" t="s">
        <v>186</v>
      </c>
      <c r="N163" s="14">
        <v>3560000</v>
      </c>
    </row>
    <row r="164" spans="2:14" x14ac:dyDescent="0.25">
      <c r="B164" s="43" t="s">
        <v>560</v>
      </c>
      <c r="C164" s="75" t="s">
        <v>183</v>
      </c>
      <c r="D164" s="52" t="s">
        <v>525</v>
      </c>
      <c r="E164" s="52" t="s">
        <v>116</v>
      </c>
      <c r="F164" s="75" t="s">
        <v>257</v>
      </c>
      <c r="G164" s="14">
        <v>25190000</v>
      </c>
      <c r="I164" s="43" t="s">
        <v>561</v>
      </c>
      <c r="J164" s="75" t="s">
        <v>302</v>
      </c>
      <c r="K164" s="52" t="s">
        <v>551</v>
      </c>
      <c r="L164" s="52" t="s">
        <v>125</v>
      </c>
      <c r="M164" s="75" t="s">
        <v>186</v>
      </c>
      <c r="N164" s="14">
        <v>3710000</v>
      </c>
    </row>
    <row r="165" spans="2:14" x14ac:dyDescent="0.25">
      <c r="B165" s="43" t="s">
        <v>562</v>
      </c>
      <c r="C165" s="75" t="s">
        <v>183</v>
      </c>
      <c r="D165" s="52" t="s">
        <v>525</v>
      </c>
      <c r="E165" s="52" t="s">
        <v>502</v>
      </c>
      <c r="F165" s="75" t="s">
        <v>257</v>
      </c>
      <c r="G165" s="14">
        <v>6060000</v>
      </c>
      <c r="I165" s="43" t="s">
        <v>563</v>
      </c>
      <c r="J165" s="75" t="s">
        <v>302</v>
      </c>
      <c r="K165" s="52" t="s">
        <v>551</v>
      </c>
      <c r="L165" s="52" t="s">
        <v>125</v>
      </c>
      <c r="M165" s="75" t="s">
        <v>186</v>
      </c>
      <c r="N165" s="14">
        <v>3970000</v>
      </c>
    </row>
    <row r="166" spans="2:14" x14ac:dyDescent="0.25">
      <c r="B166" s="43" t="s">
        <v>330</v>
      </c>
      <c r="C166" s="75" t="s">
        <v>183</v>
      </c>
      <c r="D166" s="52" t="s">
        <v>525</v>
      </c>
      <c r="E166" s="52" t="s">
        <v>114</v>
      </c>
      <c r="F166" s="75" t="s">
        <v>213</v>
      </c>
      <c r="G166" s="14">
        <v>20310000</v>
      </c>
      <c r="I166" s="43" t="s">
        <v>564</v>
      </c>
      <c r="J166" s="75" t="s">
        <v>302</v>
      </c>
      <c r="K166" s="52" t="s">
        <v>551</v>
      </c>
      <c r="L166" s="52" t="s">
        <v>125</v>
      </c>
      <c r="M166" s="75" t="s">
        <v>186</v>
      </c>
      <c r="N166" s="14">
        <v>2080000</v>
      </c>
    </row>
    <row r="167" spans="2:14" x14ac:dyDescent="0.25">
      <c r="B167" s="43" t="s">
        <v>565</v>
      </c>
      <c r="C167" s="75" t="s">
        <v>183</v>
      </c>
      <c r="D167" s="52" t="s">
        <v>525</v>
      </c>
      <c r="E167" s="52" t="s">
        <v>116</v>
      </c>
      <c r="F167" s="75" t="s">
        <v>213</v>
      </c>
      <c r="G167" s="14">
        <v>7440000</v>
      </c>
      <c r="I167" s="43" t="s">
        <v>566</v>
      </c>
      <c r="J167" s="75" t="s">
        <v>302</v>
      </c>
      <c r="K167" s="52" t="s">
        <v>551</v>
      </c>
      <c r="L167" s="52" t="s">
        <v>125</v>
      </c>
      <c r="M167" s="75" t="s">
        <v>223</v>
      </c>
      <c r="N167" s="14">
        <v>7050000</v>
      </c>
    </row>
    <row r="168" spans="2:14" x14ac:dyDescent="0.25">
      <c r="B168" s="43" t="s">
        <v>567</v>
      </c>
      <c r="C168" s="75" t="s">
        <v>183</v>
      </c>
      <c r="D168" s="52" t="s">
        <v>525</v>
      </c>
      <c r="E168" s="52" t="s">
        <v>116</v>
      </c>
      <c r="F168" s="75" t="s">
        <v>213</v>
      </c>
      <c r="G168" s="14">
        <v>11460000</v>
      </c>
      <c r="I168" s="43" t="s">
        <v>568</v>
      </c>
      <c r="J168" s="75" t="s">
        <v>302</v>
      </c>
      <c r="K168" s="52" t="s">
        <v>551</v>
      </c>
      <c r="L168" s="52" t="s">
        <v>125</v>
      </c>
      <c r="M168" s="75" t="s">
        <v>223</v>
      </c>
      <c r="N168" s="14">
        <v>7770000</v>
      </c>
    </row>
    <row r="169" spans="2:14" x14ac:dyDescent="0.25">
      <c r="B169" s="43" t="s">
        <v>569</v>
      </c>
      <c r="C169" s="75" t="s">
        <v>183</v>
      </c>
      <c r="D169" s="52" t="s">
        <v>525</v>
      </c>
      <c r="E169" s="52" t="s">
        <v>399</v>
      </c>
      <c r="F169" s="75" t="s">
        <v>213</v>
      </c>
      <c r="G169" s="14">
        <v>17380000</v>
      </c>
      <c r="I169" s="43" t="s">
        <v>570</v>
      </c>
      <c r="J169" s="75" t="s">
        <v>302</v>
      </c>
      <c r="K169" s="52" t="s">
        <v>551</v>
      </c>
      <c r="L169" s="52" t="s">
        <v>125</v>
      </c>
      <c r="M169" s="75" t="s">
        <v>223</v>
      </c>
      <c r="N169" s="14">
        <v>270000</v>
      </c>
    </row>
    <row r="170" spans="2:14" x14ac:dyDescent="0.25">
      <c r="B170" s="43" t="s">
        <v>571</v>
      </c>
      <c r="C170" s="75" t="s">
        <v>183</v>
      </c>
      <c r="D170" s="52" t="s">
        <v>525</v>
      </c>
      <c r="E170" s="52" t="s">
        <v>572</v>
      </c>
      <c r="F170" s="75" t="s">
        <v>205</v>
      </c>
      <c r="G170" s="14">
        <v>16420000</v>
      </c>
      <c r="I170" s="43" t="s">
        <v>573</v>
      </c>
      <c r="J170" s="75" t="s">
        <v>302</v>
      </c>
      <c r="K170" s="52" t="s">
        <v>551</v>
      </c>
      <c r="L170" s="52" t="s">
        <v>125</v>
      </c>
      <c r="M170" s="75" t="s">
        <v>257</v>
      </c>
      <c r="N170" s="14">
        <v>7990000</v>
      </c>
    </row>
    <row r="171" spans="2:14" x14ac:dyDescent="0.25">
      <c r="B171" s="43" t="s">
        <v>574</v>
      </c>
      <c r="C171" s="75" t="s">
        <v>183</v>
      </c>
      <c r="D171" s="52" t="s">
        <v>525</v>
      </c>
      <c r="E171" s="52" t="s">
        <v>276</v>
      </c>
      <c r="F171" s="75" t="s">
        <v>205</v>
      </c>
      <c r="G171" s="14">
        <v>13820000</v>
      </c>
      <c r="I171" s="43" t="s">
        <v>575</v>
      </c>
      <c r="J171" s="75" t="s">
        <v>302</v>
      </c>
      <c r="K171" s="52" t="s">
        <v>551</v>
      </c>
      <c r="L171" s="52" t="s">
        <v>125</v>
      </c>
      <c r="M171" s="75" t="s">
        <v>188</v>
      </c>
      <c r="N171" s="14">
        <v>6650000</v>
      </c>
    </row>
    <row r="172" spans="2:14" x14ac:dyDescent="0.25">
      <c r="B172" s="43" t="s">
        <v>576</v>
      </c>
      <c r="C172" s="75" t="s">
        <v>183</v>
      </c>
      <c r="D172" s="52" t="s">
        <v>525</v>
      </c>
      <c r="E172" s="52" t="s">
        <v>163</v>
      </c>
      <c r="F172" s="75" t="s">
        <v>205</v>
      </c>
      <c r="G172" s="14">
        <v>27170000</v>
      </c>
    </row>
    <row r="173" spans="2:14" x14ac:dyDescent="0.25">
      <c r="B173" s="43" t="s">
        <v>379</v>
      </c>
      <c r="C173" s="75" t="s">
        <v>183</v>
      </c>
      <c r="D173" s="52" t="s">
        <v>525</v>
      </c>
      <c r="E173" s="52" t="s">
        <v>116</v>
      </c>
      <c r="F173" s="75" t="s">
        <v>205</v>
      </c>
      <c r="G173" s="14">
        <v>18920000</v>
      </c>
    </row>
    <row r="174" spans="2:14" x14ac:dyDescent="0.25">
      <c r="B174" s="43" t="s">
        <v>577</v>
      </c>
      <c r="C174" s="75" t="s">
        <v>183</v>
      </c>
      <c r="D174" s="52" t="s">
        <v>525</v>
      </c>
      <c r="E174" s="52" t="s">
        <v>247</v>
      </c>
      <c r="F174" s="75" t="s">
        <v>205</v>
      </c>
      <c r="G174" s="14">
        <v>25310000</v>
      </c>
    </row>
    <row r="175" spans="2:14" x14ac:dyDescent="0.25">
      <c r="B175" s="43" t="s">
        <v>578</v>
      </c>
      <c r="C175" s="75" t="s">
        <v>183</v>
      </c>
      <c r="D175" s="52" t="s">
        <v>525</v>
      </c>
      <c r="E175" s="52" t="s">
        <v>114</v>
      </c>
      <c r="F175" s="75" t="s">
        <v>188</v>
      </c>
      <c r="G175" s="14">
        <v>3370000</v>
      </c>
    </row>
    <row r="176" spans="2:14" x14ac:dyDescent="0.25">
      <c r="B176" s="43" t="s">
        <v>579</v>
      </c>
      <c r="C176" s="75" t="s">
        <v>183</v>
      </c>
      <c r="D176" s="52" t="s">
        <v>525</v>
      </c>
      <c r="E176" s="52" t="s">
        <v>116</v>
      </c>
      <c r="F176" s="75" t="s">
        <v>188</v>
      </c>
      <c r="G176" s="14">
        <v>15720000</v>
      </c>
    </row>
    <row r="177" spans="2:7" x14ac:dyDescent="0.25">
      <c r="B177" s="43" t="s">
        <v>580</v>
      </c>
      <c r="C177" s="75" t="s">
        <v>183</v>
      </c>
      <c r="D177" s="52" t="s">
        <v>204</v>
      </c>
      <c r="E177" s="52" t="s">
        <v>110</v>
      </c>
      <c r="F177" s="75" t="s">
        <v>186</v>
      </c>
      <c r="G177" s="14">
        <v>14080000</v>
      </c>
    </row>
    <row r="178" spans="2:7" x14ac:dyDescent="0.25">
      <c r="B178" s="43" t="s">
        <v>581</v>
      </c>
      <c r="C178" s="75" t="s">
        <v>183</v>
      </c>
      <c r="D178" s="52" t="s">
        <v>204</v>
      </c>
      <c r="E178" s="52" t="s">
        <v>111</v>
      </c>
      <c r="F178" s="75" t="s">
        <v>186</v>
      </c>
      <c r="G178" s="14">
        <v>7750000</v>
      </c>
    </row>
    <row r="179" spans="2:7" x14ac:dyDescent="0.25">
      <c r="B179" s="43" t="s">
        <v>582</v>
      </c>
      <c r="C179" s="75" t="s">
        <v>183</v>
      </c>
      <c r="D179" s="52" t="s">
        <v>204</v>
      </c>
      <c r="E179" s="52" t="s">
        <v>583</v>
      </c>
      <c r="F179" s="75" t="s">
        <v>186</v>
      </c>
      <c r="G179" s="14">
        <v>19710000</v>
      </c>
    </row>
    <row r="180" spans="2:7" x14ac:dyDescent="0.25">
      <c r="B180" s="43" t="s">
        <v>584</v>
      </c>
      <c r="C180" s="75" t="s">
        <v>183</v>
      </c>
      <c r="D180" s="52" t="s">
        <v>204</v>
      </c>
      <c r="E180" s="52" t="s">
        <v>276</v>
      </c>
      <c r="F180" s="75" t="s">
        <v>186</v>
      </c>
      <c r="G180" s="14">
        <v>17950000</v>
      </c>
    </row>
    <row r="181" spans="2:7" x14ac:dyDescent="0.25">
      <c r="B181" s="43" t="s">
        <v>585</v>
      </c>
      <c r="C181" s="75" t="s">
        <v>183</v>
      </c>
      <c r="D181" s="52" t="s">
        <v>204</v>
      </c>
      <c r="E181" s="52" t="s">
        <v>114</v>
      </c>
      <c r="F181" s="75" t="s">
        <v>186</v>
      </c>
      <c r="G181" s="14">
        <v>19980000</v>
      </c>
    </row>
    <row r="182" spans="2:7" x14ac:dyDescent="0.25">
      <c r="B182" s="43" t="s">
        <v>586</v>
      </c>
      <c r="C182" s="75" t="s">
        <v>183</v>
      </c>
      <c r="D182" s="52" t="s">
        <v>204</v>
      </c>
      <c r="E182" s="52" t="s">
        <v>114</v>
      </c>
      <c r="F182" s="75" t="s">
        <v>186</v>
      </c>
      <c r="G182" s="14">
        <v>8240000</v>
      </c>
    </row>
    <row r="183" spans="2:7" x14ac:dyDescent="0.25">
      <c r="B183" s="43" t="s">
        <v>587</v>
      </c>
      <c r="C183" s="75" t="s">
        <v>183</v>
      </c>
      <c r="D183" s="52" t="s">
        <v>204</v>
      </c>
      <c r="E183" s="52" t="s">
        <v>114</v>
      </c>
      <c r="F183" s="75" t="s">
        <v>186</v>
      </c>
      <c r="G183" s="14">
        <v>24350000</v>
      </c>
    </row>
    <row r="184" spans="2:7" x14ac:dyDescent="0.25">
      <c r="B184" s="43" t="s">
        <v>588</v>
      </c>
      <c r="C184" s="75" t="s">
        <v>183</v>
      </c>
      <c r="D184" s="52" t="s">
        <v>204</v>
      </c>
      <c r="E184" s="52" t="s">
        <v>163</v>
      </c>
      <c r="F184" s="75" t="s">
        <v>186</v>
      </c>
      <c r="G184" s="14">
        <v>15740000</v>
      </c>
    </row>
    <row r="185" spans="2:7" x14ac:dyDescent="0.25">
      <c r="B185" s="43" t="s">
        <v>589</v>
      </c>
      <c r="C185" s="75" t="s">
        <v>183</v>
      </c>
      <c r="D185" s="52" t="s">
        <v>204</v>
      </c>
      <c r="E185" s="52" t="s">
        <v>116</v>
      </c>
      <c r="F185" s="75" t="s">
        <v>186</v>
      </c>
      <c r="G185" s="14">
        <v>12130000</v>
      </c>
    </row>
    <row r="186" spans="2:7" x14ac:dyDescent="0.25">
      <c r="B186" s="43" t="s">
        <v>590</v>
      </c>
      <c r="C186" s="75" t="s">
        <v>183</v>
      </c>
      <c r="D186" s="52" t="s">
        <v>204</v>
      </c>
      <c r="E186" s="52" t="s">
        <v>116</v>
      </c>
      <c r="F186" s="75" t="s">
        <v>186</v>
      </c>
      <c r="G186" s="14">
        <v>13530000</v>
      </c>
    </row>
    <row r="187" spans="2:7" x14ac:dyDescent="0.25">
      <c r="B187" s="43" t="s">
        <v>591</v>
      </c>
      <c r="C187" s="75" t="s">
        <v>183</v>
      </c>
      <c r="D187" s="52" t="s">
        <v>204</v>
      </c>
      <c r="E187" s="52" t="s">
        <v>116</v>
      </c>
      <c r="F187" s="75" t="s">
        <v>186</v>
      </c>
      <c r="G187" s="14">
        <v>17820000</v>
      </c>
    </row>
    <row r="188" spans="2:7" x14ac:dyDescent="0.25">
      <c r="B188" s="43" t="s">
        <v>592</v>
      </c>
      <c r="C188" s="75" t="s">
        <v>183</v>
      </c>
      <c r="D188" s="52" t="s">
        <v>204</v>
      </c>
      <c r="E188" s="52" t="s">
        <v>120</v>
      </c>
      <c r="F188" s="75" t="s">
        <v>186</v>
      </c>
      <c r="G188" s="14">
        <v>19560000</v>
      </c>
    </row>
    <row r="189" spans="2:7" x14ac:dyDescent="0.25">
      <c r="B189" s="43" t="s">
        <v>593</v>
      </c>
      <c r="C189" s="75" t="s">
        <v>183</v>
      </c>
      <c r="D189" s="52" t="s">
        <v>204</v>
      </c>
      <c r="E189" s="52" t="s">
        <v>116</v>
      </c>
      <c r="F189" s="75" t="s">
        <v>313</v>
      </c>
      <c r="G189" s="14">
        <v>26490000</v>
      </c>
    </row>
    <row r="190" spans="2:7" x14ac:dyDescent="0.25">
      <c r="B190" s="43" t="s">
        <v>594</v>
      </c>
      <c r="C190" s="75" t="s">
        <v>183</v>
      </c>
      <c r="D190" s="52" t="s">
        <v>204</v>
      </c>
      <c r="E190" s="52" t="s">
        <v>222</v>
      </c>
      <c r="F190" s="75" t="s">
        <v>223</v>
      </c>
      <c r="G190" s="14">
        <v>26640000</v>
      </c>
    </row>
    <row r="191" spans="2:7" x14ac:dyDescent="0.25">
      <c r="B191" s="43" t="s">
        <v>595</v>
      </c>
      <c r="C191" s="75" t="s">
        <v>183</v>
      </c>
      <c r="D191" s="52" t="s">
        <v>204</v>
      </c>
      <c r="E191" s="52" t="s">
        <v>596</v>
      </c>
      <c r="F191" s="75" t="s">
        <v>223</v>
      </c>
      <c r="G191" s="14">
        <v>26570000</v>
      </c>
    </row>
    <row r="192" spans="2:7" x14ac:dyDescent="0.25">
      <c r="B192" s="43" t="s">
        <v>597</v>
      </c>
      <c r="C192" s="75" t="s">
        <v>183</v>
      </c>
      <c r="D192" s="52" t="s">
        <v>204</v>
      </c>
      <c r="E192" s="52" t="s">
        <v>109</v>
      </c>
      <c r="F192" s="75" t="s">
        <v>223</v>
      </c>
      <c r="G192" s="14">
        <v>23830000</v>
      </c>
    </row>
    <row r="193" spans="2:7" x14ac:dyDescent="0.25">
      <c r="B193" s="43" t="s">
        <v>598</v>
      </c>
      <c r="C193" s="75" t="s">
        <v>183</v>
      </c>
      <c r="D193" s="52" t="s">
        <v>204</v>
      </c>
      <c r="E193" s="52" t="s">
        <v>599</v>
      </c>
      <c r="F193" s="75" t="s">
        <v>223</v>
      </c>
      <c r="G193" s="14">
        <v>22000000</v>
      </c>
    </row>
    <row r="194" spans="2:7" x14ac:dyDescent="0.25">
      <c r="B194" s="43" t="s">
        <v>600</v>
      </c>
      <c r="C194" s="75" t="s">
        <v>183</v>
      </c>
      <c r="D194" s="52" t="s">
        <v>204</v>
      </c>
      <c r="E194" s="52" t="s">
        <v>276</v>
      </c>
      <c r="F194" s="75" t="s">
        <v>223</v>
      </c>
      <c r="G194" s="14">
        <v>33480000</v>
      </c>
    </row>
    <row r="195" spans="2:7" x14ac:dyDescent="0.25">
      <c r="B195" s="43" t="s">
        <v>601</v>
      </c>
      <c r="C195" s="75" t="s">
        <v>183</v>
      </c>
      <c r="D195" s="52" t="s">
        <v>204</v>
      </c>
      <c r="E195" s="52" t="s">
        <v>116</v>
      </c>
      <c r="F195" s="75" t="s">
        <v>223</v>
      </c>
      <c r="G195" s="14">
        <v>26450000</v>
      </c>
    </row>
    <row r="196" spans="2:7" x14ac:dyDescent="0.25">
      <c r="B196" s="43" t="s">
        <v>602</v>
      </c>
      <c r="C196" s="75" t="s">
        <v>183</v>
      </c>
      <c r="D196" s="52" t="s">
        <v>204</v>
      </c>
      <c r="E196" s="52" t="s">
        <v>116</v>
      </c>
      <c r="F196" s="75" t="s">
        <v>223</v>
      </c>
      <c r="G196" s="14">
        <v>21840000</v>
      </c>
    </row>
    <row r="197" spans="2:7" x14ac:dyDescent="0.25">
      <c r="B197" s="43" t="s">
        <v>603</v>
      </c>
      <c r="C197" s="75" t="s">
        <v>183</v>
      </c>
      <c r="D197" s="52" t="s">
        <v>204</v>
      </c>
      <c r="E197" s="52" t="s">
        <v>110</v>
      </c>
      <c r="F197" s="75" t="s">
        <v>213</v>
      </c>
      <c r="G197" s="14">
        <v>33830000</v>
      </c>
    </row>
    <row r="198" spans="2:7" x14ac:dyDescent="0.25">
      <c r="B198" s="43" t="s">
        <v>604</v>
      </c>
      <c r="C198" s="75" t="s">
        <v>183</v>
      </c>
      <c r="D198" s="52" t="s">
        <v>204</v>
      </c>
      <c r="E198" s="52" t="s">
        <v>194</v>
      </c>
      <c r="F198" s="75" t="s">
        <v>213</v>
      </c>
      <c r="G198" s="14">
        <v>21810000</v>
      </c>
    </row>
    <row r="199" spans="2:7" x14ac:dyDescent="0.25">
      <c r="B199" s="43" t="s">
        <v>605</v>
      </c>
      <c r="C199" s="75" t="s">
        <v>183</v>
      </c>
      <c r="D199" s="52" t="s">
        <v>204</v>
      </c>
      <c r="E199" s="52" t="s">
        <v>109</v>
      </c>
      <c r="F199" s="75" t="s">
        <v>205</v>
      </c>
      <c r="G199" s="14">
        <v>15010000</v>
      </c>
    </row>
    <row r="200" spans="2:7" x14ac:dyDescent="0.25">
      <c r="B200" s="43" t="s">
        <v>606</v>
      </c>
      <c r="C200" s="75" t="s">
        <v>183</v>
      </c>
      <c r="D200" s="52" t="s">
        <v>204</v>
      </c>
      <c r="E200" s="52" t="s">
        <v>110</v>
      </c>
      <c r="F200" s="75" t="s">
        <v>205</v>
      </c>
      <c r="G200" s="14">
        <v>28580000</v>
      </c>
    </row>
    <row r="201" spans="2:7" x14ac:dyDescent="0.25">
      <c r="B201" s="43" t="s">
        <v>607</v>
      </c>
      <c r="C201" s="75" t="s">
        <v>183</v>
      </c>
      <c r="D201" s="52" t="s">
        <v>204</v>
      </c>
      <c r="E201" s="52" t="s">
        <v>608</v>
      </c>
      <c r="F201" s="75" t="s">
        <v>205</v>
      </c>
      <c r="G201" s="14">
        <v>21570000</v>
      </c>
    </row>
    <row r="202" spans="2:7" x14ac:dyDescent="0.25">
      <c r="B202" s="43" t="s">
        <v>609</v>
      </c>
      <c r="C202" s="75" t="s">
        <v>183</v>
      </c>
      <c r="D202" s="52" t="s">
        <v>204</v>
      </c>
      <c r="E202" s="52" t="s">
        <v>114</v>
      </c>
      <c r="F202" s="75" t="s">
        <v>205</v>
      </c>
      <c r="G202" s="14">
        <v>14960000</v>
      </c>
    </row>
    <row r="203" spans="2:7" x14ac:dyDescent="0.25">
      <c r="B203" s="43" t="s">
        <v>610</v>
      </c>
      <c r="C203" s="75" t="s">
        <v>183</v>
      </c>
      <c r="D203" s="52" t="s">
        <v>204</v>
      </c>
      <c r="E203" s="52" t="s">
        <v>117</v>
      </c>
      <c r="F203" s="75" t="s">
        <v>205</v>
      </c>
      <c r="G203" s="14">
        <v>14600000</v>
      </c>
    </row>
    <row r="204" spans="2:7" x14ac:dyDescent="0.25">
      <c r="B204" s="43" t="s">
        <v>203</v>
      </c>
      <c r="C204" s="75" t="s">
        <v>183</v>
      </c>
      <c r="D204" s="52" t="s">
        <v>204</v>
      </c>
      <c r="E204" s="52" t="s">
        <v>125</v>
      </c>
      <c r="F204" s="75" t="s">
        <v>205</v>
      </c>
      <c r="G204" s="14">
        <v>9790000</v>
      </c>
    </row>
    <row r="205" spans="2:7" x14ac:dyDescent="0.25">
      <c r="B205" s="43" t="s">
        <v>611</v>
      </c>
      <c r="C205" s="75" t="s">
        <v>183</v>
      </c>
      <c r="D205" s="52" t="s">
        <v>204</v>
      </c>
      <c r="E205" s="52" t="s">
        <v>116</v>
      </c>
      <c r="F205" s="75" t="s">
        <v>188</v>
      </c>
      <c r="G205" s="14">
        <v>27240000</v>
      </c>
    </row>
    <row r="206" spans="2:7" x14ac:dyDescent="0.25">
      <c r="B206" s="43" t="s">
        <v>612</v>
      </c>
      <c r="C206" s="75" t="s">
        <v>183</v>
      </c>
      <c r="D206" s="52" t="s">
        <v>613</v>
      </c>
      <c r="E206" s="52" t="s">
        <v>106</v>
      </c>
      <c r="F206" s="75" t="s">
        <v>186</v>
      </c>
      <c r="G206" s="14">
        <v>11420000</v>
      </c>
    </row>
    <row r="207" spans="2:7" x14ac:dyDescent="0.25">
      <c r="B207" s="43" t="s">
        <v>614</v>
      </c>
      <c r="C207" s="75" t="s">
        <v>183</v>
      </c>
      <c r="D207" s="52" t="s">
        <v>613</v>
      </c>
      <c r="E207" s="52" t="s">
        <v>122</v>
      </c>
      <c r="F207" s="75" t="s">
        <v>186</v>
      </c>
      <c r="G207" s="14">
        <v>20810000</v>
      </c>
    </row>
    <row r="208" spans="2:7" x14ac:dyDescent="0.25">
      <c r="B208" s="43" t="s">
        <v>615</v>
      </c>
      <c r="C208" s="75" t="s">
        <v>183</v>
      </c>
      <c r="D208" s="52" t="s">
        <v>613</v>
      </c>
      <c r="E208" s="52" t="s">
        <v>114</v>
      </c>
      <c r="F208" s="75" t="s">
        <v>186</v>
      </c>
      <c r="G208" s="14">
        <v>23060000</v>
      </c>
    </row>
    <row r="209" spans="2:7" x14ac:dyDescent="0.25">
      <c r="B209" s="43" t="s">
        <v>616</v>
      </c>
      <c r="C209" s="75" t="s">
        <v>183</v>
      </c>
      <c r="D209" s="52" t="s">
        <v>613</v>
      </c>
      <c r="E209" s="52" t="s">
        <v>116</v>
      </c>
      <c r="F209" s="75" t="s">
        <v>186</v>
      </c>
      <c r="G209" s="14">
        <v>9660000</v>
      </c>
    </row>
    <row r="210" spans="2:7" x14ac:dyDescent="0.25">
      <c r="B210" s="43" t="s">
        <v>617</v>
      </c>
      <c r="C210" s="75" t="s">
        <v>183</v>
      </c>
      <c r="D210" s="52" t="s">
        <v>613</v>
      </c>
      <c r="E210" s="52" t="s">
        <v>116</v>
      </c>
      <c r="F210" s="75" t="s">
        <v>186</v>
      </c>
      <c r="G210" s="14">
        <v>13860000</v>
      </c>
    </row>
    <row r="211" spans="2:7" x14ac:dyDescent="0.25">
      <c r="B211" s="43" t="s">
        <v>618</v>
      </c>
      <c r="C211" s="75" t="s">
        <v>183</v>
      </c>
      <c r="D211" s="52" t="s">
        <v>613</v>
      </c>
      <c r="E211" s="52" t="s">
        <v>116</v>
      </c>
      <c r="F211" s="75" t="s">
        <v>186</v>
      </c>
      <c r="G211" s="14">
        <v>25700000</v>
      </c>
    </row>
    <row r="212" spans="2:7" x14ac:dyDescent="0.25">
      <c r="B212" s="43" t="s">
        <v>619</v>
      </c>
      <c r="C212" s="75" t="s">
        <v>183</v>
      </c>
      <c r="D212" s="52" t="s">
        <v>613</v>
      </c>
      <c r="E212" s="52" t="s">
        <v>116</v>
      </c>
      <c r="F212" s="75" t="s">
        <v>186</v>
      </c>
      <c r="G212" s="14">
        <v>13180000</v>
      </c>
    </row>
    <row r="213" spans="2:7" x14ac:dyDescent="0.25">
      <c r="B213" s="43" t="s">
        <v>620</v>
      </c>
      <c r="C213" s="75" t="s">
        <v>183</v>
      </c>
      <c r="D213" s="52" t="s">
        <v>613</v>
      </c>
      <c r="E213" s="52" t="s">
        <v>116</v>
      </c>
      <c r="F213" s="75" t="s">
        <v>186</v>
      </c>
      <c r="G213" s="14">
        <v>16800000</v>
      </c>
    </row>
    <row r="214" spans="2:7" x14ac:dyDescent="0.25">
      <c r="B214" s="43" t="s">
        <v>621</v>
      </c>
      <c r="C214" s="75" t="s">
        <v>183</v>
      </c>
      <c r="D214" s="52" t="s">
        <v>613</v>
      </c>
      <c r="E214" s="52" t="s">
        <v>116</v>
      </c>
      <c r="F214" s="75" t="s">
        <v>186</v>
      </c>
      <c r="G214" s="14">
        <v>15050000</v>
      </c>
    </row>
    <row r="215" spans="2:7" x14ac:dyDescent="0.25">
      <c r="B215" s="43" t="s">
        <v>622</v>
      </c>
      <c r="C215" s="75" t="s">
        <v>183</v>
      </c>
      <c r="D215" s="52" t="s">
        <v>613</v>
      </c>
      <c r="E215" s="52" t="s">
        <v>116</v>
      </c>
      <c r="F215" s="75" t="s">
        <v>186</v>
      </c>
      <c r="G215" s="14">
        <v>11280000</v>
      </c>
    </row>
    <row r="216" spans="2:7" x14ac:dyDescent="0.25">
      <c r="B216" s="43" t="s">
        <v>623</v>
      </c>
      <c r="C216" s="75" t="s">
        <v>183</v>
      </c>
      <c r="D216" s="52" t="s">
        <v>613</v>
      </c>
      <c r="E216" s="52" t="s">
        <v>116</v>
      </c>
      <c r="F216" s="75" t="s">
        <v>186</v>
      </c>
      <c r="G216" s="14">
        <v>7780000</v>
      </c>
    </row>
    <row r="217" spans="2:7" x14ac:dyDescent="0.25">
      <c r="B217" s="43" t="s">
        <v>624</v>
      </c>
      <c r="C217" s="75" t="s">
        <v>183</v>
      </c>
      <c r="D217" s="52" t="s">
        <v>613</v>
      </c>
      <c r="E217" s="52" t="s">
        <v>116</v>
      </c>
      <c r="F217" s="75" t="s">
        <v>223</v>
      </c>
      <c r="G217" s="14">
        <v>32790000</v>
      </c>
    </row>
    <row r="218" spans="2:7" x14ac:dyDescent="0.25">
      <c r="B218" s="43" t="s">
        <v>625</v>
      </c>
      <c r="C218" s="75" t="s">
        <v>183</v>
      </c>
      <c r="D218" s="52" t="s">
        <v>613</v>
      </c>
      <c r="E218" s="52" t="s">
        <v>116</v>
      </c>
      <c r="F218" s="75" t="s">
        <v>257</v>
      </c>
      <c r="G218" s="14">
        <v>25580000</v>
      </c>
    </row>
    <row r="219" spans="2:7" x14ac:dyDescent="0.25">
      <c r="B219" s="43" t="s">
        <v>626</v>
      </c>
      <c r="C219" s="75" t="s">
        <v>183</v>
      </c>
      <c r="D219" s="52" t="s">
        <v>613</v>
      </c>
      <c r="E219" s="52" t="s">
        <v>116</v>
      </c>
      <c r="F219" s="75" t="s">
        <v>257</v>
      </c>
      <c r="G219" s="14">
        <v>20860000</v>
      </c>
    </row>
    <row r="220" spans="2:7" x14ac:dyDescent="0.25">
      <c r="B220" s="43" t="s">
        <v>627</v>
      </c>
      <c r="C220" s="75" t="s">
        <v>183</v>
      </c>
      <c r="D220" s="52" t="s">
        <v>613</v>
      </c>
      <c r="E220" s="52" t="s">
        <v>399</v>
      </c>
      <c r="F220" s="75" t="s">
        <v>257</v>
      </c>
      <c r="G220" s="14">
        <v>31340000</v>
      </c>
    </row>
    <row r="221" spans="2:7" x14ac:dyDescent="0.25">
      <c r="B221" s="43" t="s">
        <v>628</v>
      </c>
      <c r="C221" s="75" t="s">
        <v>183</v>
      </c>
      <c r="D221" s="52" t="s">
        <v>613</v>
      </c>
      <c r="E221" s="52" t="s">
        <v>116</v>
      </c>
      <c r="F221" s="75" t="s">
        <v>213</v>
      </c>
      <c r="G221" s="14">
        <v>10210000</v>
      </c>
    </row>
    <row r="222" spans="2:7" x14ac:dyDescent="0.25">
      <c r="B222" s="43" t="s">
        <v>629</v>
      </c>
      <c r="C222" s="75" t="s">
        <v>183</v>
      </c>
      <c r="D222" s="52" t="s">
        <v>613</v>
      </c>
      <c r="E222" s="52" t="s">
        <v>247</v>
      </c>
      <c r="F222" s="75" t="s">
        <v>213</v>
      </c>
      <c r="G222" s="14">
        <v>11480000</v>
      </c>
    </row>
    <row r="223" spans="2:7" x14ac:dyDescent="0.25">
      <c r="B223" s="43" t="s">
        <v>630</v>
      </c>
      <c r="C223" s="75" t="s">
        <v>183</v>
      </c>
      <c r="D223" s="52" t="s">
        <v>613</v>
      </c>
      <c r="E223" s="52" t="s">
        <v>106</v>
      </c>
      <c r="F223" s="75" t="s">
        <v>205</v>
      </c>
      <c r="G223" s="14">
        <v>11190000</v>
      </c>
    </row>
    <row r="224" spans="2:7" x14ac:dyDescent="0.25">
      <c r="B224" s="43" t="s">
        <v>631</v>
      </c>
      <c r="C224" s="75" t="s">
        <v>183</v>
      </c>
      <c r="D224" s="52" t="s">
        <v>613</v>
      </c>
      <c r="E224" s="52" t="s">
        <v>122</v>
      </c>
      <c r="F224" s="75" t="s">
        <v>205</v>
      </c>
      <c r="G224" s="14">
        <v>15270000</v>
      </c>
    </row>
    <row r="225" spans="2:7" x14ac:dyDescent="0.25">
      <c r="B225" s="43" t="s">
        <v>632</v>
      </c>
      <c r="C225" s="75" t="s">
        <v>183</v>
      </c>
      <c r="D225" s="52" t="s">
        <v>613</v>
      </c>
      <c r="E225" s="52" t="s">
        <v>113</v>
      </c>
      <c r="F225" s="75" t="s">
        <v>205</v>
      </c>
      <c r="G225" s="14">
        <v>15360000</v>
      </c>
    </row>
    <row r="226" spans="2:7" x14ac:dyDescent="0.25">
      <c r="B226" s="43" t="s">
        <v>633</v>
      </c>
      <c r="C226" s="75" t="s">
        <v>183</v>
      </c>
      <c r="D226" s="52" t="s">
        <v>613</v>
      </c>
      <c r="E226" s="52" t="s">
        <v>116</v>
      </c>
      <c r="F226" s="75" t="s">
        <v>205</v>
      </c>
      <c r="G226" s="14">
        <v>9090000</v>
      </c>
    </row>
    <row r="227" spans="2:7" x14ac:dyDescent="0.25">
      <c r="B227" s="43" t="s">
        <v>634</v>
      </c>
      <c r="C227" s="75" t="s">
        <v>183</v>
      </c>
      <c r="D227" s="52" t="s">
        <v>613</v>
      </c>
      <c r="E227" s="52" t="s">
        <v>116</v>
      </c>
      <c r="F227" s="75" t="s">
        <v>205</v>
      </c>
      <c r="G227" s="14">
        <v>25600000</v>
      </c>
    </row>
    <row r="228" spans="2:7" x14ac:dyDescent="0.25">
      <c r="B228" s="43" t="s">
        <v>635</v>
      </c>
      <c r="C228" s="75" t="s">
        <v>183</v>
      </c>
      <c r="D228" s="52" t="s">
        <v>613</v>
      </c>
      <c r="E228" s="52" t="s">
        <v>116</v>
      </c>
      <c r="F228" s="75" t="s">
        <v>205</v>
      </c>
      <c r="G228" s="14">
        <v>33400000</v>
      </c>
    </row>
    <row r="229" spans="2:7" x14ac:dyDescent="0.25">
      <c r="B229" s="43" t="s">
        <v>636</v>
      </c>
      <c r="C229" s="75" t="s">
        <v>183</v>
      </c>
      <c r="D229" s="52" t="s">
        <v>613</v>
      </c>
      <c r="E229" s="52" t="s">
        <v>268</v>
      </c>
      <c r="F229" s="75" t="s">
        <v>205</v>
      </c>
      <c r="G229" s="14">
        <v>25620000</v>
      </c>
    </row>
    <row r="230" spans="2:7" x14ac:dyDescent="0.25">
      <c r="B230" s="43" t="s">
        <v>637</v>
      </c>
      <c r="C230" s="75" t="s">
        <v>183</v>
      </c>
      <c r="D230" s="52" t="s">
        <v>613</v>
      </c>
      <c r="E230" s="52" t="s">
        <v>116</v>
      </c>
      <c r="F230" s="75" t="s">
        <v>220</v>
      </c>
      <c r="G230" s="14">
        <v>28090000</v>
      </c>
    </row>
    <row r="231" spans="2:7" x14ac:dyDescent="0.25">
      <c r="B231" s="43" t="s">
        <v>638</v>
      </c>
      <c r="C231" s="75" t="s">
        <v>183</v>
      </c>
      <c r="D231" s="52" t="s">
        <v>613</v>
      </c>
      <c r="E231" s="52" t="s">
        <v>122</v>
      </c>
      <c r="F231" s="75" t="s">
        <v>188</v>
      </c>
      <c r="G231" s="14">
        <v>28720000</v>
      </c>
    </row>
    <row r="232" spans="2:7" x14ac:dyDescent="0.25">
      <c r="B232" s="43" t="s">
        <v>639</v>
      </c>
      <c r="C232" s="75" t="s">
        <v>183</v>
      </c>
      <c r="D232" s="52" t="s">
        <v>613</v>
      </c>
      <c r="E232" s="52" t="s">
        <v>163</v>
      </c>
      <c r="F232" s="75" t="s">
        <v>188</v>
      </c>
      <c r="G232" s="14">
        <v>19390000</v>
      </c>
    </row>
    <row r="233" spans="2:7" x14ac:dyDescent="0.25">
      <c r="B233" s="43" t="s">
        <v>640</v>
      </c>
      <c r="C233" s="75" t="s">
        <v>183</v>
      </c>
      <c r="D233" s="52" t="s">
        <v>641</v>
      </c>
      <c r="E233" s="52" t="s">
        <v>106</v>
      </c>
      <c r="F233" s="75" t="s">
        <v>186</v>
      </c>
      <c r="G233" s="14">
        <v>15760000</v>
      </c>
    </row>
    <row r="234" spans="2:7" x14ac:dyDescent="0.25">
      <c r="B234" s="43" t="s">
        <v>642</v>
      </c>
      <c r="C234" s="75" t="s">
        <v>183</v>
      </c>
      <c r="D234" s="52" t="s">
        <v>641</v>
      </c>
      <c r="E234" s="52" t="s">
        <v>339</v>
      </c>
      <c r="F234" s="75" t="s">
        <v>186</v>
      </c>
      <c r="G234" s="14">
        <v>23310000</v>
      </c>
    </row>
    <row r="235" spans="2:7" x14ac:dyDescent="0.25">
      <c r="B235" s="43" t="s">
        <v>643</v>
      </c>
      <c r="C235" s="75" t="s">
        <v>183</v>
      </c>
      <c r="D235" s="52" t="s">
        <v>641</v>
      </c>
      <c r="E235" s="52" t="s">
        <v>122</v>
      </c>
      <c r="F235" s="75" t="s">
        <v>186</v>
      </c>
      <c r="G235" s="14">
        <v>25760000</v>
      </c>
    </row>
    <row r="236" spans="2:7" x14ac:dyDescent="0.25">
      <c r="B236" s="43" t="s">
        <v>644</v>
      </c>
      <c r="C236" s="75" t="s">
        <v>183</v>
      </c>
      <c r="D236" s="52" t="s">
        <v>641</v>
      </c>
      <c r="E236" s="52" t="s">
        <v>112</v>
      </c>
      <c r="F236" s="75" t="s">
        <v>186</v>
      </c>
      <c r="G236" s="14">
        <v>18130000</v>
      </c>
    </row>
    <row r="237" spans="2:7" x14ac:dyDescent="0.25">
      <c r="B237" s="43" t="s">
        <v>645</v>
      </c>
      <c r="C237" s="75" t="s">
        <v>183</v>
      </c>
      <c r="D237" s="52" t="s">
        <v>641</v>
      </c>
      <c r="E237" s="52" t="s">
        <v>163</v>
      </c>
      <c r="F237" s="75" t="s">
        <v>186</v>
      </c>
      <c r="G237" s="14">
        <v>28610000</v>
      </c>
    </row>
    <row r="238" spans="2:7" x14ac:dyDescent="0.25">
      <c r="B238" s="43" t="s">
        <v>646</v>
      </c>
      <c r="C238" s="75" t="s">
        <v>183</v>
      </c>
      <c r="D238" s="52" t="s">
        <v>641</v>
      </c>
      <c r="E238" s="52" t="s">
        <v>116</v>
      </c>
      <c r="F238" s="75" t="s">
        <v>186</v>
      </c>
      <c r="G238" s="14">
        <v>8630000</v>
      </c>
    </row>
    <row r="239" spans="2:7" x14ac:dyDescent="0.25">
      <c r="B239" s="43" t="s">
        <v>647</v>
      </c>
      <c r="C239" s="75" t="s">
        <v>183</v>
      </c>
      <c r="D239" s="52" t="s">
        <v>641</v>
      </c>
      <c r="E239" s="52" t="s">
        <v>116</v>
      </c>
      <c r="F239" s="75" t="s">
        <v>186</v>
      </c>
      <c r="G239" s="14">
        <v>16290000</v>
      </c>
    </row>
    <row r="240" spans="2:7" x14ac:dyDescent="0.25">
      <c r="B240" s="43" t="s">
        <v>648</v>
      </c>
      <c r="C240" s="75" t="s">
        <v>183</v>
      </c>
      <c r="D240" s="52" t="s">
        <v>641</v>
      </c>
      <c r="E240" s="52" t="s">
        <v>116</v>
      </c>
      <c r="F240" s="75" t="s">
        <v>186</v>
      </c>
      <c r="G240" s="14">
        <v>28690000</v>
      </c>
    </row>
    <row r="241" spans="2:7" x14ac:dyDescent="0.25">
      <c r="B241" s="43" t="s">
        <v>649</v>
      </c>
      <c r="C241" s="75" t="s">
        <v>183</v>
      </c>
      <c r="D241" s="52" t="s">
        <v>641</v>
      </c>
      <c r="E241" s="52" t="s">
        <v>650</v>
      </c>
      <c r="F241" s="75" t="s">
        <v>223</v>
      </c>
      <c r="G241" s="14">
        <v>30940000</v>
      </c>
    </row>
    <row r="242" spans="2:7" x14ac:dyDescent="0.25">
      <c r="B242" s="43" t="s">
        <v>651</v>
      </c>
      <c r="C242" s="75" t="s">
        <v>183</v>
      </c>
      <c r="D242" s="52" t="s">
        <v>641</v>
      </c>
      <c r="E242" s="52" t="s">
        <v>530</v>
      </c>
      <c r="F242" s="75" t="s">
        <v>223</v>
      </c>
      <c r="G242" s="14">
        <v>27820000</v>
      </c>
    </row>
    <row r="243" spans="2:7" x14ac:dyDescent="0.25">
      <c r="B243" s="43" t="s">
        <v>652</v>
      </c>
      <c r="C243" s="75" t="s">
        <v>183</v>
      </c>
      <c r="D243" s="52" t="s">
        <v>641</v>
      </c>
      <c r="E243" s="52" t="s">
        <v>276</v>
      </c>
      <c r="F243" s="75" t="s">
        <v>223</v>
      </c>
      <c r="G243" s="14">
        <v>26870000</v>
      </c>
    </row>
    <row r="244" spans="2:7" x14ac:dyDescent="0.25">
      <c r="B244" s="43" t="s">
        <v>653</v>
      </c>
      <c r="C244" s="75" t="s">
        <v>183</v>
      </c>
      <c r="D244" s="52" t="s">
        <v>641</v>
      </c>
      <c r="E244" s="52" t="s">
        <v>119</v>
      </c>
      <c r="F244" s="75" t="s">
        <v>223</v>
      </c>
      <c r="G244" s="14">
        <v>22510000</v>
      </c>
    </row>
    <row r="245" spans="2:7" x14ac:dyDescent="0.25">
      <c r="B245" s="43" t="s">
        <v>654</v>
      </c>
      <c r="C245" s="75" t="s">
        <v>183</v>
      </c>
      <c r="D245" s="52" t="s">
        <v>641</v>
      </c>
      <c r="E245" s="52" t="s">
        <v>655</v>
      </c>
      <c r="F245" s="75" t="s">
        <v>257</v>
      </c>
      <c r="G245" s="14">
        <v>22770000</v>
      </c>
    </row>
    <row r="246" spans="2:7" x14ac:dyDescent="0.25">
      <c r="B246" s="43" t="s">
        <v>656</v>
      </c>
      <c r="C246" s="75" t="s">
        <v>183</v>
      </c>
      <c r="D246" s="52" t="s">
        <v>641</v>
      </c>
      <c r="E246" s="52" t="s">
        <v>117</v>
      </c>
      <c r="F246" s="75" t="s">
        <v>257</v>
      </c>
      <c r="G246" s="14">
        <v>24430000</v>
      </c>
    </row>
    <row r="247" spans="2:7" x14ac:dyDescent="0.25">
      <c r="B247" s="43" t="s">
        <v>657</v>
      </c>
      <c r="C247" s="75" t="s">
        <v>183</v>
      </c>
      <c r="D247" s="52" t="s">
        <v>641</v>
      </c>
      <c r="E247" s="52" t="s">
        <v>276</v>
      </c>
      <c r="F247" s="75" t="s">
        <v>213</v>
      </c>
      <c r="G247" s="14">
        <v>26960000</v>
      </c>
    </row>
    <row r="248" spans="2:7" x14ac:dyDescent="0.25">
      <c r="B248" s="43" t="s">
        <v>658</v>
      </c>
      <c r="C248" s="75" t="s">
        <v>183</v>
      </c>
      <c r="D248" s="52" t="s">
        <v>641</v>
      </c>
      <c r="E248" s="52" t="s">
        <v>114</v>
      </c>
      <c r="F248" s="75" t="s">
        <v>213</v>
      </c>
      <c r="G248" s="14">
        <v>9410000</v>
      </c>
    </row>
    <row r="249" spans="2:7" x14ac:dyDescent="0.25">
      <c r="B249" s="43" t="s">
        <v>659</v>
      </c>
      <c r="C249" s="75" t="s">
        <v>183</v>
      </c>
      <c r="D249" s="52" t="s">
        <v>641</v>
      </c>
      <c r="E249" s="52" t="s">
        <v>106</v>
      </c>
      <c r="F249" s="75" t="s">
        <v>205</v>
      </c>
      <c r="G249" s="14">
        <v>18650000</v>
      </c>
    </row>
    <row r="250" spans="2:7" x14ac:dyDescent="0.25">
      <c r="B250" s="43" t="s">
        <v>660</v>
      </c>
      <c r="C250" s="75" t="s">
        <v>183</v>
      </c>
      <c r="D250" s="52" t="s">
        <v>641</v>
      </c>
      <c r="E250" s="52" t="s">
        <v>661</v>
      </c>
      <c r="F250" s="75" t="s">
        <v>205</v>
      </c>
      <c r="G250" s="14">
        <v>26040000</v>
      </c>
    </row>
    <row r="251" spans="2:7" x14ac:dyDescent="0.25">
      <c r="B251" s="43" t="s">
        <v>662</v>
      </c>
      <c r="C251" s="75" t="s">
        <v>183</v>
      </c>
      <c r="D251" s="52" t="s">
        <v>641</v>
      </c>
      <c r="E251" s="52" t="s">
        <v>276</v>
      </c>
      <c r="F251" s="75" t="s">
        <v>205</v>
      </c>
      <c r="G251" s="14">
        <v>24160000</v>
      </c>
    </row>
    <row r="252" spans="2:7" x14ac:dyDescent="0.25">
      <c r="B252" s="43" t="s">
        <v>663</v>
      </c>
      <c r="C252" s="75" t="s">
        <v>183</v>
      </c>
      <c r="D252" s="52" t="s">
        <v>641</v>
      </c>
      <c r="E252" s="52" t="s">
        <v>116</v>
      </c>
      <c r="F252" s="75" t="s">
        <v>205</v>
      </c>
      <c r="G252" s="14">
        <v>15940000</v>
      </c>
    </row>
    <row r="253" spans="2:7" x14ac:dyDescent="0.25">
      <c r="B253" s="43" t="s">
        <v>664</v>
      </c>
      <c r="C253" s="75" t="s">
        <v>183</v>
      </c>
      <c r="D253" s="52" t="s">
        <v>641</v>
      </c>
      <c r="E253" s="52" t="s">
        <v>116</v>
      </c>
      <c r="F253" s="75" t="s">
        <v>205</v>
      </c>
      <c r="G253" s="14">
        <v>33470000</v>
      </c>
    </row>
    <row r="254" spans="2:7" x14ac:dyDescent="0.25">
      <c r="B254" s="43" t="s">
        <v>665</v>
      </c>
      <c r="C254" s="75" t="s">
        <v>183</v>
      </c>
      <c r="D254" s="52" t="s">
        <v>641</v>
      </c>
      <c r="E254" s="52" t="s">
        <v>116</v>
      </c>
      <c r="F254" s="75" t="s">
        <v>220</v>
      </c>
      <c r="G254" s="14">
        <v>22110000</v>
      </c>
    </row>
    <row r="255" spans="2:7" x14ac:dyDescent="0.25">
      <c r="B255" s="43" t="s">
        <v>666</v>
      </c>
      <c r="C255" s="75" t="s">
        <v>183</v>
      </c>
      <c r="D255" s="52" t="s">
        <v>641</v>
      </c>
      <c r="E255" s="52" t="s">
        <v>116</v>
      </c>
      <c r="F255" s="75" t="s">
        <v>188</v>
      </c>
      <c r="G255" s="14">
        <v>34750000</v>
      </c>
    </row>
    <row r="256" spans="2:7" x14ac:dyDescent="0.25">
      <c r="B256" s="43" t="s">
        <v>667</v>
      </c>
      <c r="C256" s="75" t="s">
        <v>183</v>
      </c>
      <c r="D256" s="52" t="s">
        <v>641</v>
      </c>
      <c r="E256" s="52" t="s">
        <v>116</v>
      </c>
      <c r="F256" s="75" t="s">
        <v>188</v>
      </c>
      <c r="G256" s="14">
        <v>22900000</v>
      </c>
    </row>
    <row r="257" spans="2:7" x14ac:dyDescent="0.25">
      <c r="B257" s="43" t="s">
        <v>668</v>
      </c>
      <c r="C257" s="75" t="s">
        <v>183</v>
      </c>
      <c r="D257" s="52" t="s">
        <v>209</v>
      </c>
      <c r="E257" s="52" t="s">
        <v>109</v>
      </c>
      <c r="F257" s="75" t="s">
        <v>186</v>
      </c>
      <c r="G257" s="14">
        <v>25250000</v>
      </c>
    </row>
    <row r="258" spans="2:7" x14ac:dyDescent="0.25">
      <c r="B258" s="43" t="s">
        <v>669</v>
      </c>
      <c r="C258" s="75" t="s">
        <v>183</v>
      </c>
      <c r="D258" s="52" t="s">
        <v>209</v>
      </c>
      <c r="E258" s="52" t="s">
        <v>116</v>
      </c>
      <c r="F258" s="75" t="s">
        <v>186</v>
      </c>
      <c r="G258" s="14">
        <v>14690000</v>
      </c>
    </row>
    <row r="259" spans="2:7" x14ac:dyDescent="0.25">
      <c r="B259" s="43" t="s">
        <v>670</v>
      </c>
      <c r="C259" s="75" t="s">
        <v>183</v>
      </c>
      <c r="D259" s="52" t="s">
        <v>209</v>
      </c>
      <c r="E259" s="52" t="s">
        <v>116</v>
      </c>
      <c r="F259" s="75" t="s">
        <v>186</v>
      </c>
      <c r="G259" s="14">
        <v>24960000</v>
      </c>
    </row>
    <row r="260" spans="2:7" x14ac:dyDescent="0.25">
      <c r="B260" s="43" t="s">
        <v>671</v>
      </c>
      <c r="C260" s="75" t="s">
        <v>183</v>
      </c>
      <c r="D260" s="52" t="s">
        <v>209</v>
      </c>
      <c r="E260" s="52" t="s">
        <v>116</v>
      </c>
      <c r="F260" s="75" t="s">
        <v>186</v>
      </c>
      <c r="G260" s="14">
        <v>11700000</v>
      </c>
    </row>
    <row r="261" spans="2:7" x14ac:dyDescent="0.25">
      <c r="B261" s="43" t="s">
        <v>672</v>
      </c>
      <c r="C261" s="75" t="s">
        <v>183</v>
      </c>
      <c r="D261" s="52" t="s">
        <v>209</v>
      </c>
      <c r="E261" s="52" t="s">
        <v>116</v>
      </c>
      <c r="F261" s="75" t="s">
        <v>186</v>
      </c>
      <c r="G261" s="14">
        <v>10570000</v>
      </c>
    </row>
    <row r="262" spans="2:7" x14ac:dyDescent="0.25">
      <c r="B262" s="43" t="s">
        <v>208</v>
      </c>
      <c r="C262" s="75" t="s">
        <v>183</v>
      </c>
      <c r="D262" s="52" t="s">
        <v>209</v>
      </c>
      <c r="E262" s="52" t="s">
        <v>125</v>
      </c>
      <c r="F262" s="75" t="s">
        <v>186</v>
      </c>
      <c r="G262" s="14">
        <v>16290000</v>
      </c>
    </row>
    <row r="263" spans="2:7" x14ac:dyDescent="0.25">
      <c r="B263" s="43" t="s">
        <v>673</v>
      </c>
      <c r="C263" s="75" t="s">
        <v>183</v>
      </c>
      <c r="D263" s="52" t="s">
        <v>209</v>
      </c>
      <c r="E263" s="52" t="s">
        <v>247</v>
      </c>
      <c r="F263" s="75" t="s">
        <v>186</v>
      </c>
      <c r="G263" s="14">
        <v>20130000</v>
      </c>
    </row>
    <row r="264" spans="2:7" x14ac:dyDescent="0.25">
      <c r="B264" s="43" t="s">
        <v>674</v>
      </c>
      <c r="C264" s="75" t="s">
        <v>183</v>
      </c>
      <c r="D264" s="52" t="s">
        <v>209</v>
      </c>
      <c r="E264" s="52" t="s">
        <v>268</v>
      </c>
      <c r="F264" s="75" t="s">
        <v>186</v>
      </c>
      <c r="G264" s="14">
        <v>11460000</v>
      </c>
    </row>
    <row r="265" spans="2:7" x14ac:dyDescent="0.25">
      <c r="B265" s="43" t="s">
        <v>675</v>
      </c>
      <c r="C265" s="75" t="s">
        <v>183</v>
      </c>
      <c r="D265" s="52" t="s">
        <v>209</v>
      </c>
      <c r="E265" s="52" t="s">
        <v>650</v>
      </c>
      <c r="F265" s="75" t="s">
        <v>223</v>
      </c>
      <c r="G265" s="14">
        <v>20480000</v>
      </c>
    </row>
    <row r="266" spans="2:7" x14ac:dyDescent="0.25">
      <c r="B266" s="43" t="s">
        <v>676</v>
      </c>
      <c r="C266" s="75" t="s">
        <v>183</v>
      </c>
      <c r="D266" s="52" t="s">
        <v>209</v>
      </c>
      <c r="E266" s="52" t="s">
        <v>276</v>
      </c>
      <c r="F266" s="75" t="s">
        <v>223</v>
      </c>
      <c r="G266" s="14">
        <v>32260000</v>
      </c>
    </row>
    <row r="267" spans="2:7" x14ac:dyDescent="0.25">
      <c r="B267" s="43" t="s">
        <v>677</v>
      </c>
      <c r="C267" s="75" t="s">
        <v>183</v>
      </c>
      <c r="D267" s="52" t="s">
        <v>209</v>
      </c>
      <c r="E267" s="52" t="s">
        <v>116</v>
      </c>
      <c r="F267" s="75" t="s">
        <v>223</v>
      </c>
      <c r="G267" s="14">
        <v>25950000</v>
      </c>
    </row>
    <row r="268" spans="2:7" x14ac:dyDescent="0.25">
      <c r="B268" s="43" t="s">
        <v>678</v>
      </c>
      <c r="C268" s="75" t="s">
        <v>183</v>
      </c>
      <c r="D268" s="52" t="s">
        <v>209</v>
      </c>
      <c r="E268" s="52" t="s">
        <v>118</v>
      </c>
      <c r="F268" s="75" t="s">
        <v>223</v>
      </c>
      <c r="G268" s="14">
        <v>23090000</v>
      </c>
    </row>
    <row r="269" spans="2:7" x14ac:dyDescent="0.25">
      <c r="B269" s="43" t="s">
        <v>679</v>
      </c>
      <c r="C269" s="75" t="s">
        <v>183</v>
      </c>
      <c r="D269" s="52" t="s">
        <v>209</v>
      </c>
      <c r="E269" s="52" t="s">
        <v>165</v>
      </c>
      <c r="F269" s="75" t="s">
        <v>223</v>
      </c>
      <c r="G269" s="14">
        <v>23730000</v>
      </c>
    </row>
    <row r="270" spans="2:7" x14ac:dyDescent="0.25">
      <c r="B270" s="43" t="s">
        <v>680</v>
      </c>
      <c r="C270" s="75" t="s">
        <v>183</v>
      </c>
      <c r="D270" s="52" t="s">
        <v>209</v>
      </c>
      <c r="E270" s="52" t="s">
        <v>116</v>
      </c>
      <c r="F270" s="75" t="s">
        <v>213</v>
      </c>
      <c r="G270" s="14">
        <v>12620000</v>
      </c>
    </row>
    <row r="271" spans="2:7" x14ac:dyDescent="0.25">
      <c r="B271" s="43" t="s">
        <v>681</v>
      </c>
      <c r="C271" s="75" t="s">
        <v>183</v>
      </c>
      <c r="D271" s="52" t="s">
        <v>209</v>
      </c>
      <c r="E271" s="52" t="s">
        <v>222</v>
      </c>
      <c r="F271" s="75" t="s">
        <v>205</v>
      </c>
      <c r="G271" s="14">
        <v>20750000</v>
      </c>
    </row>
    <row r="272" spans="2:7" x14ac:dyDescent="0.25">
      <c r="B272" s="43" t="s">
        <v>682</v>
      </c>
      <c r="C272" s="75" t="s">
        <v>183</v>
      </c>
      <c r="D272" s="52" t="s">
        <v>209</v>
      </c>
      <c r="E272" s="52" t="s">
        <v>108</v>
      </c>
      <c r="F272" s="75" t="s">
        <v>205</v>
      </c>
      <c r="G272" s="14">
        <v>25790000</v>
      </c>
    </row>
    <row r="273" spans="2:7" x14ac:dyDescent="0.25">
      <c r="B273" s="43" t="s">
        <v>683</v>
      </c>
      <c r="C273" s="75" t="s">
        <v>183</v>
      </c>
      <c r="D273" s="52" t="s">
        <v>209</v>
      </c>
      <c r="E273" s="52" t="s">
        <v>109</v>
      </c>
      <c r="F273" s="75" t="s">
        <v>205</v>
      </c>
      <c r="G273" s="14">
        <v>9380000</v>
      </c>
    </row>
    <row r="274" spans="2:7" x14ac:dyDescent="0.25">
      <c r="B274" s="43" t="s">
        <v>684</v>
      </c>
      <c r="C274" s="75" t="s">
        <v>183</v>
      </c>
      <c r="D274" s="52" t="s">
        <v>209</v>
      </c>
      <c r="E274" s="52" t="s">
        <v>111</v>
      </c>
      <c r="F274" s="75" t="s">
        <v>205</v>
      </c>
      <c r="G274" s="14">
        <v>18960000</v>
      </c>
    </row>
    <row r="275" spans="2:7" x14ac:dyDescent="0.25">
      <c r="B275" s="43" t="s">
        <v>685</v>
      </c>
      <c r="C275" s="75" t="s">
        <v>183</v>
      </c>
      <c r="D275" s="52" t="s">
        <v>209</v>
      </c>
      <c r="E275" s="52" t="s">
        <v>116</v>
      </c>
      <c r="F275" s="75" t="s">
        <v>205</v>
      </c>
      <c r="G275" s="14">
        <v>15970000</v>
      </c>
    </row>
    <row r="276" spans="2:7" x14ac:dyDescent="0.25">
      <c r="B276" s="43" t="s">
        <v>686</v>
      </c>
      <c r="C276" s="75" t="s">
        <v>183</v>
      </c>
      <c r="D276" s="52" t="s">
        <v>209</v>
      </c>
      <c r="E276" s="52" t="s">
        <v>116</v>
      </c>
      <c r="F276" s="75" t="s">
        <v>205</v>
      </c>
      <c r="G276" s="14">
        <v>22470000</v>
      </c>
    </row>
    <row r="277" spans="2:7" x14ac:dyDescent="0.25">
      <c r="B277" s="43" t="s">
        <v>687</v>
      </c>
      <c r="C277" s="75" t="s">
        <v>183</v>
      </c>
      <c r="D277" s="52" t="s">
        <v>209</v>
      </c>
      <c r="E277" s="52" t="s">
        <v>276</v>
      </c>
      <c r="F277" s="75" t="s">
        <v>188</v>
      </c>
      <c r="G277" s="14">
        <v>20420000</v>
      </c>
    </row>
    <row r="278" spans="2:7" x14ac:dyDescent="0.25">
      <c r="B278" s="43" t="s">
        <v>688</v>
      </c>
      <c r="C278" s="75" t="s">
        <v>183</v>
      </c>
      <c r="D278" s="52" t="s">
        <v>209</v>
      </c>
      <c r="E278" s="52" t="s">
        <v>116</v>
      </c>
      <c r="F278" s="75" t="s">
        <v>188</v>
      </c>
      <c r="G278" s="14">
        <v>35740000</v>
      </c>
    </row>
    <row r="279" spans="2:7" x14ac:dyDescent="0.25">
      <c r="B279" s="43" t="s">
        <v>689</v>
      </c>
      <c r="C279" s="75" t="s">
        <v>183</v>
      </c>
      <c r="D279" s="52" t="s">
        <v>209</v>
      </c>
      <c r="E279" s="52" t="s">
        <v>116</v>
      </c>
      <c r="F279" s="75" t="s">
        <v>188</v>
      </c>
      <c r="G279" s="14">
        <v>17810000</v>
      </c>
    </row>
    <row r="280" spans="2:7" x14ac:dyDescent="0.25">
      <c r="B280" s="43" t="s">
        <v>690</v>
      </c>
      <c r="C280" s="75" t="s">
        <v>183</v>
      </c>
      <c r="D280" s="52" t="s">
        <v>209</v>
      </c>
      <c r="E280" s="52" t="s">
        <v>440</v>
      </c>
      <c r="F280" s="75" t="s">
        <v>188</v>
      </c>
      <c r="G280" s="14">
        <v>28160000</v>
      </c>
    </row>
    <row r="281" spans="2:7" x14ac:dyDescent="0.25">
      <c r="B281" s="43" t="s">
        <v>691</v>
      </c>
      <c r="C281" s="75" t="s">
        <v>183</v>
      </c>
      <c r="D281" s="52" t="s">
        <v>692</v>
      </c>
      <c r="E281" s="52" t="s">
        <v>106</v>
      </c>
      <c r="F281" s="75" t="s">
        <v>186</v>
      </c>
      <c r="G281" s="14">
        <v>24620000</v>
      </c>
    </row>
    <row r="282" spans="2:7" x14ac:dyDescent="0.25">
      <c r="B282" s="43" t="s">
        <v>693</v>
      </c>
      <c r="C282" s="75" t="s">
        <v>183</v>
      </c>
      <c r="D282" s="52" t="s">
        <v>692</v>
      </c>
      <c r="E282" s="52" t="s">
        <v>109</v>
      </c>
      <c r="F282" s="75" t="s">
        <v>186</v>
      </c>
      <c r="G282" s="14">
        <v>8930000</v>
      </c>
    </row>
    <row r="283" spans="2:7" x14ac:dyDescent="0.25">
      <c r="B283" s="43" t="s">
        <v>694</v>
      </c>
      <c r="C283" s="75" t="s">
        <v>183</v>
      </c>
      <c r="D283" s="52" t="s">
        <v>692</v>
      </c>
      <c r="E283" s="52" t="s">
        <v>116</v>
      </c>
      <c r="F283" s="75" t="s">
        <v>186</v>
      </c>
      <c r="G283" s="14">
        <v>8650000</v>
      </c>
    </row>
    <row r="284" spans="2:7" x14ac:dyDescent="0.25">
      <c r="B284" s="43" t="s">
        <v>695</v>
      </c>
      <c r="C284" s="75" t="s">
        <v>183</v>
      </c>
      <c r="D284" s="52" t="s">
        <v>692</v>
      </c>
      <c r="E284" s="52" t="s">
        <v>116</v>
      </c>
      <c r="F284" s="75" t="s">
        <v>186</v>
      </c>
      <c r="G284" s="14">
        <v>11420000</v>
      </c>
    </row>
    <row r="285" spans="2:7" x14ac:dyDescent="0.25">
      <c r="B285" s="43" t="s">
        <v>696</v>
      </c>
      <c r="C285" s="75" t="s">
        <v>183</v>
      </c>
      <c r="D285" s="52" t="s">
        <v>692</v>
      </c>
      <c r="E285" s="52" t="s">
        <v>116</v>
      </c>
      <c r="F285" s="75" t="s">
        <v>186</v>
      </c>
      <c r="G285" s="14">
        <v>15160000</v>
      </c>
    </row>
    <row r="286" spans="2:7" x14ac:dyDescent="0.25">
      <c r="B286" s="43" t="s">
        <v>697</v>
      </c>
      <c r="C286" s="75" t="s">
        <v>183</v>
      </c>
      <c r="D286" s="52" t="s">
        <v>692</v>
      </c>
      <c r="E286" s="52" t="s">
        <v>116</v>
      </c>
      <c r="F286" s="75" t="s">
        <v>186</v>
      </c>
      <c r="G286" s="14">
        <v>15060000</v>
      </c>
    </row>
    <row r="287" spans="2:7" x14ac:dyDescent="0.25">
      <c r="B287" s="43" t="s">
        <v>698</v>
      </c>
      <c r="C287" s="75" t="s">
        <v>183</v>
      </c>
      <c r="D287" s="52" t="s">
        <v>692</v>
      </c>
      <c r="E287" s="52" t="s">
        <v>116</v>
      </c>
      <c r="F287" s="75" t="s">
        <v>186</v>
      </c>
      <c r="G287" s="14">
        <v>12670000</v>
      </c>
    </row>
    <row r="288" spans="2:7" x14ac:dyDescent="0.25">
      <c r="B288" s="43" t="s">
        <v>699</v>
      </c>
      <c r="C288" s="75" t="s">
        <v>183</v>
      </c>
      <c r="D288" s="52" t="s">
        <v>692</v>
      </c>
      <c r="E288" s="52" t="s">
        <v>116</v>
      </c>
      <c r="F288" s="75" t="s">
        <v>186</v>
      </c>
      <c r="G288" s="14">
        <v>22090000</v>
      </c>
    </row>
    <row r="289" spans="2:7" x14ac:dyDescent="0.25">
      <c r="B289" s="43" t="s">
        <v>700</v>
      </c>
      <c r="C289" s="75" t="s">
        <v>183</v>
      </c>
      <c r="D289" s="52" t="s">
        <v>692</v>
      </c>
      <c r="E289" s="52" t="s">
        <v>116</v>
      </c>
      <c r="F289" s="75" t="s">
        <v>313</v>
      </c>
      <c r="G289" s="14">
        <v>16830000</v>
      </c>
    </row>
    <row r="290" spans="2:7" x14ac:dyDescent="0.25">
      <c r="B290" s="43" t="s">
        <v>701</v>
      </c>
      <c r="C290" s="75" t="s">
        <v>183</v>
      </c>
      <c r="D290" s="52" t="s">
        <v>692</v>
      </c>
      <c r="E290" s="52" t="s">
        <v>106</v>
      </c>
      <c r="F290" s="75" t="s">
        <v>197</v>
      </c>
      <c r="G290" s="14">
        <v>22660000</v>
      </c>
    </row>
    <row r="291" spans="2:7" x14ac:dyDescent="0.25">
      <c r="B291" s="43" t="s">
        <v>702</v>
      </c>
      <c r="C291" s="75" t="s">
        <v>183</v>
      </c>
      <c r="D291" s="52" t="s">
        <v>692</v>
      </c>
      <c r="E291" s="52" t="s">
        <v>119</v>
      </c>
      <c r="F291" s="75" t="s">
        <v>223</v>
      </c>
      <c r="G291" s="14">
        <v>22130000</v>
      </c>
    </row>
    <row r="292" spans="2:7" x14ac:dyDescent="0.25">
      <c r="B292" s="43" t="s">
        <v>679</v>
      </c>
      <c r="C292" s="75" t="s">
        <v>183</v>
      </c>
      <c r="D292" s="52" t="s">
        <v>692</v>
      </c>
      <c r="E292" s="52" t="s">
        <v>165</v>
      </c>
      <c r="F292" s="75" t="s">
        <v>223</v>
      </c>
      <c r="G292" s="14">
        <v>23960000</v>
      </c>
    </row>
    <row r="293" spans="2:7" x14ac:dyDescent="0.25">
      <c r="B293" s="43" t="s">
        <v>703</v>
      </c>
      <c r="C293" s="75" t="s">
        <v>183</v>
      </c>
      <c r="D293" s="52" t="s">
        <v>692</v>
      </c>
      <c r="E293" s="52" t="s">
        <v>704</v>
      </c>
      <c r="F293" s="75" t="s">
        <v>257</v>
      </c>
      <c r="G293" s="14">
        <v>24250000</v>
      </c>
    </row>
    <row r="294" spans="2:7" x14ac:dyDescent="0.25">
      <c r="B294" s="43" t="s">
        <v>705</v>
      </c>
      <c r="C294" s="75" t="s">
        <v>183</v>
      </c>
      <c r="D294" s="52" t="s">
        <v>692</v>
      </c>
      <c r="E294" s="52" t="s">
        <v>116</v>
      </c>
      <c r="F294" s="75" t="s">
        <v>257</v>
      </c>
      <c r="G294" s="14">
        <v>31710000</v>
      </c>
    </row>
    <row r="295" spans="2:7" x14ac:dyDescent="0.25">
      <c r="B295" s="43" t="s">
        <v>706</v>
      </c>
      <c r="C295" s="75" t="s">
        <v>183</v>
      </c>
      <c r="D295" s="52" t="s">
        <v>692</v>
      </c>
      <c r="E295" s="52" t="s">
        <v>122</v>
      </c>
      <c r="F295" s="75" t="s">
        <v>213</v>
      </c>
      <c r="G295" s="14">
        <v>5910000</v>
      </c>
    </row>
    <row r="296" spans="2:7" x14ac:dyDescent="0.25">
      <c r="B296" s="43" t="s">
        <v>707</v>
      </c>
      <c r="C296" s="75" t="s">
        <v>183</v>
      </c>
      <c r="D296" s="52" t="s">
        <v>692</v>
      </c>
      <c r="E296" s="52" t="s">
        <v>114</v>
      </c>
      <c r="F296" s="75" t="s">
        <v>213</v>
      </c>
      <c r="G296" s="14">
        <v>10610000</v>
      </c>
    </row>
    <row r="297" spans="2:7" x14ac:dyDescent="0.25">
      <c r="B297" s="43" t="s">
        <v>708</v>
      </c>
      <c r="C297" s="75" t="s">
        <v>183</v>
      </c>
      <c r="D297" s="52" t="s">
        <v>692</v>
      </c>
      <c r="E297" s="52" t="s">
        <v>704</v>
      </c>
      <c r="F297" s="75" t="s">
        <v>205</v>
      </c>
      <c r="G297" s="14">
        <v>26440000</v>
      </c>
    </row>
    <row r="298" spans="2:7" x14ac:dyDescent="0.25">
      <c r="B298" s="43" t="s">
        <v>709</v>
      </c>
      <c r="C298" s="75" t="s">
        <v>183</v>
      </c>
      <c r="D298" s="52" t="s">
        <v>692</v>
      </c>
      <c r="E298" s="52" t="s">
        <v>114</v>
      </c>
      <c r="F298" s="75" t="s">
        <v>205</v>
      </c>
      <c r="G298" s="14">
        <v>5890000</v>
      </c>
    </row>
    <row r="299" spans="2:7" x14ac:dyDescent="0.25">
      <c r="B299" s="43" t="s">
        <v>710</v>
      </c>
      <c r="C299" s="75" t="s">
        <v>183</v>
      </c>
      <c r="D299" s="52" t="s">
        <v>692</v>
      </c>
      <c r="E299" s="52" t="s">
        <v>163</v>
      </c>
      <c r="F299" s="75" t="s">
        <v>205</v>
      </c>
      <c r="G299" s="14">
        <v>19850000</v>
      </c>
    </row>
    <row r="300" spans="2:7" x14ac:dyDescent="0.25">
      <c r="B300" s="43" t="s">
        <v>711</v>
      </c>
      <c r="C300" s="75" t="s">
        <v>183</v>
      </c>
      <c r="D300" s="52" t="s">
        <v>692</v>
      </c>
      <c r="E300" s="52" t="s">
        <v>116</v>
      </c>
      <c r="F300" s="75" t="s">
        <v>205</v>
      </c>
      <c r="G300" s="14">
        <v>29850000</v>
      </c>
    </row>
    <row r="301" spans="2:7" x14ac:dyDescent="0.25">
      <c r="B301" s="43" t="s">
        <v>712</v>
      </c>
      <c r="C301" s="75" t="s">
        <v>183</v>
      </c>
      <c r="D301" s="52" t="s">
        <v>692</v>
      </c>
      <c r="E301" s="52" t="s">
        <v>460</v>
      </c>
      <c r="F301" s="75" t="s">
        <v>205</v>
      </c>
      <c r="G301" s="14">
        <v>23090000</v>
      </c>
    </row>
    <row r="302" spans="2:7" x14ac:dyDescent="0.25">
      <c r="B302" s="43" t="s">
        <v>713</v>
      </c>
      <c r="C302" s="75" t="s">
        <v>183</v>
      </c>
      <c r="D302" s="52" t="s">
        <v>692</v>
      </c>
      <c r="E302" s="52" t="s">
        <v>247</v>
      </c>
      <c r="F302" s="75" t="s">
        <v>205</v>
      </c>
      <c r="G302" s="14">
        <v>8830000</v>
      </c>
    </row>
    <row r="303" spans="2:7" x14ac:dyDescent="0.25">
      <c r="B303" s="43" t="s">
        <v>714</v>
      </c>
      <c r="C303" s="75" t="s">
        <v>183</v>
      </c>
      <c r="D303" s="52" t="s">
        <v>692</v>
      </c>
      <c r="E303" s="52" t="s">
        <v>650</v>
      </c>
      <c r="F303" s="75" t="s">
        <v>220</v>
      </c>
      <c r="G303" s="14">
        <v>19860000</v>
      </c>
    </row>
    <row r="304" spans="2:7" x14ac:dyDescent="0.25">
      <c r="B304" s="43" t="s">
        <v>715</v>
      </c>
      <c r="C304" s="75" t="s">
        <v>183</v>
      </c>
      <c r="D304" s="52" t="s">
        <v>692</v>
      </c>
      <c r="E304" s="52" t="s">
        <v>222</v>
      </c>
      <c r="F304" s="75" t="s">
        <v>188</v>
      </c>
      <c r="G304" s="14">
        <v>25100000</v>
      </c>
    </row>
    <row r="305" spans="2:7" x14ac:dyDescent="0.25">
      <c r="B305" s="43" t="s">
        <v>716</v>
      </c>
      <c r="C305" s="75" t="s">
        <v>183</v>
      </c>
      <c r="D305" s="52" t="s">
        <v>692</v>
      </c>
      <c r="E305" s="52" t="s">
        <v>110</v>
      </c>
      <c r="F305" s="75" t="s">
        <v>188</v>
      </c>
      <c r="G305" s="14">
        <v>24950000</v>
      </c>
    </row>
    <row r="306" spans="2:7" x14ac:dyDescent="0.25">
      <c r="B306" s="43" t="s">
        <v>717</v>
      </c>
      <c r="C306" s="75" t="s">
        <v>183</v>
      </c>
      <c r="D306" s="52" t="s">
        <v>718</v>
      </c>
      <c r="E306" s="52" t="s">
        <v>124</v>
      </c>
      <c r="F306" s="75" t="s">
        <v>186</v>
      </c>
      <c r="G306" s="14">
        <v>13900000</v>
      </c>
    </row>
    <row r="307" spans="2:7" x14ac:dyDescent="0.25">
      <c r="B307" s="43" t="s">
        <v>719</v>
      </c>
      <c r="C307" s="75" t="s">
        <v>183</v>
      </c>
      <c r="D307" s="52" t="s">
        <v>718</v>
      </c>
      <c r="E307" s="52" t="s">
        <v>111</v>
      </c>
      <c r="F307" s="75" t="s">
        <v>186</v>
      </c>
      <c r="G307" s="14">
        <v>26620000</v>
      </c>
    </row>
    <row r="308" spans="2:7" x14ac:dyDescent="0.25">
      <c r="B308" s="43" t="s">
        <v>720</v>
      </c>
      <c r="C308" s="75" t="s">
        <v>183</v>
      </c>
      <c r="D308" s="52" t="s">
        <v>718</v>
      </c>
      <c r="E308" s="52" t="s">
        <v>388</v>
      </c>
      <c r="F308" s="75" t="s">
        <v>186</v>
      </c>
      <c r="G308" s="14">
        <v>19020000</v>
      </c>
    </row>
    <row r="309" spans="2:7" x14ac:dyDescent="0.25">
      <c r="B309" s="43" t="s">
        <v>550</v>
      </c>
      <c r="C309" s="75" t="s">
        <v>183</v>
      </c>
      <c r="D309" s="52" t="s">
        <v>718</v>
      </c>
      <c r="E309" s="52" t="s">
        <v>116</v>
      </c>
      <c r="F309" s="75" t="s">
        <v>186</v>
      </c>
      <c r="G309" s="14">
        <v>14220000</v>
      </c>
    </row>
    <row r="310" spans="2:7" x14ac:dyDescent="0.25">
      <c r="B310" s="43" t="s">
        <v>721</v>
      </c>
      <c r="C310" s="75" t="s">
        <v>183</v>
      </c>
      <c r="D310" s="52" t="s">
        <v>718</v>
      </c>
      <c r="E310" s="52" t="s">
        <v>116</v>
      </c>
      <c r="F310" s="75" t="s">
        <v>186</v>
      </c>
      <c r="G310" s="14">
        <v>11610000</v>
      </c>
    </row>
    <row r="311" spans="2:7" x14ac:dyDescent="0.25">
      <c r="B311" s="43" t="s">
        <v>722</v>
      </c>
      <c r="C311" s="75" t="s">
        <v>183</v>
      </c>
      <c r="D311" s="52" t="s">
        <v>718</v>
      </c>
      <c r="E311" s="52" t="s">
        <v>116</v>
      </c>
      <c r="F311" s="75" t="s">
        <v>186</v>
      </c>
      <c r="G311" s="14">
        <v>21310000</v>
      </c>
    </row>
    <row r="312" spans="2:7" x14ac:dyDescent="0.25">
      <c r="B312" s="43" t="s">
        <v>723</v>
      </c>
      <c r="C312" s="75" t="s">
        <v>183</v>
      </c>
      <c r="D312" s="52" t="s">
        <v>718</v>
      </c>
      <c r="E312" s="52" t="s">
        <v>116</v>
      </c>
      <c r="F312" s="75" t="s">
        <v>186</v>
      </c>
      <c r="G312" s="14">
        <v>24320000</v>
      </c>
    </row>
    <row r="313" spans="2:7" x14ac:dyDescent="0.25">
      <c r="B313" s="43" t="s">
        <v>724</v>
      </c>
      <c r="C313" s="75" t="s">
        <v>183</v>
      </c>
      <c r="D313" s="52" t="s">
        <v>718</v>
      </c>
      <c r="E313" s="52" t="s">
        <v>234</v>
      </c>
      <c r="F313" s="75" t="s">
        <v>186</v>
      </c>
      <c r="G313" s="14">
        <v>11390000</v>
      </c>
    </row>
    <row r="314" spans="2:7" x14ac:dyDescent="0.25">
      <c r="B314" s="43" t="s">
        <v>725</v>
      </c>
      <c r="C314" s="75" t="s">
        <v>183</v>
      </c>
      <c r="D314" s="52" t="s">
        <v>718</v>
      </c>
      <c r="E314" s="52" t="s">
        <v>165</v>
      </c>
      <c r="F314" s="75" t="s">
        <v>186</v>
      </c>
      <c r="G314" s="14">
        <v>20100000</v>
      </c>
    </row>
    <row r="315" spans="2:7" x14ac:dyDescent="0.25">
      <c r="B315" s="43" t="s">
        <v>726</v>
      </c>
      <c r="C315" s="75" t="s">
        <v>183</v>
      </c>
      <c r="D315" s="52" t="s">
        <v>718</v>
      </c>
      <c r="E315" s="52" t="s">
        <v>116</v>
      </c>
      <c r="F315" s="75" t="s">
        <v>223</v>
      </c>
      <c r="G315" s="14">
        <v>25930000</v>
      </c>
    </row>
    <row r="316" spans="2:7" x14ac:dyDescent="0.25">
      <c r="B316" s="43" t="s">
        <v>727</v>
      </c>
      <c r="C316" s="75" t="s">
        <v>183</v>
      </c>
      <c r="D316" s="52" t="s">
        <v>718</v>
      </c>
      <c r="E316" s="52" t="s">
        <v>116</v>
      </c>
      <c r="F316" s="75" t="s">
        <v>223</v>
      </c>
      <c r="G316" s="14">
        <v>26290000</v>
      </c>
    </row>
    <row r="317" spans="2:7" x14ac:dyDescent="0.25">
      <c r="B317" s="43" t="s">
        <v>728</v>
      </c>
      <c r="C317" s="75" t="s">
        <v>183</v>
      </c>
      <c r="D317" s="52" t="s">
        <v>718</v>
      </c>
      <c r="E317" s="52" t="s">
        <v>440</v>
      </c>
      <c r="F317" s="75" t="s">
        <v>257</v>
      </c>
      <c r="G317" s="14">
        <v>33980000</v>
      </c>
    </row>
    <row r="318" spans="2:7" x14ac:dyDescent="0.25">
      <c r="B318" s="43" t="s">
        <v>729</v>
      </c>
      <c r="C318" s="75" t="s">
        <v>183</v>
      </c>
      <c r="D318" s="52" t="s">
        <v>718</v>
      </c>
      <c r="E318" s="52" t="s">
        <v>113</v>
      </c>
      <c r="F318" s="75" t="s">
        <v>213</v>
      </c>
      <c r="G318" s="14">
        <v>16450000</v>
      </c>
    </row>
    <row r="319" spans="2:7" x14ac:dyDescent="0.25">
      <c r="B319" s="43" t="s">
        <v>730</v>
      </c>
      <c r="C319" s="75" t="s">
        <v>183</v>
      </c>
      <c r="D319" s="52" t="s">
        <v>718</v>
      </c>
      <c r="E319" s="52" t="s">
        <v>650</v>
      </c>
      <c r="F319" s="75" t="s">
        <v>205</v>
      </c>
      <c r="G319" s="14">
        <v>10650000</v>
      </c>
    </row>
    <row r="320" spans="2:7" x14ac:dyDescent="0.25">
      <c r="B320" s="43" t="s">
        <v>731</v>
      </c>
      <c r="C320" s="75" t="s">
        <v>183</v>
      </c>
      <c r="D320" s="52" t="s">
        <v>718</v>
      </c>
      <c r="E320" s="52" t="s">
        <v>116</v>
      </c>
      <c r="F320" s="75" t="s">
        <v>205</v>
      </c>
      <c r="G320" s="14">
        <v>14740000</v>
      </c>
    </row>
    <row r="321" spans="2:7" x14ac:dyDescent="0.25">
      <c r="B321" s="43" t="s">
        <v>732</v>
      </c>
      <c r="C321" s="75" t="s">
        <v>183</v>
      </c>
      <c r="D321" s="52" t="s">
        <v>718</v>
      </c>
      <c r="E321" s="52" t="s">
        <v>116</v>
      </c>
      <c r="F321" s="75" t="s">
        <v>205</v>
      </c>
      <c r="G321" s="14">
        <v>15570000</v>
      </c>
    </row>
    <row r="322" spans="2:7" x14ac:dyDescent="0.25">
      <c r="B322" s="43" t="s">
        <v>733</v>
      </c>
      <c r="C322" s="75" t="s">
        <v>183</v>
      </c>
      <c r="D322" s="52" t="s">
        <v>718</v>
      </c>
      <c r="E322" s="52" t="s">
        <v>116</v>
      </c>
      <c r="F322" s="75" t="s">
        <v>205</v>
      </c>
      <c r="G322" s="14">
        <v>29950000</v>
      </c>
    </row>
    <row r="323" spans="2:7" x14ac:dyDescent="0.25">
      <c r="B323" s="43" t="s">
        <v>734</v>
      </c>
      <c r="C323" s="75" t="s">
        <v>183</v>
      </c>
      <c r="D323" s="52" t="s">
        <v>718</v>
      </c>
      <c r="E323" s="52" t="s">
        <v>440</v>
      </c>
      <c r="F323" s="75" t="s">
        <v>205</v>
      </c>
      <c r="G323" s="14">
        <v>30980000</v>
      </c>
    </row>
    <row r="324" spans="2:7" x14ac:dyDescent="0.25">
      <c r="B324" s="43" t="s">
        <v>735</v>
      </c>
      <c r="C324" s="75" t="s">
        <v>183</v>
      </c>
      <c r="D324" s="52" t="s">
        <v>718</v>
      </c>
      <c r="E324" s="52" t="s">
        <v>119</v>
      </c>
      <c r="F324" s="75" t="s">
        <v>205</v>
      </c>
      <c r="G324" s="14">
        <v>28780000</v>
      </c>
    </row>
    <row r="325" spans="2:7" x14ac:dyDescent="0.25">
      <c r="B325" s="43" t="s">
        <v>736</v>
      </c>
      <c r="C325" s="75" t="s">
        <v>183</v>
      </c>
      <c r="D325" s="52" t="s">
        <v>718</v>
      </c>
      <c r="E325" s="52" t="s">
        <v>119</v>
      </c>
      <c r="F325" s="75" t="s">
        <v>205</v>
      </c>
      <c r="G325" s="14">
        <v>25260000</v>
      </c>
    </row>
    <row r="326" spans="2:7" x14ac:dyDescent="0.25">
      <c r="B326" s="43" t="s">
        <v>737</v>
      </c>
      <c r="C326" s="75" t="s">
        <v>183</v>
      </c>
      <c r="D326" s="52" t="s">
        <v>718</v>
      </c>
      <c r="E326" s="52" t="s">
        <v>116</v>
      </c>
      <c r="F326" s="75" t="s">
        <v>220</v>
      </c>
      <c r="G326" s="14">
        <v>27310000</v>
      </c>
    </row>
    <row r="327" spans="2:7" x14ac:dyDescent="0.25">
      <c r="B327" s="43" t="s">
        <v>738</v>
      </c>
      <c r="C327" s="75" t="s">
        <v>183</v>
      </c>
      <c r="D327" s="52" t="s">
        <v>718</v>
      </c>
      <c r="E327" s="52" t="s">
        <v>114</v>
      </c>
      <c r="F327" s="75" t="s">
        <v>188</v>
      </c>
      <c r="G327" s="14">
        <v>34660000</v>
      </c>
    </row>
    <row r="328" spans="2:7" x14ac:dyDescent="0.25">
      <c r="B328" s="43" t="s">
        <v>739</v>
      </c>
      <c r="C328" s="75" t="s">
        <v>183</v>
      </c>
      <c r="D328" s="52" t="s">
        <v>718</v>
      </c>
      <c r="E328" s="52" t="s">
        <v>116</v>
      </c>
      <c r="F328" s="75" t="s">
        <v>188</v>
      </c>
      <c r="G328" s="14">
        <v>30830000</v>
      </c>
    </row>
    <row r="329" spans="2:7" x14ac:dyDescent="0.25">
      <c r="B329" s="43" t="s">
        <v>740</v>
      </c>
      <c r="C329" s="75" t="s">
        <v>183</v>
      </c>
      <c r="D329" s="52" t="s">
        <v>718</v>
      </c>
      <c r="E329" s="52" t="s">
        <v>116</v>
      </c>
      <c r="F329" s="75" t="s">
        <v>188</v>
      </c>
      <c r="G329" s="14">
        <v>35650000</v>
      </c>
    </row>
    <row r="330" spans="2:7" x14ac:dyDescent="0.25">
      <c r="B330" s="43" t="s">
        <v>741</v>
      </c>
      <c r="C330" s="75" t="s">
        <v>183</v>
      </c>
      <c r="D330" s="52" t="s">
        <v>742</v>
      </c>
      <c r="E330" s="52" t="s">
        <v>106</v>
      </c>
      <c r="F330" s="75" t="s">
        <v>186</v>
      </c>
      <c r="G330" s="14">
        <v>16780000</v>
      </c>
    </row>
    <row r="331" spans="2:7" x14ac:dyDescent="0.25">
      <c r="B331" s="43" t="s">
        <v>743</v>
      </c>
      <c r="C331" s="75" t="s">
        <v>183</v>
      </c>
      <c r="D331" s="52" t="s">
        <v>742</v>
      </c>
      <c r="E331" s="52" t="s">
        <v>122</v>
      </c>
      <c r="F331" s="75" t="s">
        <v>186</v>
      </c>
      <c r="G331" s="14">
        <v>13470000</v>
      </c>
    </row>
    <row r="332" spans="2:7" x14ac:dyDescent="0.25">
      <c r="B332" s="43" t="s">
        <v>744</v>
      </c>
      <c r="C332" s="75" t="s">
        <v>183</v>
      </c>
      <c r="D332" s="52" t="s">
        <v>742</v>
      </c>
      <c r="E332" s="52" t="s">
        <v>109</v>
      </c>
      <c r="F332" s="75" t="s">
        <v>186</v>
      </c>
      <c r="G332" s="14">
        <v>29100000</v>
      </c>
    </row>
    <row r="333" spans="2:7" x14ac:dyDescent="0.25">
      <c r="B333" s="43" t="s">
        <v>745</v>
      </c>
      <c r="C333" s="75" t="s">
        <v>183</v>
      </c>
      <c r="D333" s="52" t="s">
        <v>742</v>
      </c>
      <c r="E333" s="52" t="s">
        <v>194</v>
      </c>
      <c r="F333" s="75" t="s">
        <v>186</v>
      </c>
      <c r="G333" s="14">
        <v>18570000</v>
      </c>
    </row>
    <row r="334" spans="2:7" x14ac:dyDescent="0.25">
      <c r="B334" s="43" t="s">
        <v>746</v>
      </c>
      <c r="C334" s="75" t="s">
        <v>183</v>
      </c>
      <c r="D334" s="52" t="s">
        <v>742</v>
      </c>
      <c r="E334" s="52" t="s">
        <v>114</v>
      </c>
      <c r="F334" s="75" t="s">
        <v>186</v>
      </c>
      <c r="G334" s="14">
        <v>21330000</v>
      </c>
    </row>
    <row r="335" spans="2:7" x14ac:dyDescent="0.25">
      <c r="B335" s="43" t="s">
        <v>747</v>
      </c>
      <c r="C335" s="75" t="s">
        <v>183</v>
      </c>
      <c r="D335" s="52" t="s">
        <v>742</v>
      </c>
      <c r="E335" s="52" t="s">
        <v>116</v>
      </c>
      <c r="F335" s="75" t="s">
        <v>186</v>
      </c>
      <c r="G335" s="14">
        <v>9730000</v>
      </c>
    </row>
    <row r="336" spans="2:7" x14ac:dyDescent="0.25">
      <c r="B336" s="43" t="s">
        <v>748</v>
      </c>
      <c r="C336" s="75" t="s">
        <v>183</v>
      </c>
      <c r="D336" s="52" t="s">
        <v>742</v>
      </c>
      <c r="E336" s="52" t="s">
        <v>116</v>
      </c>
      <c r="F336" s="75" t="s">
        <v>186</v>
      </c>
      <c r="G336" s="14">
        <v>15300000</v>
      </c>
    </row>
    <row r="337" spans="2:7" x14ac:dyDescent="0.25">
      <c r="B337" s="43" t="s">
        <v>749</v>
      </c>
      <c r="C337" s="75" t="s">
        <v>183</v>
      </c>
      <c r="D337" s="52" t="s">
        <v>742</v>
      </c>
      <c r="E337" s="52" t="s">
        <v>116</v>
      </c>
      <c r="F337" s="75" t="s">
        <v>186</v>
      </c>
      <c r="G337" s="14">
        <v>15050000</v>
      </c>
    </row>
    <row r="338" spans="2:7" x14ac:dyDescent="0.25">
      <c r="B338" s="43" t="s">
        <v>750</v>
      </c>
      <c r="C338" s="75" t="s">
        <v>183</v>
      </c>
      <c r="D338" s="52" t="s">
        <v>742</v>
      </c>
      <c r="E338" s="52" t="s">
        <v>502</v>
      </c>
      <c r="F338" s="75" t="s">
        <v>186</v>
      </c>
      <c r="G338" s="14">
        <v>10840000</v>
      </c>
    </row>
    <row r="339" spans="2:7" x14ac:dyDescent="0.25">
      <c r="B339" s="43" t="s">
        <v>751</v>
      </c>
      <c r="C339" s="75" t="s">
        <v>183</v>
      </c>
      <c r="D339" s="52" t="s">
        <v>742</v>
      </c>
      <c r="E339" s="52" t="s">
        <v>247</v>
      </c>
      <c r="F339" s="75" t="s">
        <v>186</v>
      </c>
      <c r="G339" s="14">
        <v>29630000</v>
      </c>
    </row>
    <row r="340" spans="2:7" x14ac:dyDescent="0.25">
      <c r="B340" s="43" t="s">
        <v>752</v>
      </c>
      <c r="C340" s="75" t="s">
        <v>183</v>
      </c>
      <c r="D340" s="52" t="s">
        <v>742</v>
      </c>
      <c r="E340" s="52" t="s">
        <v>121</v>
      </c>
      <c r="F340" s="75" t="s">
        <v>186</v>
      </c>
      <c r="G340" s="14">
        <v>6450000</v>
      </c>
    </row>
    <row r="341" spans="2:7" x14ac:dyDescent="0.25">
      <c r="B341" s="43" t="s">
        <v>753</v>
      </c>
      <c r="C341" s="75" t="s">
        <v>183</v>
      </c>
      <c r="D341" s="52" t="s">
        <v>742</v>
      </c>
      <c r="E341" s="52" t="s">
        <v>124</v>
      </c>
      <c r="F341" s="75" t="s">
        <v>197</v>
      </c>
      <c r="G341" s="14">
        <v>15140000</v>
      </c>
    </row>
    <row r="342" spans="2:7" x14ac:dyDescent="0.25">
      <c r="B342" s="43" t="s">
        <v>754</v>
      </c>
      <c r="C342" s="75" t="s">
        <v>183</v>
      </c>
      <c r="D342" s="52" t="s">
        <v>742</v>
      </c>
      <c r="E342" s="52" t="s">
        <v>163</v>
      </c>
      <c r="F342" s="75" t="s">
        <v>197</v>
      </c>
      <c r="G342" s="14">
        <v>22470000</v>
      </c>
    </row>
    <row r="343" spans="2:7" x14ac:dyDescent="0.25">
      <c r="B343" s="43" t="s">
        <v>755</v>
      </c>
      <c r="C343" s="75" t="s">
        <v>183</v>
      </c>
      <c r="D343" s="52" t="s">
        <v>742</v>
      </c>
      <c r="E343" s="52" t="s">
        <v>117</v>
      </c>
      <c r="F343" s="75" t="s">
        <v>197</v>
      </c>
      <c r="G343" s="14">
        <v>15130000</v>
      </c>
    </row>
    <row r="344" spans="2:7" x14ac:dyDescent="0.25">
      <c r="B344" s="43" t="s">
        <v>756</v>
      </c>
      <c r="C344" s="75" t="s">
        <v>183</v>
      </c>
      <c r="D344" s="52" t="s">
        <v>742</v>
      </c>
      <c r="E344" s="52" t="s">
        <v>276</v>
      </c>
      <c r="F344" s="75" t="s">
        <v>223</v>
      </c>
      <c r="G344" s="14">
        <v>26410000</v>
      </c>
    </row>
    <row r="345" spans="2:7" x14ac:dyDescent="0.25">
      <c r="B345" s="43" t="s">
        <v>757</v>
      </c>
      <c r="C345" s="75" t="s">
        <v>183</v>
      </c>
      <c r="D345" s="52" t="s">
        <v>742</v>
      </c>
      <c r="E345" s="52" t="s">
        <v>116</v>
      </c>
      <c r="F345" s="75" t="s">
        <v>223</v>
      </c>
      <c r="G345" s="14">
        <v>23350000</v>
      </c>
    </row>
    <row r="346" spans="2:7" x14ac:dyDescent="0.25">
      <c r="B346" s="43" t="s">
        <v>758</v>
      </c>
      <c r="C346" s="75" t="s">
        <v>183</v>
      </c>
      <c r="D346" s="52" t="s">
        <v>742</v>
      </c>
      <c r="E346" s="52" t="s">
        <v>116</v>
      </c>
      <c r="F346" s="75" t="s">
        <v>223</v>
      </c>
      <c r="G346" s="14">
        <v>29080000</v>
      </c>
    </row>
    <row r="347" spans="2:7" x14ac:dyDescent="0.25">
      <c r="B347" s="43" t="s">
        <v>759</v>
      </c>
      <c r="C347" s="75" t="s">
        <v>183</v>
      </c>
      <c r="D347" s="52" t="s">
        <v>742</v>
      </c>
      <c r="E347" s="52" t="s">
        <v>655</v>
      </c>
      <c r="F347" s="75" t="s">
        <v>257</v>
      </c>
      <c r="G347" s="14">
        <v>11150000</v>
      </c>
    </row>
    <row r="348" spans="2:7" x14ac:dyDescent="0.25">
      <c r="B348" s="43" t="s">
        <v>760</v>
      </c>
      <c r="C348" s="75" t="s">
        <v>183</v>
      </c>
      <c r="D348" s="52" t="s">
        <v>742</v>
      </c>
      <c r="E348" s="52" t="s">
        <v>704</v>
      </c>
      <c r="F348" s="75" t="s">
        <v>257</v>
      </c>
      <c r="G348" s="14">
        <v>25610000</v>
      </c>
    </row>
    <row r="349" spans="2:7" x14ac:dyDescent="0.25">
      <c r="B349" s="43" t="s">
        <v>761</v>
      </c>
      <c r="C349" s="75" t="s">
        <v>183</v>
      </c>
      <c r="D349" s="52" t="s">
        <v>742</v>
      </c>
      <c r="E349" s="52" t="s">
        <v>161</v>
      </c>
      <c r="F349" s="75" t="s">
        <v>213</v>
      </c>
      <c r="G349" s="14">
        <v>20260000</v>
      </c>
    </row>
    <row r="350" spans="2:7" x14ac:dyDescent="0.25">
      <c r="B350" s="43" t="s">
        <v>762</v>
      </c>
      <c r="C350" s="75" t="s">
        <v>183</v>
      </c>
      <c r="D350" s="52" t="s">
        <v>742</v>
      </c>
      <c r="E350" s="52" t="s">
        <v>763</v>
      </c>
      <c r="F350" s="75" t="s">
        <v>205</v>
      </c>
      <c r="G350" s="14">
        <v>11280000</v>
      </c>
    </row>
    <row r="351" spans="2:7" x14ac:dyDescent="0.25">
      <c r="B351" s="43" t="s">
        <v>764</v>
      </c>
      <c r="C351" s="75" t="s">
        <v>183</v>
      </c>
      <c r="D351" s="52" t="s">
        <v>742</v>
      </c>
      <c r="E351" s="52" t="s">
        <v>116</v>
      </c>
      <c r="F351" s="75" t="s">
        <v>205</v>
      </c>
      <c r="G351" s="14">
        <v>21490000</v>
      </c>
    </row>
    <row r="352" spans="2:7" x14ac:dyDescent="0.25">
      <c r="B352" s="43" t="s">
        <v>765</v>
      </c>
      <c r="C352" s="75" t="s">
        <v>183</v>
      </c>
      <c r="D352" s="52" t="s">
        <v>742</v>
      </c>
      <c r="E352" s="52" t="s">
        <v>116</v>
      </c>
      <c r="F352" s="75" t="s">
        <v>205</v>
      </c>
      <c r="G352" s="14">
        <v>26240000</v>
      </c>
    </row>
    <row r="353" spans="2:7" x14ac:dyDescent="0.25">
      <c r="B353" s="43" t="s">
        <v>766</v>
      </c>
      <c r="C353" s="75" t="s">
        <v>183</v>
      </c>
      <c r="D353" s="52" t="s">
        <v>742</v>
      </c>
      <c r="E353" s="52" t="s">
        <v>116</v>
      </c>
      <c r="F353" s="75" t="s">
        <v>205</v>
      </c>
      <c r="G353" s="14">
        <v>15510000</v>
      </c>
    </row>
    <row r="354" spans="2:7" x14ac:dyDescent="0.25">
      <c r="B354" s="43" t="s">
        <v>767</v>
      </c>
      <c r="C354" s="75" t="s">
        <v>183</v>
      </c>
      <c r="D354" s="52" t="s">
        <v>742</v>
      </c>
      <c r="E354" s="52" t="s">
        <v>116</v>
      </c>
      <c r="F354" s="75" t="s">
        <v>205</v>
      </c>
      <c r="G354" s="14">
        <v>11110000</v>
      </c>
    </row>
    <row r="355" spans="2:7" x14ac:dyDescent="0.25">
      <c r="B355" s="43" t="s">
        <v>768</v>
      </c>
      <c r="C355" s="75" t="s">
        <v>183</v>
      </c>
      <c r="D355" s="52" t="s">
        <v>742</v>
      </c>
      <c r="E355" s="52" t="s">
        <v>769</v>
      </c>
      <c r="F355" s="75" t="s">
        <v>205</v>
      </c>
      <c r="G355" s="14">
        <v>14320000</v>
      </c>
    </row>
    <row r="356" spans="2:7" x14ac:dyDescent="0.25">
      <c r="B356" s="43" t="s">
        <v>770</v>
      </c>
      <c r="C356" s="75" t="s">
        <v>183</v>
      </c>
      <c r="D356" s="52" t="s">
        <v>742</v>
      </c>
      <c r="E356" s="52" t="s">
        <v>185</v>
      </c>
      <c r="F356" s="75" t="s">
        <v>188</v>
      </c>
      <c r="G356" s="14">
        <v>22630000</v>
      </c>
    </row>
    <row r="357" spans="2:7" x14ac:dyDescent="0.25">
      <c r="B357" s="43" t="s">
        <v>771</v>
      </c>
      <c r="C357" s="75" t="s">
        <v>183</v>
      </c>
      <c r="D357" s="52" t="s">
        <v>742</v>
      </c>
      <c r="E357" s="52" t="s">
        <v>109</v>
      </c>
      <c r="F357" s="75" t="s">
        <v>188</v>
      </c>
      <c r="G357" s="14">
        <v>19700000</v>
      </c>
    </row>
    <row r="358" spans="2:7" x14ac:dyDescent="0.25">
      <c r="B358" s="43" t="s">
        <v>772</v>
      </c>
      <c r="C358" s="75" t="s">
        <v>183</v>
      </c>
      <c r="D358" s="52" t="s">
        <v>212</v>
      </c>
      <c r="E358" s="52" t="s">
        <v>222</v>
      </c>
      <c r="F358" s="75" t="s">
        <v>186</v>
      </c>
      <c r="G358" s="14">
        <v>25920000</v>
      </c>
    </row>
    <row r="359" spans="2:7" x14ac:dyDescent="0.25">
      <c r="B359" s="43" t="s">
        <v>773</v>
      </c>
      <c r="C359" s="75" t="s">
        <v>183</v>
      </c>
      <c r="D359" s="52" t="s">
        <v>212</v>
      </c>
      <c r="E359" s="52" t="s">
        <v>122</v>
      </c>
      <c r="F359" s="75" t="s">
        <v>186</v>
      </c>
      <c r="G359" s="14">
        <v>21080000</v>
      </c>
    </row>
    <row r="360" spans="2:7" x14ac:dyDescent="0.25">
      <c r="B360" s="43" t="s">
        <v>774</v>
      </c>
      <c r="C360" s="75" t="s">
        <v>183</v>
      </c>
      <c r="D360" s="52" t="s">
        <v>212</v>
      </c>
      <c r="E360" s="52" t="s">
        <v>194</v>
      </c>
      <c r="F360" s="75" t="s">
        <v>186</v>
      </c>
      <c r="G360" s="14">
        <v>11110000</v>
      </c>
    </row>
    <row r="361" spans="2:7" x14ac:dyDescent="0.25">
      <c r="B361" s="43" t="s">
        <v>775</v>
      </c>
      <c r="C361" s="75" t="s">
        <v>183</v>
      </c>
      <c r="D361" s="52" t="s">
        <v>212</v>
      </c>
      <c r="E361" s="52" t="s">
        <v>116</v>
      </c>
      <c r="F361" s="75" t="s">
        <v>186</v>
      </c>
      <c r="G361" s="14">
        <v>19010000</v>
      </c>
    </row>
    <row r="362" spans="2:7" x14ac:dyDescent="0.25">
      <c r="B362" s="43" t="s">
        <v>776</v>
      </c>
      <c r="C362" s="75" t="s">
        <v>183</v>
      </c>
      <c r="D362" s="52" t="s">
        <v>212</v>
      </c>
      <c r="E362" s="52" t="s">
        <v>116</v>
      </c>
      <c r="F362" s="75" t="s">
        <v>186</v>
      </c>
      <c r="G362" s="14">
        <v>17900000</v>
      </c>
    </row>
    <row r="363" spans="2:7" x14ac:dyDescent="0.25">
      <c r="B363" s="43" t="s">
        <v>777</v>
      </c>
      <c r="C363" s="75" t="s">
        <v>183</v>
      </c>
      <c r="D363" s="52" t="s">
        <v>212</v>
      </c>
      <c r="E363" s="52" t="s">
        <v>116</v>
      </c>
      <c r="F363" s="75" t="s">
        <v>186</v>
      </c>
      <c r="G363" s="14">
        <v>15230000</v>
      </c>
    </row>
    <row r="364" spans="2:7" x14ac:dyDescent="0.25">
      <c r="B364" s="43" t="s">
        <v>748</v>
      </c>
      <c r="C364" s="75" t="s">
        <v>183</v>
      </c>
      <c r="D364" s="52" t="s">
        <v>212</v>
      </c>
      <c r="E364" s="52" t="s">
        <v>116</v>
      </c>
      <c r="F364" s="75" t="s">
        <v>186</v>
      </c>
      <c r="G364" s="14">
        <v>15730000</v>
      </c>
    </row>
    <row r="365" spans="2:7" x14ac:dyDescent="0.25">
      <c r="B365" s="43" t="s">
        <v>778</v>
      </c>
      <c r="C365" s="75" t="s">
        <v>183</v>
      </c>
      <c r="D365" s="52" t="s">
        <v>212</v>
      </c>
      <c r="E365" s="52" t="s">
        <v>119</v>
      </c>
      <c r="F365" s="75" t="s">
        <v>186</v>
      </c>
      <c r="G365" s="14">
        <v>8030000</v>
      </c>
    </row>
    <row r="366" spans="2:7" x14ac:dyDescent="0.25">
      <c r="B366" s="43" t="s">
        <v>779</v>
      </c>
      <c r="C366" s="75" t="s">
        <v>183</v>
      </c>
      <c r="D366" s="52" t="s">
        <v>212</v>
      </c>
      <c r="E366" s="52" t="s">
        <v>119</v>
      </c>
      <c r="F366" s="75" t="s">
        <v>186</v>
      </c>
      <c r="G366" s="14">
        <v>15250000</v>
      </c>
    </row>
    <row r="367" spans="2:7" x14ac:dyDescent="0.25">
      <c r="B367" s="43" t="s">
        <v>780</v>
      </c>
      <c r="C367" s="75" t="s">
        <v>183</v>
      </c>
      <c r="D367" s="52" t="s">
        <v>212</v>
      </c>
      <c r="E367" s="52" t="s">
        <v>268</v>
      </c>
      <c r="F367" s="75" t="s">
        <v>186</v>
      </c>
      <c r="G367" s="14">
        <v>13880000</v>
      </c>
    </row>
    <row r="368" spans="2:7" x14ac:dyDescent="0.25">
      <c r="B368" s="43" t="s">
        <v>781</v>
      </c>
      <c r="C368" s="75" t="s">
        <v>183</v>
      </c>
      <c r="D368" s="52" t="s">
        <v>212</v>
      </c>
      <c r="E368" s="52" t="s">
        <v>116</v>
      </c>
      <c r="F368" s="75" t="s">
        <v>197</v>
      </c>
      <c r="G368" s="14">
        <v>19650000</v>
      </c>
    </row>
    <row r="369" spans="2:7" x14ac:dyDescent="0.25">
      <c r="B369" s="43" t="s">
        <v>782</v>
      </c>
      <c r="C369" s="75" t="s">
        <v>183</v>
      </c>
      <c r="D369" s="52" t="s">
        <v>212</v>
      </c>
      <c r="E369" s="52" t="s">
        <v>109</v>
      </c>
      <c r="F369" s="75" t="s">
        <v>223</v>
      </c>
      <c r="G369" s="14">
        <v>4060000</v>
      </c>
    </row>
    <row r="370" spans="2:7" x14ac:dyDescent="0.25">
      <c r="B370" s="43" t="s">
        <v>783</v>
      </c>
      <c r="C370" s="75" t="s">
        <v>183</v>
      </c>
      <c r="D370" s="52" t="s">
        <v>212</v>
      </c>
      <c r="E370" s="52" t="s">
        <v>116</v>
      </c>
      <c r="F370" s="75" t="s">
        <v>223</v>
      </c>
      <c r="G370" s="14">
        <v>30440000</v>
      </c>
    </row>
    <row r="371" spans="2:7" x14ac:dyDescent="0.25">
      <c r="B371" s="43" t="s">
        <v>784</v>
      </c>
      <c r="C371" s="75" t="s">
        <v>183</v>
      </c>
      <c r="D371" s="52" t="s">
        <v>212</v>
      </c>
      <c r="E371" s="52" t="s">
        <v>106</v>
      </c>
      <c r="F371" s="75" t="s">
        <v>257</v>
      </c>
      <c r="G371" s="14">
        <v>18160000</v>
      </c>
    </row>
    <row r="372" spans="2:7" x14ac:dyDescent="0.25">
      <c r="B372" s="43" t="s">
        <v>785</v>
      </c>
      <c r="C372" s="75" t="s">
        <v>183</v>
      </c>
      <c r="D372" s="52" t="s">
        <v>212</v>
      </c>
      <c r="E372" s="52" t="s">
        <v>763</v>
      </c>
      <c r="F372" s="75" t="s">
        <v>257</v>
      </c>
      <c r="G372" s="14">
        <v>31960000</v>
      </c>
    </row>
    <row r="373" spans="2:7" x14ac:dyDescent="0.25">
      <c r="B373" s="43" t="s">
        <v>786</v>
      </c>
      <c r="C373" s="75" t="s">
        <v>183</v>
      </c>
      <c r="D373" s="52" t="s">
        <v>212</v>
      </c>
      <c r="E373" s="52" t="s">
        <v>276</v>
      </c>
      <c r="F373" s="75" t="s">
        <v>257</v>
      </c>
      <c r="G373" s="14">
        <v>31530000</v>
      </c>
    </row>
    <row r="374" spans="2:7" x14ac:dyDescent="0.25">
      <c r="B374" s="43" t="s">
        <v>787</v>
      </c>
      <c r="C374" s="75" t="s">
        <v>183</v>
      </c>
      <c r="D374" s="52" t="s">
        <v>212</v>
      </c>
      <c r="E374" s="52" t="s">
        <v>194</v>
      </c>
      <c r="F374" s="75" t="s">
        <v>213</v>
      </c>
      <c r="G374" s="14">
        <v>14470000</v>
      </c>
    </row>
    <row r="375" spans="2:7" x14ac:dyDescent="0.25">
      <c r="B375" s="43" t="s">
        <v>211</v>
      </c>
      <c r="C375" s="75" t="s">
        <v>183</v>
      </c>
      <c r="D375" s="52" t="s">
        <v>212</v>
      </c>
      <c r="E375" s="52" t="s">
        <v>125</v>
      </c>
      <c r="F375" s="75" t="s">
        <v>213</v>
      </c>
      <c r="G375" s="14">
        <v>21780000</v>
      </c>
    </row>
    <row r="376" spans="2:7" x14ac:dyDescent="0.25">
      <c r="B376" s="43" t="s">
        <v>788</v>
      </c>
      <c r="C376" s="75" t="s">
        <v>183</v>
      </c>
      <c r="D376" s="52" t="s">
        <v>212</v>
      </c>
      <c r="E376" s="52" t="s">
        <v>109</v>
      </c>
      <c r="F376" s="75" t="s">
        <v>205</v>
      </c>
      <c r="G376" s="14">
        <v>21800000</v>
      </c>
    </row>
    <row r="377" spans="2:7" x14ac:dyDescent="0.25">
      <c r="B377" s="43" t="s">
        <v>789</v>
      </c>
      <c r="C377" s="75" t="s">
        <v>183</v>
      </c>
      <c r="D377" s="52" t="s">
        <v>212</v>
      </c>
      <c r="E377" s="52" t="s">
        <v>109</v>
      </c>
      <c r="F377" s="75" t="s">
        <v>205</v>
      </c>
      <c r="G377" s="14">
        <v>15390000</v>
      </c>
    </row>
    <row r="378" spans="2:7" x14ac:dyDescent="0.25">
      <c r="B378" s="43" t="s">
        <v>790</v>
      </c>
      <c r="C378" s="75" t="s">
        <v>183</v>
      </c>
      <c r="D378" s="52" t="s">
        <v>212</v>
      </c>
      <c r="E378" s="52" t="s">
        <v>116</v>
      </c>
      <c r="F378" s="75" t="s">
        <v>205</v>
      </c>
      <c r="G378" s="14">
        <v>11810000</v>
      </c>
    </row>
    <row r="379" spans="2:7" x14ac:dyDescent="0.25">
      <c r="B379" s="43" t="s">
        <v>791</v>
      </c>
      <c r="C379" s="75" t="s">
        <v>183</v>
      </c>
      <c r="D379" s="52" t="s">
        <v>212</v>
      </c>
      <c r="E379" s="52" t="s">
        <v>792</v>
      </c>
      <c r="F379" s="75" t="s">
        <v>205</v>
      </c>
      <c r="G379" s="14">
        <v>15920000</v>
      </c>
    </row>
    <row r="380" spans="2:7" x14ac:dyDescent="0.25">
      <c r="B380" s="43" t="s">
        <v>793</v>
      </c>
      <c r="C380" s="75" t="s">
        <v>183</v>
      </c>
      <c r="D380" s="52" t="s">
        <v>212</v>
      </c>
      <c r="E380" s="52" t="s">
        <v>111</v>
      </c>
      <c r="F380" s="75" t="s">
        <v>220</v>
      </c>
      <c r="G380" s="14">
        <v>9930000</v>
      </c>
    </row>
    <row r="381" spans="2:7" x14ac:dyDescent="0.25">
      <c r="B381" s="43" t="s">
        <v>794</v>
      </c>
      <c r="C381" s="75" t="s">
        <v>183</v>
      </c>
      <c r="D381" s="52" t="s">
        <v>212</v>
      </c>
      <c r="E381" s="52" t="s">
        <v>116</v>
      </c>
      <c r="F381" s="75" t="s">
        <v>220</v>
      </c>
      <c r="G381" s="14">
        <v>17160000</v>
      </c>
    </row>
    <row r="382" spans="2:7" x14ac:dyDescent="0.25">
      <c r="B382" s="43" t="s">
        <v>795</v>
      </c>
      <c r="C382" s="75" t="s">
        <v>183</v>
      </c>
      <c r="D382" s="52" t="s">
        <v>212</v>
      </c>
      <c r="E382" s="52" t="s">
        <v>247</v>
      </c>
      <c r="F382" s="75" t="s">
        <v>220</v>
      </c>
      <c r="G382" s="14">
        <v>10290000</v>
      </c>
    </row>
    <row r="383" spans="2:7" x14ac:dyDescent="0.25">
      <c r="B383" s="43" t="s">
        <v>796</v>
      </c>
      <c r="C383" s="75" t="s">
        <v>183</v>
      </c>
      <c r="D383" s="52" t="s">
        <v>212</v>
      </c>
      <c r="E383" s="52" t="s">
        <v>194</v>
      </c>
      <c r="F383" s="75" t="s">
        <v>188</v>
      </c>
      <c r="G383" s="14">
        <v>27500000</v>
      </c>
    </row>
    <row r="384" spans="2:7" x14ac:dyDescent="0.25">
      <c r="B384" s="43" t="s">
        <v>797</v>
      </c>
      <c r="C384" s="75" t="s">
        <v>183</v>
      </c>
      <c r="D384" s="52" t="s">
        <v>212</v>
      </c>
      <c r="E384" s="52" t="s">
        <v>194</v>
      </c>
      <c r="F384" s="75" t="s">
        <v>188</v>
      </c>
      <c r="G384" s="14">
        <v>23400000</v>
      </c>
    </row>
    <row r="385" spans="2:7" x14ac:dyDescent="0.25">
      <c r="B385" s="43" t="s">
        <v>798</v>
      </c>
      <c r="C385" s="75" t="s">
        <v>183</v>
      </c>
      <c r="D385" s="52" t="s">
        <v>212</v>
      </c>
      <c r="E385" s="52" t="s">
        <v>113</v>
      </c>
      <c r="F385" s="75" t="s">
        <v>188</v>
      </c>
      <c r="G385" s="14">
        <v>28270000</v>
      </c>
    </row>
    <row r="386" spans="2:7" x14ac:dyDescent="0.25">
      <c r="B386" s="43" t="s">
        <v>215</v>
      </c>
      <c r="C386" s="75" t="s">
        <v>183</v>
      </c>
      <c r="D386" s="52" t="s">
        <v>212</v>
      </c>
      <c r="E386" s="52" t="s">
        <v>125</v>
      </c>
      <c r="F386" s="75" t="s">
        <v>188</v>
      </c>
      <c r="G386" s="14">
        <v>26350000</v>
      </c>
    </row>
    <row r="387" spans="2:7" x14ac:dyDescent="0.25">
      <c r="B387" s="43" t="s">
        <v>799</v>
      </c>
      <c r="C387" s="75" t="s">
        <v>183</v>
      </c>
      <c r="D387" s="52" t="s">
        <v>800</v>
      </c>
      <c r="E387" s="52" t="s">
        <v>110</v>
      </c>
      <c r="F387" s="75" t="s">
        <v>186</v>
      </c>
      <c r="G387" s="14">
        <v>11740000</v>
      </c>
    </row>
    <row r="388" spans="2:7" x14ac:dyDescent="0.25">
      <c r="B388" s="43" t="s">
        <v>801</v>
      </c>
      <c r="C388" s="75" t="s">
        <v>183</v>
      </c>
      <c r="D388" s="52" t="s">
        <v>800</v>
      </c>
      <c r="E388" s="52" t="s">
        <v>388</v>
      </c>
      <c r="F388" s="75" t="s">
        <v>186</v>
      </c>
      <c r="G388" s="14">
        <v>10700000</v>
      </c>
    </row>
    <row r="389" spans="2:7" x14ac:dyDescent="0.25">
      <c r="B389" s="43" t="s">
        <v>802</v>
      </c>
      <c r="C389" s="75" t="s">
        <v>183</v>
      </c>
      <c r="D389" s="52" t="s">
        <v>800</v>
      </c>
      <c r="E389" s="52" t="s">
        <v>163</v>
      </c>
      <c r="F389" s="75" t="s">
        <v>186</v>
      </c>
      <c r="G389" s="14">
        <v>11070000</v>
      </c>
    </row>
    <row r="390" spans="2:7" x14ac:dyDescent="0.25">
      <c r="B390" s="43" t="s">
        <v>803</v>
      </c>
      <c r="C390" s="75" t="s">
        <v>183</v>
      </c>
      <c r="D390" s="52" t="s">
        <v>800</v>
      </c>
      <c r="E390" s="52" t="s">
        <v>116</v>
      </c>
      <c r="F390" s="75" t="s">
        <v>186</v>
      </c>
      <c r="G390" s="14">
        <v>21190000</v>
      </c>
    </row>
    <row r="391" spans="2:7" x14ac:dyDescent="0.25">
      <c r="B391" s="43" t="s">
        <v>804</v>
      </c>
      <c r="C391" s="75" t="s">
        <v>183</v>
      </c>
      <c r="D391" s="52" t="s">
        <v>800</v>
      </c>
      <c r="E391" s="52" t="s">
        <v>116</v>
      </c>
      <c r="F391" s="75" t="s">
        <v>186</v>
      </c>
      <c r="G391" s="14">
        <v>11630000</v>
      </c>
    </row>
    <row r="392" spans="2:7" x14ac:dyDescent="0.25">
      <c r="B392" s="43" t="s">
        <v>805</v>
      </c>
      <c r="C392" s="75" t="s">
        <v>183</v>
      </c>
      <c r="D392" s="52" t="s">
        <v>800</v>
      </c>
      <c r="E392" s="52" t="s">
        <v>116</v>
      </c>
      <c r="F392" s="75" t="s">
        <v>186</v>
      </c>
      <c r="G392" s="14">
        <v>18140000</v>
      </c>
    </row>
    <row r="393" spans="2:7" x14ac:dyDescent="0.25">
      <c r="B393" s="43" t="s">
        <v>806</v>
      </c>
      <c r="C393" s="75" t="s">
        <v>183</v>
      </c>
      <c r="D393" s="52" t="s">
        <v>800</v>
      </c>
      <c r="E393" s="52" t="s">
        <v>117</v>
      </c>
      <c r="F393" s="75" t="s">
        <v>186</v>
      </c>
      <c r="G393" s="14">
        <v>14600000</v>
      </c>
    </row>
    <row r="394" spans="2:7" x14ac:dyDescent="0.25">
      <c r="B394" s="43" t="s">
        <v>477</v>
      </c>
      <c r="C394" s="75" t="s">
        <v>183</v>
      </c>
      <c r="D394" s="52" t="s">
        <v>800</v>
      </c>
      <c r="E394" s="52" t="s">
        <v>109</v>
      </c>
      <c r="F394" s="75" t="s">
        <v>197</v>
      </c>
      <c r="G394" s="14">
        <v>29250000</v>
      </c>
    </row>
    <row r="395" spans="2:7" x14ac:dyDescent="0.25">
      <c r="B395" s="43" t="s">
        <v>807</v>
      </c>
      <c r="C395" s="75" t="s">
        <v>183</v>
      </c>
      <c r="D395" s="52" t="s">
        <v>800</v>
      </c>
      <c r="E395" s="52" t="s">
        <v>160</v>
      </c>
      <c r="F395" s="75" t="s">
        <v>223</v>
      </c>
      <c r="G395" s="14">
        <v>27550000</v>
      </c>
    </row>
    <row r="396" spans="2:7" x14ac:dyDescent="0.25">
      <c r="B396" s="43" t="s">
        <v>808</v>
      </c>
      <c r="C396" s="75" t="s">
        <v>183</v>
      </c>
      <c r="D396" s="52" t="s">
        <v>800</v>
      </c>
      <c r="E396" s="52" t="s">
        <v>116</v>
      </c>
      <c r="F396" s="75" t="s">
        <v>223</v>
      </c>
      <c r="G396" s="14">
        <v>8090000</v>
      </c>
    </row>
    <row r="397" spans="2:7" x14ac:dyDescent="0.25">
      <c r="B397" s="43" t="s">
        <v>809</v>
      </c>
      <c r="C397" s="75" t="s">
        <v>183</v>
      </c>
      <c r="D397" s="52" t="s">
        <v>800</v>
      </c>
      <c r="E397" s="52" t="s">
        <v>110</v>
      </c>
      <c r="F397" s="75" t="s">
        <v>257</v>
      </c>
      <c r="G397" s="14">
        <v>19430000</v>
      </c>
    </row>
    <row r="398" spans="2:7" x14ac:dyDescent="0.25">
      <c r="B398" s="43" t="s">
        <v>810</v>
      </c>
      <c r="C398" s="75" t="s">
        <v>183</v>
      </c>
      <c r="D398" s="52" t="s">
        <v>800</v>
      </c>
      <c r="E398" s="52" t="s">
        <v>194</v>
      </c>
      <c r="F398" s="75" t="s">
        <v>257</v>
      </c>
      <c r="G398" s="14">
        <v>32140000</v>
      </c>
    </row>
    <row r="399" spans="2:7" x14ac:dyDescent="0.25">
      <c r="B399" s="43" t="s">
        <v>811</v>
      </c>
      <c r="C399" s="75" t="s">
        <v>183</v>
      </c>
      <c r="D399" s="52" t="s">
        <v>800</v>
      </c>
      <c r="E399" s="52" t="s">
        <v>116</v>
      </c>
      <c r="F399" s="75" t="s">
        <v>257</v>
      </c>
      <c r="G399" s="14">
        <v>25110000</v>
      </c>
    </row>
    <row r="400" spans="2:7" x14ac:dyDescent="0.25">
      <c r="B400" s="43" t="s">
        <v>812</v>
      </c>
      <c r="C400" s="75" t="s">
        <v>183</v>
      </c>
      <c r="D400" s="52" t="s">
        <v>800</v>
      </c>
      <c r="E400" s="52" t="s">
        <v>116</v>
      </c>
      <c r="F400" s="75" t="s">
        <v>257</v>
      </c>
      <c r="G400" s="14">
        <v>7540000</v>
      </c>
    </row>
    <row r="401" spans="2:7" x14ac:dyDescent="0.25">
      <c r="B401" s="43" t="s">
        <v>813</v>
      </c>
      <c r="C401" s="75" t="s">
        <v>183</v>
      </c>
      <c r="D401" s="52" t="s">
        <v>800</v>
      </c>
      <c r="E401" s="52" t="s">
        <v>116</v>
      </c>
      <c r="F401" s="75" t="s">
        <v>257</v>
      </c>
      <c r="G401" s="14">
        <v>31920000</v>
      </c>
    </row>
    <row r="402" spans="2:7" x14ac:dyDescent="0.25">
      <c r="B402" s="43" t="s">
        <v>814</v>
      </c>
      <c r="C402" s="75" t="s">
        <v>183</v>
      </c>
      <c r="D402" s="52" t="s">
        <v>800</v>
      </c>
      <c r="E402" s="52" t="s">
        <v>117</v>
      </c>
      <c r="F402" s="75" t="s">
        <v>257</v>
      </c>
      <c r="G402" s="14">
        <v>29530000</v>
      </c>
    </row>
    <row r="403" spans="2:7" x14ac:dyDescent="0.25">
      <c r="B403" s="43" t="s">
        <v>815</v>
      </c>
      <c r="C403" s="75" t="s">
        <v>183</v>
      </c>
      <c r="D403" s="52" t="s">
        <v>800</v>
      </c>
      <c r="E403" s="52" t="s">
        <v>247</v>
      </c>
      <c r="F403" s="75" t="s">
        <v>257</v>
      </c>
      <c r="G403" s="14">
        <v>26510000</v>
      </c>
    </row>
    <row r="404" spans="2:7" x14ac:dyDescent="0.25">
      <c r="B404" s="43" t="s">
        <v>816</v>
      </c>
      <c r="C404" s="75" t="s">
        <v>183</v>
      </c>
      <c r="D404" s="52" t="s">
        <v>800</v>
      </c>
      <c r="E404" s="52" t="s">
        <v>817</v>
      </c>
      <c r="F404" s="75" t="s">
        <v>257</v>
      </c>
      <c r="G404" s="14">
        <v>32390000</v>
      </c>
    </row>
    <row r="405" spans="2:7" x14ac:dyDescent="0.25">
      <c r="B405" s="43" t="s">
        <v>818</v>
      </c>
      <c r="C405" s="75" t="s">
        <v>183</v>
      </c>
      <c r="D405" s="52" t="s">
        <v>800</v>
      </c>
      <c r="E405" s="52" t="s">
        <v>106</v>
      </c>
      <c r="F405" s="75" t="s">
        <v>213</v>
      </c>
      <c r="G405" s="14">
        <v>15790000</v>
      </c>
    </row>
    <row r="406" spans="2:7" x14ac:dyDescent="0.25">
      <c r="B406" s="43" t="s">
        <v>819</v>
      </c>
      <c r="C406" s="75" t="s">
        <v>183</v>
      </c>
      <c r="D406" s="52" t="s">
        <v>800</v>
      </c>
      <c r="E406" s="52" t="s">
        <v>110</v>
      </c>
      <c r="F406" s="75" t="s">
        <v>213</v>
      </c>
      <c r="G406" s="14">
        <v>31790000</v>
      </c>
    </row>
    <row r="407" spans="2:7" x14ac:dyDescent="0.25">
      <c r="B407" s="43" t="s">
        <v>820</v>
      </c>
      <c r="C407" s="75" t="s">
        <v>183</v>
      </c>
      <c r="D407" s="52" t="s">
        <v>800</v>
      </c>
      <c r="E407" s="52" t="s">
        <v>388</v>
      </c>
      <c r="F407" s="75" t="s">
        <v>213</v>
      </c>
      <c r="G407" s="14">
        <v>3840000</v>
      </c>
    </row>
    <row r="408" spans="2:7" x14ac:dyDescent="0.25">
      <c r="B408" s="43" t="s">
        <v>821</v>
      </c>
      <c r="C408" s="75" t="s">
        <v>183</v>
      </c>
      <c r="D408" s="52" t="s">
        <v>800</v>
      </c>
      <c r="E408" s="52" t="s">
        <v>110</v>
      </c>
      <c r="F408" s="75" t="s">
        <v>205</v>
      </c>
      <c r="G408" s="14">
        <v>19220000</v>
      </c>
    </row>
    <row r="409" spans="2:7" x14ac:dyDescent="0.25">
      <c r="B409" s="43" t="s">
        <v>822</v>
      </c>
      <c r="C409" s="75" t="s">
        <v>183</v>
      </c>
      <c r="D409" s="52" t="s">
        <v>800</v>
      </c>
      <c r="E409" s="52" t="s">
        <v>110</v>
      </c>
      <c r="F409" s="75" t="s">
        <v>205</v>
      </c>
      <c r="G409" s="14">
        <v>16630000</v>
      </c>
    </row>
    <row r="410" spans="2:7" x14ac:dyDescent="0.25">
      <c r="B410" s="43" t="s">
        <v>823</v>
      </c>
      <c r="C410" s="75" t="s">
        <v>183</v>
      </c>
      <c r="D410" s="52" t="s">
        <v>800</v>
      </c>
      <c r="E410" s="52" t="s">
        <v>110</v>
      </c>
      <c r="F410" s="75" t="s">
        <v>205</v>
      </c>
      <c r="G410" s="14">
        <v>17790000</v>
      </c>
    </row>
    <row r="411" spans="2:7" x14ac:dyDescent="0.25">
      <c r="B411" s="43" t="s">
        <v>824</v>
      </c>
      <c r="C411" s="75" t="s">
        <v>183</v>
      </c>
      <c r="D411" s="52" t="s">
        <v>800</v>
      </c>
      <c r="E411" s="52" t="s">
        <v>161</v>
      </c>
      <c r="F411" s="75" t="s">
        <v>205</v>
      </c>
      <c r="G411" s="14">
        <v>19050000</v>
      </c>
    </row>
    <row r="412" spans="2:7" x14ac:dyDescent="0.25">
      <c r="B412" s="43" t="s">
        <v>825</v>
      </c>
      <c r="C412" s="75" t="s">
        <v>183</v>
      </c>
      <c r="D412" s="52" t="s">
        <v>800</v>
      </c>
      <c r="E412" s="52" t="s">
        <v>163</v>
      </c>
      <c r="F412" s="75" t="s">
        <v>205</v>
      </c>
      <c r="G412" s="14">
        <v>14480000</v>
      </c>
    </row>
    <row r="413" spans="2:7" x14ac:dyDescent="0.25">
      <c r="B413" s="43" t="s">
        <v>826</v>
      </c>
      <c r="C413" s="75" t="s">
        <v>183</v>
      </c>
      <c r="D413" s="52" t="s">
        <v>800</v>
      </c>
      <c r="E413" s="52" t="s">
        <v>116</v>
      </c>
      <c r="F413" s="75" t="s">
        <v>205</v>
      </c>
      <c r="G413" s="14">
        <v>2500000</v>
      </c>
    </row>
    <row r="414" spans="2:7" x14ac:dyDescent="0.25">
      <c r="B414" s="43" t="s">
        <v>827</v>
      </c>
      <c r="C414" s="75" t="s">
        <v>183</v>
      </c>
      <c r="D414" s="52" t="s">
        <v>800</v>
      </c>
      <c r="E414" s="52" t="s">
        <v>120</v>
      </c>
      <c r="F414" s="75" t="s">
        <v>205</v>
      </c>
      <c r="G414" s="14">
        <v>38610000</v>
      </c>
    </row>
    <row r="415" spans="2:7" x14ac:dyDescent="0.25">
      <c r="B415" s="43" t="s">
        <v>828</v>
      </c>
      <c r="C415" s="75" t="s">
        <v>183</v>
      </c>
      <c r="D415" s="52" t="s">
        <v>800</v>
      </c>
      <c r="E415" s="52" t="s">
        <v>399</v>
      </c>
      <c r="F415" s="75" t="s">
        <v>220</v>
      </c>
      <c r="G415" s="14">
        <v>7520000</v>
      </c>
    </row>
    <row r="416" spans="2:7" x14ac:dyDescent="0.25">
      <c r="B416" s="43" t="s">
        <v>517</v>
      </c>
      <c r="C416" s="75" t="s">
        <v>183</v>
      </c>
      <c r="D416" s="52" t="s">
        <v>800</v>
      </c>
      <c r="E416" s="52" t="s">
        <v>110</v>
      </c>
      <c r="F416" s="75" t="s">
        <v>188</v>
      </c>
      <c r="G416" s="14">
        <v>41050000</v>
      </c>
    </row>
    <row r="417" spans="2:7" x14ac:dyDescent="0.25">
      <c r="B417" s="43" t="s">
        <v>829</v>
      </c>
      <c r="C417" s="75" t="s">
        <v>183</v>
      </c>
      <c r="D417" s="52" t="s">
        <v>830</v>
      </c>
      <c r="E417" s="52" t="s">
        <v>109</v>
      </c>
      <c r="F417" s="75" t="s">
        <v>186</v>
      </c>
      <c r="G417" s="14">
        <v>23810000</v>
      </c>
    </row>
    <row r="418" spans="2:7" x14ac:dyDescent="0.25">
      <c r="B418" s="43" t="s">
        <v>831</v>
      </c>
      <c r="C418" s="75" t="s">
        <v>183</v>
      </c>
      <c r="D418" s="52" t="s">
        <v>830</v>
      </c>
      <c r="E418" s="52" t="s">
        <v>124</v>
      </c>
      <c r="F418" s="75" t="s">
        <v>186</v>
      </c>
      <c r="G418" s="14">
        <v>24550000</v>
      </c>
    </row>
    <row r="419" spans="2:7" x14ac:dyDescent="0.25">
      <c r="B419" s="43" t="s">
        <v>581</v>
      </c>
      <c r="C419" s="75" t="s">
        <v>183</v>
      </c>
      <c r="D419" s="52" t="s">
        <v>830</v>
      </c>
      <c r="E419" s="52" t="s">
        <v>111</v>
      </c>
      <c r="F419" s="75" t="s">
        <v>186</v>
      </c>
      <c r="G419" s="14">
        <v>26000000</v>
      </c>
    </row>
    <row r="420" spans="2:7" x14ac:dyDescent="0.25">
      <c r="B420" s="43" t="s">
        <v>832</v>
      </c>
      <c r="C420" s="75" t="s">
        <v>183</v>
      </c>
      <c r="D420" s="52" t="s">
        <v>830</v>
      </c>
      <c r="E420" s="52" t="s">
        <v>655</v>
      </c>
      <c r="F420" s="75" t="s">
        <v>186</v>
      </c>
      <c r="G420" s="14">
        <v>9230000</v>
      </c>
    </row>
    <row r="421" spans="2:7" x14ac:dyDescent="0.25">
      <c r="B421" s="43" t="s">
        <v>833</v>
      </c>
      <c r="C421" s="75" t="s">
        <v>183</v>
      </c>
      <c r="D421" s="52" t="s">
        <v>830</v>
      </c>
      <c r="E421" s="52" t="s">
        <v>113</v>
      </c>
      <c r="F421" s="75" t="s">
        <v>186</v>
      </c>
      <c r="G421" s="14">
        <v>10980000</v>
      </c>
    </row>
    <row r="422" spans="2:7" x14ac:dyDescent="0.25">
      <c r="B422" s="43" t="s">
        <v>834</v>
      </c>
      <c r="C422" s="75" t="s">
        <v>183</v>
      </c>
      <c r="D422" s="52" t="s">
        <v>830</v>
      </c>
      <c r="E422" s="52" t="s">
        <v>115</v>
      </c>
      <c r="F422" s="75" t="s">
        <v>186</v>
      </c>
      <c r="G422" s="14">
        <v>11380000</v>
      </c>
    </row>
    <row r="423" spans="2:7" x14ac:dyDescent="0.25">
      <c r="B423" s="43" t="s">
        <v>777</v>
      </c>
      <c r="C423" s="75" t="s">
        <v>183</v>
      </c>
      <c r="D423" s="52" t="s">
        <v>830</v>
      </c>
      <c r="E423" s="52" t="s">
        <v>116</v>
      </c>
      <c r="F423" s="75" t="s">
        <v>186</v>
      </c>
      <c r="G423" s="14">
        <v>19690000</v>
      </c>
    </row>
    <row r="424" spans="2:7" x14ac:dyDescent="0.25">
      <c r="B424" s="43" t="s">
        <v>835</v>
      </c>
      <c r="C424" s="75" t="s">
        <v>183</v>
      </c>
      <c r="D424" s="52" t="s">
        <v>830</v>
      </c>
      <c r="E424" s="52" t="s">
        <v>116</v>
      </c>
      <c r="F424" s="75" t="s">
        <v>186</v>
      </c>
      <c r="G424" s="14">
        <v>14420000</v>
      </c>
    </row>
    <row r="425" spans="2:7" x14ac:dyDescent="0.25">
      <c r="B425" s="43" t="s">
        <v>836</v>
      </c>
      <c r="C425" s="75" t="s">
        <v>183</v>
      </c>
      <c r="D425" s="52" t="s">
        <v>830</v>
      </c>
      <c r="E425" s="52" t="s">
        <v>116</v>
      </c>
      <c r="F425" s="75" t="s">
        <v>186</v>
      </c>
      <c r="G425" s="14">
        <v>17080000</v>
      </c>
    </row>
    <row r="426" spans="2:7" x14ac:dyDescent="0.25">
      <c r="B426" s="43" t="s">
        <v>837</v>
      </c>
      <c r="C426" s="75" t="s">
        <v>183</v>
      </c>
      <c r="D426" s="52" t="s">
        <v>830</v>
      </c>
      <c r="E426" s="52" t="s">
        <v>116</v>
      </c>
      <c r="F426" s="75" t="s">
        <v>186</v>
      </c>
      <c r="G426" s="14">
        <v>11580000</v>
      </c>
    </row>
    <row r="427" spans="2:7" x14ac:dyDescent="0.25">
      <c r="B427" s="43" t="s">
        <v>838</v>
      </c>
      <c r="C427" s="75" t="s">
        <v>183</v>
      </c>
      <c r="D427" s="52" t="s">
        <v>830</v>
      </c>
      <c r="E427" s="52" t="s">
        <v>163</v>
      </c>
      <c r="F427" s="75" t="s">
        <v>223</v>
      </c>
      <c r="G427" s="14">
        <v>26240000</v>
      </c>
    </row>
    <row r="428" spans="2:7" x14ac:dyDescent="0.25">
      <c r="B428" s="43" t="s">
        <v>839</v>
      </c>
      <c r="C428" s="75" t="s">
        <v>183</v>
      </c>
      <c r="D428" s="52" t="s">
        <v>830</v>
      </c>
      <c r="E428" s="52" t="s">
        <v>116</v>
      </c>
      <c r="F428" s="75" t="s">
        <v>223</v>
      </c>
      <c r="G428" s="14">
        <v>22310000</v>
      </c>
    </row>
    <row r="429" spans="2:7" x14ac:dyDescent="0.25">
      <c r="B429" s="43" t="s">
        <v>840</v>
      </c>
      <c r="C429" s="75" t="s">
        <v>183</v>
      </c>
      <c r="D429" s="52" t="s">
        <v>830</v>
      </c>
      <c r="E429" s="52" t="s">
        <v>116</v>
      </c>
      <c r="F429" s="75" t="s">
        <v>223</v>
      </c>
      <c r="G429" s="14">
        <v>33190000</v>
      </c>
    </row>
    <row r="430" spans="2:7" x14ac:dyDescent="0.25">
      <c r="B430" s="43" t="s">
        <v>841</v>
      </c>
      <c r="C430" s="75" t="s">
        <v>183</v>
      </c>
      <c r="D430" s="52" t="s">
        <v>830</v>
      </c>
      <c r="E430" s="52" t="s">
        <v>247</v>
      </c>
      <c r="F430" s="75" t="s">
        <v>223</v>
      </c>
      <c r="G430" s="14">
        <v>24410000</v>
      </c>
    </row>
    <row r="431" spans="2:7" x14ac:dyDescent="0.25">
      <c r="B431" s="43" t="s">
        <v>842</v>
      </c>
      <c r="C431" s="75" t="s">
        <v>183</v>
      </c>
      <c r="D431" s="52" t="s">
        <v>830</v>
      </c>
      <c r="E431" s="52" t="s">
        <v>247</v>
      </c>
      <c r="F431" s="75" t="s">
        <v>223</v>
      </c>
      <c r="G431" s="14">
        <v>25340000</v>
      </c>
    </row>
    <row r="432" spans="2:7" x14ac:dyDescent="0.25">
      <c r="B432" s="43" t="s">
        <v>843</v>
      </c>
      <c r="C432" s="75" t="s">
        <v>183</v>
      </c>
      <c r="D432" s="52" t="s">
        <v>830</v>
      </c>
      <c r="E432" s="52" t="s">
        <v>116</v>
      </c>
      <c r="F432" s="75" t="s">
        <v>213</v>
      </c>
      <c r="G432" s="14">
        <v>11480000</v>
      </c>
    </row>
    <row r="433" spans="2:7" x14ac:dyDescent="0.25">
      <c r="B433" s="43" t="s">
        <v>844</v>
      </c>
      <c r="C433" s="75" t="s">
        <v>183</v>
      </c>
      <c r="D433" s="52" t="s">
        <v>830</v>
      </c>
      <c r="E433" s="52" t="s">
        <v>116</v>
      </c>
      <c r="F433" s="75" t="s">
        <v>213</v>
      </c>
      <c r="G433" s="14">
        <v>24760000</v>
      </c>
    </row>
    <row r="434" spans="2:7" x14ac:dyDescent="0.25">
      <c r="B434" s="43" t="s">
        <v>845</v>
      </c>
      <c r="C434" s="75" t="s">
        <v>183</v>
      </c>
      <c r="D434" s="52" t="s">
        <v>830</v>
      </c>
      <c r="E434" s="52" t="s">
        <v>113</v>
      </c>
      <c r="F434" s="75" t="s">
        <v>205</v>
      </c>
      <c r="G434" s="14">
        <v>21490000</v>
      </c>
    </row>
    <row r="435" spans="2:7" x14ac:dyDescent="0.25">
      <c r="B435" s="43" t="s">
        <v>846</v>
      </c>
      <c r="C435" s="75" t="s">
        <v>183</v>
      </c>
      <c r="D435" s="52" t="s">
        <v>830</v>
      </c>
      <c r="E435" s="52" t="s">
        <v>114</v>
      </c>
      <c r="F435" s="75" t="s">
        <v>205</v>
      </c>
      <c r="G435" s="14">
        <v>15890000</v>
      </c>
    </row>
    <row r="436" spans="2:7" x14ac:dyDescent="0.25">
      <c r="B436" s="43" t="s">
        <v>847</v>
      </c>
      <c r="C436" s="75" t="s">
        <v>183</v>
      </c>
      <c r="D436" s="52" t="s">
        <v>830</v>
      </c>
      <c r="E436" s="52" t="s">
        <v>163</v>
      </c>
      <c r="F436" s="75" t="s">
        <v>205</v>
      </c>
      <c r="G436" s="14">
        <v>35630000</v>
      </c>
    </row>
    <row r="437" spans="2:7" x14ac:dyDescent="0.25">
      <c r="B437" s="43" t="s">
        <v>848</v>
      </c>
      <c r="C437" s="75" t="s">
        <v>183</v>
      </c>
      <c r="D437" s="52" t="s">
        <v>830</v>
      </c>
      <c r="E437" s="52" t="s">
        <v>247</v>
      </c>
      <c r="F437" s="75" t="s">
        <v>205</v>
      </c>
      <c r="G437" s="14">
        <v>12480000</v>
      </c>
    </row>
    <row r="438" spans="2:7" x14ac:dyDescent="0.25">
      <c r="B438" s="43" t="s">
        <v>849</v>
      </c>
      <c r="C438" s="75" t="s">
        <v>183</v>
      </c>
      <c r="D438" s="52" t="s">
        <v>830</v>
      </c>
      <c r="E438" s="52" t="s">
        <v>116</v>
      </c>
      <c r="F438" s="75" t="s">
        <v>220</v>
      </c>
      <c r="G438" s="14">
        <v>29710000</v>
      </c>
    </row>
    <row r="439" spans="2:7" x14ac:dyDescent="0.25">
      <c r="B439" s="43" t="s">
        <v>850</v>
      </c>
      <c r="C439" s="75" t="s">
        <v>183</v>
      </c>
      <c r="D439" s="52" t="s">
        <v>830</v>
      </c>
      <c r="E439" s="52" t="s">
        <v>336</v>
      </c>
      <c r="F439" s="75" t="s">
        <v>220</v>
      </c>
      <c r="G439" s="14">
        <v>33900000</v>
      </c>
    </row>
    <row r="440" spans="2:7" x14ac:dyDescent="0.25">
      <c r="B440" s="43" t="s">
        <v>851</v>
      </c>
      <c r="C440" s="75" t="s">
        <v>183</v>
      </c>
      <c r="D440" s="52" t="s">
        <v>830</v>
      </c>
      <c r="E440" s="52" t="s">
        <v>852</v>
      </c>
      <c r="F440" s="75" t="s">
        <v>188</v>
      </c>
      <c r="G440" s="14">
        <v>27750000</v>
      </c>
    </row>
    <row r="441" spans="2:7" x14ac:dyDescent="0.25">
      <c r="B441" s="43" t="s">
        <v>853</v>
      </c>
      <c r="C441" s="75" t="s">
        <v>183</v>
      </c>
      <c r="D441" s="52" t="s">
        <v>830</v>
      </c>
      <c r="E441" s="52" t="s">
        <v>116</v>
      </c>
      <c r="F441" s="75" t="s">
        <v>188</v>
      </c>
      <c r="G441" s="14">
        <v>23470000</v>
      </c>
    </row>
    <row r="442" spans="2:7" x14ac:dyDescent="0.25">
      <c r="B442" s="43" t="s">
        <v>854</v>
      </c>
      <c r="C442" s="75" t="s">
        <v>218</v>
      </c>
      <c r="D442" s="52" t="s">
        <v>219</v>
      </c>
      <c r="E442" s="52" t="s">
        <v>106</v>
      </c>
      <c r="F442" s="75" t="s">
        <v>186</v>
      </c>
      <c r="G442" s="14">
        <v>16370000</v>
      </c>
    </row>
    <row r="443" spans="2:7" x14ac:dyDescent="0.25">
      <c r="B443" s="43" t="s">
        <v>855</v>
      </c>
      <c r="C443" s="75" t="s">
        <v>218</v>
      </c>
      <c r="D443" s="52" t="s">
        <v>219</v>
      </c>
      <c r="E443" s="52" t="s">
        <v>650</v>
      </c>
      <c r="F443" s="75" t="s">
        <v>186</v>
      </c>
      <c r="G443" s="14">
        <v>18350000</v>
      </c>
    </row>
    <row r="444" spans="2:7" x14ac:dyDescent="0.25">
      <c r="B444" s="43" t="s">
        <v>856</v>
      </c>
      <c r="C444" s="75" t="s">
        <v>218</v>
      </c>
      <c r="D444" s="52" t="s">
        <v>219</v>
      </c>
      <c r="E444" s="52" t="s">
        <v>109</v>
      </c>
      <c r="F444" s="75" t="s">
        <v>186</v>
      </c>
      <c r="G444" s="14">
        <v>13920000</v>
      </c>
    </row>
    <row r="445" spans="2:7" x14ac:dyDescent="0.25">
      <c r="B445" s="43" t="s">
        <v>857</v>
      </c>
      <c r="C445" s="75" t="s">
        <v>218</v>
      </c>
      <c r="D445" s="52" t="s">
        <v>219</v>
      </c>
      <c r="E445" s="52" t="s">
        <v>109</v>
      </c>
      <c r="F445" s="75" t="s">
        <v>186</v>
      </c>
      <c r="G445" s="14">
        <v>20870000</v>
      </c>
    </row>
    <row r="446" spans="2:7" x14ac:dyDescent="0.25">
      <c r="B446" s="43" t="s">
        <v>858</v>
      </c>
      <c r="C446" s="75" t="s">
        <v>218</v>
      </c>
      <c r="D446" s="52" t="s">
        <v>219</v>
      </c>
      <c r="E446" s="52" t="s">
        <v>109</v>
      </c>
      <c r="F446" s="75" t="s">
        <v>186</v>
      </c>
      <c r="G446" s="14">
        <v>22580000</v>
      </c>
    </row>
    <row r="447" spans="2:7" x14ac:dyDescent="0.25">
      <c r="B447" s="43" t="s">
        <v>859</v>
      </c>
      <c r="C447" s="75" t="s">
        <v>218</v>
      </c>
      <c r="D447" s="52" t="s">
        <v>219</v>
      </c>
      <c r="E447" s="52" t="s">
        <v>109</v>
      </c>
      <c r="F447" s="75" t="s">
        <v>186</v>
      </c>
      <c r="G447" s="14">
        <v>20830000</v>
      </c>
    </row>
    <row r="448" spans="2:7" x14ac:dyDescent="0.25">
      <c r="B448" s="43" t="s">
        <v>860</v>
      </c>
      <c r="C448" s="75" t="s">
        <v>218</v>
      </c>
      <c r="D448" s="52" t="s">
        <v>219</v>
      </c>
      <c r="E448" s="52" t="s">
        <v>110</v>
      </c>
      <c r="F448" s="75" t="s">
        <v>186</v>
      </c>
      <c r="G448" s="14">
        <v>16570000</v>
      </c>
    </row>
    <row r="449" spans="2:7" x14ac:dyDescent="0.25">
      <c r="B449" s="43" t="s">
        <v>861</v>
      </c>
      <c r="C449" s="75" t="s">
        <v>218</v>
      </c>
      <c r="D449" s="52" t="s">
        <v>219</v>
      </c>
      <c r="E449" s="52" t="s">
        <v>276</v>
      </c>
      <c r="F449" s="75" t="s">
        <v>186</v>
      </c>
      <c r="G449" s="14">
        <v>20030000</v>
      </c>
    </row>
    <row r="450" spans="2:7" x14ac:dyDescent="0.25">
      <c r="B450" s="43" t="s">
        <v>862</v>
      </c>
      <c r="C450" s="75" t="s">
        <v>218</v>
      </c>
      <c r="D450" s="52" t="s">
        <v>219</v>
      </c>
      <c r="E450" s="52" t="s">
        <v>119</v>
      </c>
      <c r="F450" s="75" t="s">
        <v>186</v>
      </c>
      <c r="G450" s="14">
        <v>15970000</v>
      </c>
    </row>
    <row r="451" spans="2:7" x14ac:dyDescent="0.25">
      <c r="B451" s="43" t="s">
        <v>863</v>
      </c>
      <c r="C451" s="75" t="s">
        <v>218</v>
      </c>
      <c r="D451" s="52" t="s">
        <v>219</v>
      </c>
      <c r="E451" s="52" t="s">
        <v>109</v>
      </c>
      <c r="F451" s="75" t="s">
        <v>197</v>
      </c>
      <c r="G451" s="14">
        <v>13210000</v>
      </c>
    </row>
    <row r="452" spans="2:7" x14ac:dyDescent="0.25">
      <c r="B452" s="43" t="s">
        <v>864</v>
      </c>
      <c r="C452" s="75" t="s">
        <v>218</v>
      </c>
      <c r="D452" s="52" t="s">
        <v>219</v>
      </c>
      <c r="E452" s="52" t="s">
        <v>114</v>
      </c>
      <c r="F452" s="75" t="s">
        <v>197</v>
      </c>
      <c r="G452" s="14">
        <v>20970000</v>
      </c>
    </row>
    <row r="453" spans="2:7" x14ac:dyDescent="0.25">
      <c r="B453" s="43" t="s">
        <v>865</v>
      </c>
      <c r="C453" s="75" t="s">
        <v>218</v>
      </c>
      <c r="D453" s="52" t="s">
        <v>219</v>
      </c>
      <c r="E453" s="52" t="s">
        <v>109</v>
      </c>
      <c r="F453" s="75" t="s">
        <v>223</v>
      </c>
      <c r="G453" s="14">
        <v>33220000</v>
      </c>
    </row>
    <row r="454" spans="2:7" x14ac:dyDescent="0.25">
      <c r="B454" s="43" t="s">
        <v>866</v>
      </c>
      <c r="C454" s="75" t="s">
        <v>218</v>
      </c>
      <c r="D454" s="52" t="s">
        <v>219</v>
      </c>
      <c r="E454" s="52" t="s">
        <v>194</v>
      </c>
      <c r="F454" s="75" t="s">
        <v>223</v>
      </c>
      <c r="G454" s="14">
        <v>37130000</v>
      </c>
    </row>
    <row r="455" spans="2:7" x14ac:dyDescent="0.25">
      <c r="B455" s="43" t="s">
        <v>867</v>
      </c>
      <c r="C455" s="75" t="s">
        <v>218</v>
      </c>
      <c r="D455" s="52" t="s">
        <v>219</v>
      </c>
      <c r="E455" s="52" t="s">
        <v>608</v>
      </c>
      <c r="F455" s="75" t="s">
        <v>223</v>
      </c>
      <c r="G455" s="14">
        <v>29370000</v>
      </c>
    </row>
    <row r="456" spans="2:7" x14ac:dyDescent="0.25">
      <c r="B456" s="43" t="s">
        <v>868</v>
      </c>
      <c r="C456" s="75" t="s">
        <v>218</v>
      </c>
      <c r="D456" s="52" t="s">
        <v>219</v>
      </c>
      <c r="E456" s="52" t="s">
        <v>114</v>
      </c>
      <c r="F456" s="75" t="s">
        <v>223</v>
      </c>
      <c r="G456" s="14">
        <v>1150000</v>
      </c>
    </row>
    <row r="457" spans="2:7" x14ac:dyDescent="0.25">
      <c r="B457" s="43" t="s">
        <v>869</v>
      </c>
      <c r="C457" s="75" t="s">
        <v>218</v>
      </c>
      <c r="D457" s="52" t="s">
        <v>219</v>
      </c>
      <c r="E457" s="52" t="s">
        <v>339</v>
      </c>
      <c r="F457" s="75" t="s">
        <v>257</v>
      </c>
      <c r="G457" s="14">
        <v>29810000</v>
      </c>
    </row>
    <row r="458" spans="2:7" x14ac:dyDescent="0.25">
      <c r="B458" s="43" t="s">
        <v>870</v>
      </c>
      <c r="C458" s="75" t="s">
        <v>218</v>
      </c>
      <c r="D458" s="52" t="s">
        <v>219</v>
      </c>
      <c r="E458" s="52" t="s">
        <v>194</v>
      </c>
      <c r="F458" s="75" t="s">
        <v>257</v>
      </c>
      <c r="G458" s="14">
        <v>32120000</v>
      </c>
    </row>
    <row r="459" spans="2:7" x14ac:dyDescent="0.25">
      <c r="B459" s="43" t="s">
        <v>871</v>
      </c>
      <c r="C459" s="75" t="s">
        <v>218</v>
      </c>
      <c r="D459" s="52" t="s">
        <v>219</v>
      </c>
      <c r="E459" s="52" t="s">
        <v>114</v>
      </c>
      <c r="F459" s="75" t="s">
        <v>257</v>
      </c>
      <c r="G459" s="14">
        <v>23070000</v>
      </c>
    </row>
    <row r="460" spans="2:7" x14ac:dyDescent="0.25">
      <c r="B460" s="43" t="s">
        <v>872</v>
      </c>
      <c r="C460" s="75" t="s">
        <v>218</v>
      </c>
      <c r="D460" s="52" t="s">
        <v>219</v>
      </c>
      <c r="E460" s="52" t="s">
        <v>109</v>
      </c>
      <c r="F460" s="75" t="s">
        <v>213</v>
      </c>
      <c r="G460" s="14">
        <v>1680000</v>
      </c>
    </row>
    <row r="461" spans="2:7" x14ac:dyDescent="0.25">
      <c r="B461" s="43" t="s">
        <v>873</v>
      </c>
      <c r="C461" s="75" t="s">
        <v>218</v>
      </c>
      <c r="D461" s="52" t="s">
        <v>219</v>
      </c>
      <c r="E461" s="52" t="s">
        <v>114</v>
      </c>
      <c r="F461" s="75" t="s">
        <v>213</v>
      </c>
      <c r="G461" s="14">
        <v>13760000</v>
      </c>
    </row>
    <row r="462" spans="2:7" x14ac:dyDescent="0.25">
      <c r="B462" s="43" t="s">
        <v>874</v>
      </c>
      <c r="C462" s="75" t="s">
        <v>218</v>
      </c>
      <c r="D462" s="52" t="s">
        <v>219</v>
      </c>
      <c r="E462" s="52" t="s">
        <v>115</v>
      </c>
      <c r="F462" s="75" t="s">
        <v>213</v>
      </c>
      <c r="G462" s="14">
        <v>20720000</v>
      </c>
    </row>
    <row r="463" spans="2:7" x14ac:dyDescent="0.25">
      <c r="B463" s="43" t="s">
        <v>875</v>
      </c>
      <c r="C463" s="75" t="s">
        <v>218</v>
      </c>
      <c r="D463" s="52" t="s">
        <v>219</v>
      </c>
      <c r="E463" s="52" t="s">
        <v>876</v>
      </c>
      <c r="F463" s="75" t="s">
        <v>213</v>
      </c>
      <c r="G463" s="14">
        <v>12390000</v>
      </c>
    </row>
    <row r="464" spans="2:7" x14ac:dyDescent="0.25">
      <c r="B464" s="43" t="s">
        <v>877</v>
      </c>
      <c r="C464" s="75" t="s">
        <v>218</v>
      </c>
      <c r="D464" s="52" t="s">
        <v>219</v>
      </c>
      <c r="E464" s="52" t="s">
        <v>650</v>
      </c>
      <c r="F464" s="75" t="s">
        <v>205</v>
      </c>
      <c r="G464" s="14">
        <v>33430000</v>
      </c>
    </row>
    <row r="465" spans="2:7" x14ac:dyDescent="0.25">
      <c r="B465" s="43" t="s">
        <v>878</v>
      </c>
      <c r="C465" s="75" t="s">
        <v>218</v>
      </c>
      <c r="D465" s="52" t="s">
        <v>219</v>
      </c>
      <c r="E465" s="52" t="s">
        <v>109</v>
      </c>
      <c r="F465" s="75" t="s">
        <v>205</v>
      </c>
      <c r="G465" s="14">
        <v>7040000</v>
      </c>
    </row>
    <row r="466" spans="2:7" x14ac:dyDescent="0.25">
      <c r="B466" s="43" t="s">
        <v>879</v>
      </c>
      <c r="C466" s="75" t="s">
        <v>218</v>
      </c>
      <c r="D466" s="52" t="s">
        <v>219</v>
      </c>
      <c r="E466" s="52" t="s">
        <v>109</v>
      </c>
      <c r="F466" s="75" t="s">
        <v>205</v>
      </c>
      <c r="G466" s="14">
        <v>13970000</v>
      </c>
    </row>
    <row r="467" spans="2:7" x14ac:dyDescent="0.25">
      <c r="B467" s="43" t="s">
        <v>880</v>
      </c>
      <c r="C467" s="75" t="s">
        <v>218</v>
      </c>
      <c r="D467" s="52" t="s">
        <v>219</v>
      </c>
      <c r="E467" s="52" t="s">
        <v>110</v>
      </c>
      <c r="F467" s="75" t="s">
        <v>205</v>
      </c>
      <c r="G467" s="14">
        <v>28520000</v>
      </c>
    </row>
    <row r="468" spans="2:7" x14ac:dyDescent="0.25">
      <c r="B468" s="43" t="s">
        <v>881</v>
      </c>
      <c r="C468" s="75" t="s">
        <v>218</v>
      </c>
      <c r="D468" s="52" t="s">
        <v>219</v>
      </c>
      <c r="E468" s="52" t="s">
        <v>194</v>
      </c>
      <c r="F468" s="75" t="s">
        <v>205</v>
      </c>
      <c r="G468" s="14">
        <v>15690000</v>
      </c>
    </row>
    <row r="469" spans="2:7" x14ac:dyDescent="0.25">
      <c r="B469" s="43" t="s">
        <v>882</v>
      </c>
      <c r="C469" s="75" t="s">
        <v>218</v>
      </c>
      <c r="D469" s="52" t="s">
        <v>219</v>
      </c>
      <c r="E469" s="52" t="s">
        <v>118</v>
      </c>
      <c r="F469" s="75" t="s">
        <v>205</v>
      </c>
      <c r="G469" s="14">
        <v>22750000</v>
      </c>
    </row>
    <row r="470" spans="2:7" x14ac:dyDescent="0.25">
      <c r="B470" s="43" t="s">
        <v>883</v>
      </c>
      <c r="C470" s="75" t="s">
        <v>218</v>
      </c>
      <c r="D470" s="52" t="s">
        <v>219</v>
      </c>
      <c r="E470" s="52" t="s">
        <v>114</v>
      </c>
      <c r="F470" s="75" t="s">
        <v>220</v>
      </c>
      <c r="G470" s="14">
        <v>12470000</v>
      </c>
    </row>
    <row r="471" spans="2:7" x14ac:dyDescent="0.25">
      <c r="B471" s="43" t="s">
        <v>217</v>
      </c>
      <c r="C471" s="75" t="s">
        <v>218</v>
      </c>
      <c r="D471" s="52" t="s">
        <v>219</v>
      </c>
      <c r="E471" s="52" t="s">
        <v>125</v>
      </c>
      <c r="F471" s="75" t="s">
        <v>220</v>
      </c>
      <c r="G471" s="14">
        <v>17280000</v>
      </c>
    </row>
    <row r="472" spans="2:7" x14ac:dyDescent="0.25">
      <c r="B472" s="43" t="s">
        <v>884</v>
      </c>
      <c r="C472" s="75" t="s">
        <v>218</v>
      </c>
      <c r="D472" s="52" t="s">
        <v>219</v>
      </c>
      <c r="E472" s="52" t="s">
        <v>276</v>
      </c>
      <c r="F472" s="75" t="s">
        <v>188</v>
      </c>
      <c r="G472" s="14">
        <v>30980000</v>
      </c>
    </row>
    <row r="473" spans="2:7" x14ac:dyDescent="0.25">
      <c r="B473" s="43" t="s">
        <v>885</v>
      </c>
      <c r="C473" s="75" t="s">
        <v>218</v>
      </c>
      <c r="D473" s="52" t="s">
        <v>886</v>
      </c>
      <c r="E473" s="52" t="s">
        <v>339</v>
      </c>
      <c r="F473" s="75" t="s">
        <v>186</v>
      </c>
      <c r="G473" s="14">
        <v>20890000</v>
      </c>
    </row>
    <row r="474" spans="2:7" x14ac:dyDescent="0.25">
      <c r="B474" s="43" t="s">
        <v>887</v>
      </c>
      <c r="C474" s="75" t="s">
        <v>218</v>
      </c>
      <c r="D474" s="52" t="s">
        <v>886</v>
      </c>
      <c r="E474" s="52" t="s">
        <v>109</v>
      </c>
      <c r="F474" s="75" t="s">
        <v>186</v>
      </c>
      <c r="G474" s="14">
        <v>23240000</v>
      </c>
    </row>
    <row r="475" spans="2:7" x14ac:dyDescent="0.25">
      <c r="B475" s="43" t="s">
        <v>888</v>
      </c>
      <c r="C475" s="75" t="s">
        <v>218</v>
      </c>
      <c r="D475" s="52" t="s">
        <v>886</v>
      </c>
      <c r="E475" s="52" t="s">
        <v>109</v>
      </c>
      <c r="F475" s="75" t="s">
        <v>186</v>
      </c>
      <c r="G475" s="14">
        <v>15960000</v>
      </c>
    </row>
    <row r="476" spans="2:7" x14ac:dyDescent="0.25">
      <c r="B476" s="43" t="s">
        <v>889</v>
      </c>
      <c r="C476" s="75" t="s">
        <v>218</v>
      </c>
      <c r="D476" s="52" t="s">
        <v>886</v>
      </c>
      <c r="E476" s="52" t="s">
        <v>109</v>
      </c>
      <c r="F476" s="75" t="s">
        <v>186</v>
      </c>
      <c r="G476" s="14">
        <v>7190000</v>
      </c>
    </row>
    <row r="477" spans="2:7" x14ac:dyDescent="0.25">
      <c r="B477" s="43" t="s">
        <v>890</v>
      </c>
      <c r="C477" s="75" t="s">
        <v>218</v>
      </c>
      <c r="D477" s="52" t="s">
        <v>886</v>
      </c>
      <c r="E477" s="52" t="s">
        <v>109</v>
      </c>
      <c r="F477" s="75" t="s">
        <v>186</v>
      </c>
      <c r="G477" s="14">
        <v>13330000</v>
      </c>
    </row>
    <row r="478" spans="2:7" x14ac:dyDescent="0.25">
      <c r="B478" s="43" t="s">
        <v>891</v>
      </c>
      <c r="C478" s="75" t="s">
        <v>218</v>
      </c>
      <c r="D478" s="52" t="s">
        <v>886</v>
      </c>
      <c r="E478" s="52" t="s">
        <v>109</v>
      </c>
      <c r="F478" s="75" t="s">
        <v>186</v>
      </c>
      <c r="G478" s="14">
        <v>20930000</v>
      </c>
    </row>
    <row r="479" spans="2:7" x14ac:dyDescent="0.25">
      <c r="B479" s="43" t="s">
        <v>892</v>
      </c>
      <c r="C479" s="75" t="s">
        <v>218</v>
      </c>
      <c r="D479" s="52" t="s">
        <v>886</v>
      </c>
      <c r="E479" s="52" t="s">
        <v>109</v>
      </c>
      <c r="F479" s="75" t="s">
        <v>186</v>
      </c>
      <c r="G479" s="14">
        <v>15750000</v>
      </c>
    </row>
    <row r="480" spans="2:7" x14ac:dyDescent="0.25">
      <c r="B480" s="43" t="s">
        <v>893</v>
      </c>
      <c r="C480" s="75" t="s">
        <v>218</v>
      </c>
      <c r="D480" s="52" t="s">
        <v>886</v>
      </c>
      <c r="E480" s="52" t="s">
        <v>894</v>
      </c>
      <c r="F480" s="75" t="s">
        <v>186</v>
      </c>
      <c r="G480" s="14">
        <v>31140000</v>
      </c>
    </row>
    <row r="481" spans="2:7" x14ac:dyDescent="0.25">
      <c r="B481" s="43" t="s">
        <v>895</v>
      </c>
      <c r="C481" s="75" t="s">
        <v>218</v>
      </c>
      <c r="D481" s="52" t="s">
        <v>886</v>
      </c>
      <c r="E481" s="52" t="s">
        <v>596</v>
      </c>
      <c r="F481" s="75" t="s">
        <v>257</v>
      </c>
      <c r="G481" s="14">
        <v>14060000</v>
      </c>
    </row>
    <row r="482" spans="2:7" x14ac:dyDescent="0.25">
      <c r="B482" s="43" t="s">
        <v>896</v>
      </c>
      <c r="C482" s="75" t="s">
        <v>218</v>
      </c>
      <c r="D482" s="52" t="s">
        <v>886</v>
      </c>
      <c r="E482" s="52" t="s">
        <v>109</v>
      </c>
      <c r="F482" s="75" t="s">
        <v>257</v>
      </c>
      <c r="G482" s="14">
        <v>21280000</v>
      </c>
    </row>
    <row r="483" spans="2:7" x14ac:dyDescent="0.25">
      <c r="B483" s="43" t="s">
        <v>897</v>
      </c>
      <c r="C483" s="75" t="s">
        <v>218</v>
      </c>
      <c r="D483" s="52" t="s">
        <v>886</v>
      </c>
      <c r="E483" s="52" t="s">
        <v>109</v>
      </c>
      <c r="F483" s="75" t="s">
        <v>257</v>
      </c>
      <c r="G483" s="14">
        <v>28610000</v>
      </c>
    </row>
    <row r="484" spans="2:7" x14ac:dyDescent="0.25">
      <c r="B484" s="43" t="s">
        <v>898</v>
      </c>
      <c r="C484" s="75" t="s">
        <v>218</v>
      </c>
      <c r="D484" s="52" t="s">
        <v>886</v>
      </c>
      <c r="E484" s="52" t="s">
        <v>109</v>
      </c>
      <c r="F484" s="75" t="s">
        <v>257</v>
      </c>
      <c r="G484" s="14">
        <v>35010000</v>
      </c>
    </row>
    <row r="485" spans="2:7" x14ac:dyDescent="0.25">
      <c r="B485" s="43" t="s">
        <v>899</v>
      </c>
      <c r="C485" s="75" t="s">
        <v>218</v>
      </c>
      <c r="D485" s="52" t="s">
        <v>886</v>
      </c>
      <c r="E485" s="52" t="s">
        <v>109</v>
      </c>
      <c r="F485" s="75" t="s">
        <v>257</v>
      </c>
      <c r="G485" s="14">
        <v>25460000</v>
      </c>
    </row>
    <row r="486" spans="2:7" x14ac:dyDescent="0.25">
      <c r="B486" s="43" t="s">
        <v>900</v>
      </c>
      <c r="C486" s="75" t="s">
        <v>218</v>
      </c>
      <c r="D486" s="52" t="s">
        <v>886</v>
      </c>
      <c r="E486" s="52" t="s">
        <v>109</v>
      </c>
      <c r="F486" s="75" t="s">
        <v>257</v>
      </c>
      <c r="G486" s="14">
        <v>29400000</v>
      </c>
    </row>
    <row r="487" spans="2:7" x14ac:dyDescent="0.25">
      <c r="B487" s="43" t="s">
        <v>901</v>
      </c>
      <c r="C487" s="75" t="s">
        <v>218</v>
      </c>
      <c r="D487" s="52" t="s">
        <v>886</v>
      </c>
      <c r="E487" s="52" t="s">
        <v>902</v>
      </c>
      <c r="F487" s="75" t="s">
        <v>257</v>
      </c>
      <c r="G487" s="14">
        <v>27200000</v>
      </c>
    </row>
    <row r="488" spans="2:7" x14ac:dyDescent="0.25">
      <c r="B488" s="43" t="s">
        <v>903</v>
      </c>
      <c r="C488" s="75" t="s">
        <v>218</v>
      </c>
      <c r="D488" s="52" t="s">
        <v>886</v>
      </c>
      <c r="E488" s="52" t="s">
        <v>109</v>
      </c>
      <c r="F488" s="75" t="s">
        <v>213</v>
      </c>
      <c r="G488" s="14">
        <v>19470000</v>
      </c>
    </row>
    <row r="489" spans="2:7" x14ac:dyDescent="0.25">
      <c r="B489" s="43" t="s">
        <v>904</v>
      </c>
      <c r="C489" s="75" t="s">
        <v>218</v>
      </c>
      <c r="D489" s="52" t="s">
        <v>886</v>
      </c>
      <c r="E489" s="52" t="s">
        <v>894</v>
      </c>
      <c r="F489" s="75" t="s">
        <v>213</v>
      </c>
      <c r="G489" s="14">
        <v>18560000</v>
      </c>
    </row>
    <row r="490" spans="2:7" x14ac:dyDescent="0.25">
      <c r="B490" s="43" t="s">
        <v>905</v>
      </c>
      <c r="C490" s="75" t="s">
        <v>218</v>
      </c>
      <c r="D490" s="52" t="s">
        <v>886</v>
      </c>
      <c r="E490" s="52" t="s">
        <v>109</v>
      </c>
      <c r="F490" s="75" t="s">
        <v>205</v>
      </c>
      <c r="G490" s="14">
        <v>18290000</v>
      </c>
    </row>
    <row r="491" spans="2:7" x14ac:dyDescent="0.25">
      <c r="B491" s="43" t="s">
        <v>906</v>
      </c>
      <c r="C491" s="75" t="s">
        <v>218</v>
      </c>
      <c r="D491" s="52" t="s">
        <v>886</v>
      </c>
      <c r="E491" s="52" t="s">
        <v>109</v>
      </c>
      <c r="F491" s="75" t="s">
        <v>205</v>
      </c>
      <c r="G491" s="14">
        <v>14050000</v>
      </c>
    </row>
    <row r="492" spans="2:7" x14ac:dyDescent="0.25">
      <c r="B492" s="43" t="s">
        <v>907</v>
      </c>
      <c r="C492" s="75" t="s">
        <v>218</v>
      </c>
      <c r="D492" s="52" t="s">
        <v>886</v>
      </c>
      <c r="E492" s="52" t="s">
        <v>109</v>
      </c>
      <c r="F492" s="75" t="s">
        <v>205</v>
      </c>
      <c r="G492" s="14">
        <v>34800000</v>
      </c>
    </row>
    <row r="493" spans="2:7" x14ac:dyDescent="0.25">
      <c r="B493" s="43" t="s">
        <v>908</v>
      </c>
      <c r="C493" s="75" t="s">
        <v>218</v>
      </c>
      <c r="D493" s="52" t="s">
        <v>886</v>
      </c>
      <c r="E493" s="52" t="s">
        <v>769</v>
      </c>
      <c r="F493" s="75" t="s">
        <v>205</v>
      </c>
      <c r="G493" s="14">
        <v>23010000</v>
      </c>
    </row>
    <row r="494" spans="2:7" x14ac:dyDescent="0.25">
      <c r="B494" s="43" t="s">
        <v>909</v>
      </c>
      <c r="C494" s="75" t="s">
        <v>218</v>
      </c>
      <c r="D494" s="52" t="s">
        <v>886</v>
      </c>
      <c r="E494" s="52" t="s">
        <v>118</v>
      </c>
      <c r="F494" s="75" t="s">
        <v>205</v>
      </c>
      <c r="G494" s="14">
        <v>31420000</v>
      </c>
    </row>
    <row r="495" spans="2:7" x14ac:dyDescent="0.25">
      <c r="B495" s="43" t="s">
        <v>910</v>
      </c>
      <c r="C495" s="75" t="s">
        <v>218</v>
      </c>
      <c r="D495" s="52" t="s">
        <v>886</v>
      </c>
      <c r="E495" s="52" t="s">
        <v>109</v>
      </c>
      <c r="F495" s="75" t="s">
        <v>188</v>
      </c>
      <c r="G495" s="14">
        <v>20650000</v>
      </c>
    </row>
    <row r="496" spans="2:7" x14ac:dyDescent="0.25">
      <c r="B496" s="43" t="s">
        <v>911</v>
      </c>
      <c r="C496" s="75" t="s">
        <v>218</v>
      </c>
      <c r="D496" s="52" t="s">
        <v>886</v>
      </c>
      <c r="E496" s="52" t="s">
        <v>109</v>
      </c>
      <c r="F496" s="75" t="s">
        <v>188</v>
      </c>
      <c r="G496" s="14">
        <v>21650000</v>
      </c>
    </row>
    <row r="497" spans="2:7" x14ac:dyDescent="0.25">
      <c r="B497" s="43" t="s">
        <v>912</v>
      </c>
      <c r="C497" s="75" t="s">
        <v>218</v>
      </c>
      <c r="D497" s="52" t="s">
        <v>225</v>
      </c>
      <c r="E497" s="52" t="s">
        <v>650</v>
      </c>
      <c r="F497" s="75" t="s">
        <v>186</v>
      </c>
      <c r="G497" s="14">
        <v>12200000</v>
      </c>
    </row>
    <row r="498" spans="2:7" x14ac:dyDescent="0.25">
      <c r="B498" s="43" t="s">
        <v>913</v>
      </c>
      <c r="C498" s="75" t="s">
        <v>218</v>
      </c>
      <c r="D498" s="52" t="s">
        <v>225</v>
      </c>
      <c r="E498" s="52" t="s">
        <v>109</v>
      </c>
      <c r="F498" s="75" t="s">
        <v>186</v>
      </c>
      <c r="G498" s="14">
        <v>10680000</v>
      </c>
    </row>
    <row r="499" spans="2:7" x14ac:dyDescent="0.25">
      <c r="B499" s="43" t="s">
        <v>914</v>
      </c>
      <c r="C499" s="75" t="s">
        <v>218</v>
      </c>
      <c r="D499" s="52" t="s">
        <v>225</v>
      </c>
      <c r="E499" s="52" t="s">
        <v>109</v>
      </c>
      <c r="F499" s="75" t="s">
        <v>186</v>
      </c>
      <c r="G499" s="14">
        <v>15020000</v>
      </c>
    </row>
    <row r="500" spans="2:7" x14ac:dyDescent="0.25">
      <c r="B500" s="43" t="s">
        <v>915</v>
      </c>
      <c r="C500" s="75" t="s">
        <v>218</v>
      </c>
      <c r="D500" s="52" t="s">
        <v>225</v>
      </c>
      <c r="E500" s="52" t="s">
        <v>109</v>
      </c>
      <c r="F500" s="75" t="s">
        <v>186</v>
      </c>
      <c r="G500" s="14">
        <v>17600000</v>
      </c>
    </row>
    <row r="501" spans="2:7" x14ac:dyDescent="0.25">
      <c r="B501" s="43" t="s">
        <v>916</v>
      </c>
      <c r="C501" s="75" t="s">
        <v>218</v>
      </c>
      <c r="D501" s="52" t="s">
        <v>225</v>
      </c>
      <c r="E501" s="52" t="s">
        <v>276</v>
      </c>
      <c r="F501" s="75" t="s">
        <v>186</v>
      </c>
      <c r="G501" s="14">
        <v>18240000</v>
      </c>
    </row>
    <row r="502" spans="2:7" x14ac:dyDescent="0.25">
      <c r="B502" s="43" t="s">
        <v>917</v>
      </c>
      <c r="C502" s="75" t="s">
        <v>218</v>
      </c>
      <c r="D502" s="52" t="s">
        <v>225</v>
      </c>
      <c r="E502" s="52" t="s">
        <v>276</v>
      </c>
      <c r="F502" s="75" t="s">
        <v>186</v>
      </c>
      <c r="G502" s="14">
        <v>19210000</v>
      </c>
    </row>
    <row r="503" spans="2:7" x14ac:dyDescent="0.25">
      <c r="B503" s="43" t="s">
        <v>918</v>
      </c>
      <c r="C503" s="75" t="s">
        <v>218</v>
      </c>
      <c r="D503" s="52" t="s">
        <v>225</v>
      </c>
      <c r="E503" s="52" t="s">
        <v>117</v>
      </c>
      <c r="F503" s="75" t="s">
        <v>186</v>
      </c>
      <c r="G503" s="14">
        <v>27650000</v>
      </c>
    </row>
    <row r="504" spans="2:7" x14ac:dyDescent="0.25">
      <c r="B504" s="43" t="s">
        <v>224</v>
      </c>
      <c r="C504" s="75" t="s">
        <v>218</v>
      </c>
      <c r="D504" s="52" t="s">
        <v>225</v>
      </c>
      <c r="E504" s="52" t="s">
        <v>125</v>
      </c>
      <c r="F504" s="75" t="s">
        <v>186</v>
      </c>
      <c r="G504" s="14">
        <v>14760000</v>
      </c>
    </row>
    <row r="505" spans="2:7" x14ac:dyDescent="0.25">
      <c r="B505" s="43" t="s">
        <v>919</v>
      </c>
      <c r="C505" s="75" t="s">
        <v>218</v>
      </c>
      <c r="D505" s="52" t="s">
        <v>225</v>
      </c>
      <c r="E505" s="52" t="s">
        <v>460</v>
      </c>
      <c r="F505" s="75" t="s">
        <v>186</v>
      </c>
      <c r="G505" s="14">
        <v>22040000</v>
      </c>
    </row>
    <row r="506" spans="2:7" x14ac:dyDescent="0.25">
      <c r="B506" s="43" t="s">
        <v>920</v>
      </c>
      <c r="C506" s="75" t="s">
        <v>218</v>
      </c>
      <c r="D506" s="52" t="s">
        <v>225</v>
      </c>
      <c r="E506" s="52" t="s">
        <v>118</v>
      </c>
      <c r="F506" s="75" t="s">
        <v>186</v>
      </c>
      <c r="G506" s="14">
        <v>17370000</v>
      </c>
    </row>
    <row r="507" spans="2:7" x14ac:dyDescent="0.25">
      <c r="B507" s="43" t="s">
        <v>921</v>
      </c>
      <c r="C507" s="75" t="s">
        <v>218</v>
      </c>
      <c r="D507" s="52" t="s">
        <v>225</v>
      </c>
      <c r="E507" s="52" t="s">
        <v>661</v>
      </c>
      <c r="F507" s="75" t="s">
        <v>197</v>
      </c>
      <c r="G507" s="14">
        <v>28870000</v>
      </c>
    </row>
    <row r="508" spans="2:7" x14ac:dyDescent="0.25">
      <c r="B508" s="43" t="s">
        <v>922</v>
      </c>
      <c r="C508" s="75" t="s">
        <v>218</v>
      </c>
      <c r="D508" s="52" t="s">
        <v>225</v>
      </c>
      <c r="E508" s="52" t="s">
        <v>109</v>
      </c>
      <c r="F508" s="75" t="s">
        <v>223</v>
      </c>
      <c r="G508" s="14">
        <v>27460000</v>
      </c>
    </row>
    <row r="509" spans="2:7" x14ac:dyDescent="0.25">
      <c r="B509" s="43" t="s">
        <v>923</v>
      </c>
      <c r="C509" s="75" t="s">
        <v>218</v>
      </c>
      <c r="D509" s="52" t="s">
        <v>225</v>
      </c>
      <c r="E509" s="52" t="s">
        <v>109</v>
      </c>
      <c r="F509" s="75" t="s">
        <v>223</v>
      </c>
      <c r="G509" s="14">
        <v>29680000</v>
      </c>
    </row>
    <row r="510" spans="2:7" x14ac:dyDescent="0.25">
      <c r="B510" s="43" t="s">
        <v>924</v>
      </c>
      <c r="C510" s="75" t="s">
        <v>218</v>
      </c>
      <c r="D510" s="52" t="s">
        <v>225</v>
      </c>
      <c r="E510" s="52" t="s">
        <v>440</v>
      </c>
      <c r="F510" s="75" t="s">
        <v>223</v>
      </c>
      <c r="G510" s="14">
        <v>30760000</v>
      </c>
    </row>
    <row r="511" spans="2:7" x14ac:dyDescent="0.25">
      <c r="B511" s="43" t="s">
        <v>925</v>
      </c>
      <c r="C511" s="75" t="s">
        <v>218</v>
      </c>
      <c r="D511" s="52" t="s">
        <v>225</v>
      </c>
      <c r="E511" s="52" t="s">
        <v>440</v>
      </c>
      <c r="F511" s="75" t="s">
        <v>443</v>
      </c>
      <c r="G511" s="14">
        <v>33130000</v>
      </c>
    </row>
    <row r="512" spans="2:7" x14ac:dyDescent="0.25">
      <c r="B512" s="43" t="s">
        <v>926</v>
      </c>
      <c r="C512" s="75" t="s">
        <v>218</v>
      </c>
      <c r="D512" s="52" t="s">
        <v>225</v>
      </c>
      <c r="E512" s="52" t="s">
        <v>109</v>
      </c>
      <c r="F512" s="75" t="s">
        <v>257</v>
      </c>
      <c r="G512" s="14">
        <v>33800000</v>
      </c>
    </row>
    <row r="513" spans="2:7" x14ac:dyDescent="0.25">
      <c r="B513" s="43" t="s">
        <v>927</v>
      </c>
      <c r="C513" s="75" t="s">
        <v>218</v>
      </c>
      <c r="D513" s="52" t="s">
        <v>225</v>
      </c>
      <c r="E513" s="52" t="s">
        <v>763</v>
      </c>
      <c r="F513" s="75" t="s">
        <v>257</v>
      </c>
      <c r="G513" s="14">
        <v>21330000</v>
      </c>
    </row>
    <row r="514" spans="2:7" x14ac:dyDescent="0.25">
      <c r="B514" s="43" t="s">
        <v>928</v>
      </c>
      <c r="C514" s="75" t="s">
        <v>218</v>
      </c>
      <c r="D514" s="52" t="s">
        <v>225</v>
      </c>
      <c r="E514" s="52" t="s">
        <v>109</v>
      </c>
      <c r="F514" s="75" t="s">
        <v>213</v>
      </c>
      <c r="G514" s="14">
        <v>17350000</v>
      </c>
    </row>
    <row r="515" spans="2:7" x14ac:dyDescent="0.25">
      <c r="B515" s="43" t="s">
        <v>929</v>
      </c>
      <c r="C515" s="75" t="s">
        <v>218</v>
      </c>
      <c r="D515" s="52" t="s">
        <v>225</v>
      </c>
      <c r="E515" s="52" t="s">
        <v>852</v>
      </c>
      <c r="F515" s="75" t="s">
        <v>205</v>
      </c>
      <c r="G515" s="14">
        <v>13830000</v>
      </c>
    </row>
    <row r="516" spans="2:7" x14ac:dyDescent="0.25">
      <c r="B516" s="43" t="s">
        <v>930</v>
      </c>
      <c r="C516" s="75" t="s">
        <v>218</v>
      </c>
      <c r="D516" s="52" t="s">
        <v>225</v>
      </c>
      <c r="E516" s="52" t="s">
        <v>109</v>
      </c>
      <c r="F516" s="75" t="s">
        <v>205</v>
      </c>
      <c r="G516" s="14">
        <v>20420000</v>
      </c>
    </row>
    <row r="517" spans="2:7" x14ac:dyDescent="0.25">
      <c r="B517" s="43" t="s">
        <v>931</v>
      </c>
      <c r="C517" s="75" t="s">
        <v>218</v>
      </c>
      <c r="D517" s="52" t="s">
        <v>225</v>
      </c>
      <c r="E517" s="52" t="s">
        <v>109</v>
      </c>
      <c r="F517" s="75" t="s">
        <v>205</v>
      </c>
      <c r="G517" s="14">
        <v>10700000</v>
      </c>
    </row>
    <row r="518" spans="2:7" x14ac:dyDescent="0.25">
      <c r="B518" s="43" t="s">
        <v>932</v>
      </c>
      <c r="C518" s="75" t="s">
        <v>218</v>
      </c>
      <c r="D518" s="52" t="s">
        <v>225</v>
      </c>
      <c r="E518" s="52" t="s">
        <v>276</v>
      </c>
      <c r="F518" s="75" t="s">
        <v>205</v>
      </c>
      <c r="G518" s="14">
        <v>25300000</v>
      </c>
    </row>
    <row r="519" spans="2:7" x14ac:dyDescent="0.25">
      <c r="B519" s="43" t="s">
        <v>933</v>
      </c>
      <c r="C519" s="75" t="s">
        <v>218</v>
      </c>
      <c r="D519" s="52" t="s">
        <v>225</v>
      </c>
      <c r="E519" s="52" t="s">
        <v>112</v>
      </c>
      <c r="F519" s="75" t="s">
        <v>205</v>
      </c>
      <c r="G519" s="14">
        <v>35020000</v>
      </c>
    </row>
    <row r="520" spans="2:7" x14ac:dyDescent="0.25">
      <c r="B520" s="43" t="s">
        <v>934</v>
      </c>
      <c r="C520" s="75" t="s">
        <v>218</v>
      </c>
      <c r="D520" s="52" t="s">
        <v>225</v>
      </c>
      <c r="E520" s="52" t="s">
        <v>114</v>
      </c>
      <c r="F520" s="75" t="s">
        <v>205</v>
      </c>
      <c r="G520" s="14">
        <v>13270000</v>
      </c>
    </row>
    <row r="521" spans="2:7" x14ac:dyDescent="0.25">
      <c r="B521" s="43" t="s">
        <v>935</v>
      </c>
      <c r="C521" s="75" t="s">
        <v>218</v>
      </c>
      <c r="D521" s="52" t="s">
        <v>225</v>
      </c>
      <c r="E521" s="52" t="s">
        <v>109</v>
      </c>
      <c r="F521" s="75" t="s">
        <v>188</v>
      </c>
      <c r="G521" s="14">
        <v>27490000</v>
      </c>
    </row>
    <row r="522" spans="2:7" x14ac:dyDescent="0.25">
      <c r="B522" s="43" t="s">
        <v>936</v>
      </c>
      <c r="C522" s="75" t="s">
        <v>218</v>
      </c>
      <c r="D522" s="52" t="s">
        <v>225</v>
      </c>
      <c r="E522" s="52" t="s">
        <v>109</v>
      </c>
      <c r="F522" s="75" t="s">
        <v>188</v>
      </c>
      <c r="G522" s="14">
        <v>30590000</v>
      </c>
    </row>
    <row r="523" spans="2:7" x14ac:dyDescent="0.25">
      <c r="B523" s="43" t="s">
        <v>937</v>
      </c>
      <c r="C523" s="75" t="s">
        <v>218</v>
      </c>
      <c r="D523" s="52" t="s">
        <v>229</v>
      </c>
      <c r="E523" s="52" t="s">
        <v>222</v>
      </c>
      <c r="F523" s="75" t="s">
        <v>186</v>
      </c>
      <c r="G523" s="14">
        <v>8100000</v>
      </c>
    </row>
    <row r="524" spans="2:7" x14ac:dyDescent="0.25">
      <c r="B524" s="43" t="s">
        <v>938</v>
      </c>
      <c r="C524" s="75" t="s">
        <v>218</v>
      </c>
      <c r="D524" s="52" t="s">
        <v>229</v>
      </c>
      <c r="E524" s="52" t="s">
        <v>650</v>
      </c>
      <c r="F524" s="75" t="s">
        <v>186</v>
      </c>
      <c r="G524" s="14">
        <v>11880000</v>
      </c>
    </row>
    <row r="525" spans="2:7" x14ac:dyDescent="0.25">
      <c r="B525" s="43" t="s">
        <v>939</v>
      </c>
      <c r="C525" s="75" t="s">
        <v>218</v>
      </c>
      <c r="D525" s="52" t="s">
        <v>229</v>
      </c>
      <c r="E525" s="52" t="s">
        <v>109</v>
      </c>
      <c r="F525" s="75" t="s">
        <v>186</v>
      </c>
      <c r="G525" s="14">
        <v>17380000</v>
      </c>
    </row>
    <row r="526" spans="2:7" x14ac:dyDescent="0.25">
      <c r="B526" s="43" t="s">
        <v>940</v>
      </c>
      <c r="C526" s="75" t="s">
        <v>218</v>
      </c>
      <c r="D526" s="52" t="s">
        <v>229</v>
      </c>
      <c r="E526" s="52" t="s">
        <v>109</v>
      </c>
      <c r="F526" s="75" t="s">
        <v>186</v>
      </c>
      <c r="G526" s="14">
        <v>18030000</v>
      </c>
    </row>
    <row r="527" spans="2:7" x14ac:dyDescent="0.25">
      <c r="B527" s="43" t="s">
        <v>941</v>
      </c>
      <c r="C527" s="75" t="s">
        <v>218</v>
      </c>
      <c r="D527" s="52" t="s">
        <v>229</v>
      </c>
      <c r="E527" s="52" t="s">
        <v>109</v>
      </c>
      <c r="F527" s="75" t="s">
        <v>186</v>
      </c>
      <c r="G527" s="14">
        <v>23190000</v>
      </c>
    </row>
    <row r="528" spans="2:7" x14ac:dyDescent="0.25">
      <c r="B528" s="43" t="s">
        <v>942</v>
      </c>
      <c r="C528" s="75" t="s">
        <v>218</v>
      </c>
      <c r="D528" s="52" t="s">
        <v>229</v>
      </c>
      <c r="E528" s="52" t="s">
        <v>109</v>
      </c>
      <c r="F528" s="75" t="s">
        <v>186</v>
      </c>
      <c r="G528" s="14">
        <v>24140000</v>
      </c>
    </row>
    <row r="529" spans="2:7" x14ac:dyDescent="0.25">
      <c r="B529" s="43" t="s">
        <v>943</v>
      </c>
      <c r="C529" s="75" t="s">
        <v>218</v>
      </c>
      <c r="D529" s="52" t="s">
        <v>229</v>
      </c>
      <c r="E529" s="52" t="s">
        <v>460</v>
      </c>
      <c r="F529" s="75" t="s">
        <v>186</v>
      </c>
      <c r="G529" s="14">
        <v>15860000</v>
      </c>
    </row>
    <row r="530" spans="2:7" x14ac:dyDescent="0.25">
      <c r="B530" s="43" t="s">
        <v>228</v>
      </c>
      <c r="C530" s="75" t="s">
        <v>218</v>
      </c>
      <c r="D530" s="52" t="s">
        <v>229</v>
      </c>
      <c r="E530" s="52" t="s">
        <v>125</v>
      </c>
      <c r="F530" s="75" t="s">
        <v>197</v>
      </c>
      <c r="G530" s="14">
        <v>26960000</v>
      </c>
    </row>
    <row r="531" spans="2:7" x14ac:dyDescent="0.25">
      <c r="B531" s="43" t="s">
        <v>944</v>
      </c>
      <c r="C531" s="75" t="s">
        <v>218</v>
      </c>
      <c r="D531" s="52" t="s">
        <v>229</v>
      </c>
      <c r="E531" s="52" t="s">
        <v>945</v>
      </c>
      <c r="F531" s="75" t="s">
        <v>223</v>
      </c>
      <c r="G531" s="14">
        <v>35080000</v>
      </c>
    </row>
    <row r="532" spans="2:7" x14ac:dyDescent="0.25">
      <c r="B532" s="43" t="s">
        <v>946</v>
      </c>
      <c r="C532" s="75" t="s">
        <v>218</v>
      </c>
      <c r="D532" s="52" t="s">
        <v>229</v>
      </c>
      <c r="E532" s="52" t="s">
        <v>109</v>
      </c>
      <c r="F532" s="75" t="s">
        <v>223</v>
      </c>
      <c r="G532" s="14">
        <v>12710000</v>
      </c>
    </row>
    <row r="533" spans="2:7" x14ac:dyDescent="0.25">
      <c r="B533" s="43" t="s">
        <v>947</v>
      </c>
      <c r="C533" s="75" t="s">
        <v>218</v>
      </c>
      <c r="D533" s="52" t="s">
        <v>229</v>
      </c>
      <c r="E533" s="52" t="s">
        <v>704</v>
      </c>
      <c r="F533" s="75" t="s">
        <v>223</v>
      </c>
      <c r="G533" s="14">
        <v>35180000</v>
      </c>
    </row>
    <row r="534" spans="2:7" x14ac:dyDescent="0.25">
      <c r="B534" s="43" t="s">
        <v>948</v>
      </c>
      <c r="C534" s="75" t="s">
        <v>218</v>
      </c>
      <c r="D534" s="52" t="s">
        <v>229</v>
      </c>
      <c r="E534" s="52" t="s">
        <v>949</v>
      </c>
      <c r="F534" s="75" t="s">
        <v>223</v>
      </c>
      <c r="G534" s="14">
        <v>31450000</v>
      </c>
    </row>
    <row r="535" spans="2:7" x14ac:dyDescent="0.25">
      <c r="B535" s="43" t="s">
        <v>950</v>
      </c>
      <c r="C535" s="75" t="s">
        <v>218</v>
      </c>
      <c r="D535" s="52" t="s">
        <v>229</v>
      </c>
      <c r="E535" s="52" t="s">
        <v>951</v>
      </c>
      <c r="F535" s="75" t="s">
        <v>257</v>
      </c>
      <c r="G535" s="14">
        <v>28550000</v>
      </c>
    </row>
    <row r="536" spans="2:7" x14ac:dyDescent="0.25">
      <c r="B536" s="43" t="s">
        <v>952</v>
      </c>
      <c r="C536" s="75" t="s">
        <v>218</v>
      </c>
      <c r="D536" s="52" t="s">
        <v>229</v>
      </c>
      <c r="E536" s="52" t="s">
        <v>336</v>
      </c>
      <c r="F536" s="75" t="s">
        <v>257</v>
      </c>
      <c r="G536" s="14">
        <v>29870000</v>
      </c>
    </row>
    <row r="537" spans="2:7" x14ac:dyDescent="0.25">
      <c r="B537" s="43" t="s">
        <v>953</v>
      </c>
      <c r="C537" s="75" t="s">
        <v>218</v>
      </c>
      <c r="D537" s="52" t="s">
        <v>229</v>
      </c>
      <c r="E537" s="52" t="s">
        <v>119</v>
      </c>
      <c r="F537" s="75" t="s">
        <v>213</v>
      </c>
      <c r="G537" s="14">
        <v>11020000</v>
      </c>
    </row>
    <row r="538" spans="2:7" x14ac:dyDescent="0.25">
      <c r="B538" s="43" t="s">
        <v>954</v>
      </c>
      <c r="C538" s="75" t="s">
        <v>218</v>
      </c>
      <c r="D538" s="52" t="s">
        <v>229</v>
      </c>
      <c r="E538" s="52" t="s">
        <v>109</v>
      </c>
      <c r="F538" s="75" t="s">
        <v>205</v>
      </c>
      <c r="G538" s="14">
        <v>28900000</v>
      </c>
    </row>
    <row r="539" spans="2:7" x14ac:dyDescent="0.25">
      <c r="B539" s="43" t="s">
        <v>955</v>
      </c>
      <c r="C539" s="75" t="s">
        <v>218</v>
      </c>
      <c r="D539" s="52" t="s">
        <v>229</v>
      </c>
      <c r="E539" s="52" t="s">
        <v>109</v>
      </c>
      <c r="F539" s="75" t="s">
        <v>205</v>
      </c>
      <c r="G539" s="14">
        <v>21600000</v>
      </c>
    </row>
    <row r="540" spans="2:7" x14ac:dyDescent="0.25">
      <c r="B540" s="43" t="s">
        <v>956</v>
      </c>
      <c r="C540" s="75" t="s">
        <v>218</v>
      </c>
      <c r="D540" s="52" t="s">
        <v>229</v>
      </c>
      <c r="E540" s="52" t="s">
        <v>109</v>
      </c>
      <c r="F540" s="75" t="s">
        <v>205</v>
      </c>
      <c r="G540" s="14">
        <v>26580000</v>
      </c>
    </row>
    <row r="541" spans="2:7" x14ac:dyDescent="0.25">
      <c r="B541" s="43" t="s">
        <v>957</v>
      </c>
      <c r="C541" s="75" t="s">
        <v>218</v>
      </c>
      <c r="D541" s="52" t="s">
        <v>229</v>
      </c>
      <c r="E541" s="52" t="s">
        <v>109</v>
      </c>
      <c r="F541" s="75" t="s">
        <v>205</v>
      </c>
      <c r="G541" s="14">
        <v>21160000</v>
      </c>
    </row>
    <row r="542" spans="2:7" x14ac:dyDescent="0.25">
      <c r="B542" s="43" t="s">
        <v>958</v>
      </c>
      <c r="C542" s="75" t="s">
        <v>218</v>
      </c>
      <c r="D542" s="52" t="s">
        <v>229</v>
      </c>
      <c r="E542" s="52" t="s">
        <v>109</v>
      </c>
      <c r="F542" s="75" t="s">
        <v>205</v>
      </c>
      <c r="G542" s="14">
        <v>36200000</v>
      </c>
    </row>
    <row r="543" spans="2:7" x14ac:dyDescent="0.25">
      <c r="B543" s="43" t="s">
        <v>959</v>
      </c>
      <c r="C543" s="75" t="s">
        <v>218</v>
      </c>
      <c r="D543" s="52" t="s">
        <v>229</v>
      </c>
      <c r="E543" s="52" t="s">
        <v>109</v>
      </c>
      <c r="F543" s="75" t="s">
        <v>205</v>
      </c>
      <c r="G543" s="14">
        <v>32000000</v>
      </c>
    </row>
    <row r="544" spans="2:7" x14ac:dyDescent="0.25">
      <c r="B544" s="43" t="s">
        <v>960</v>
      </c>
      <c r="C544" s="75" t="s">
        <v>218</v>
      </c>
      <c r="D544" s="52" t="s">
        <v>229</v>
      </c>
      <c r="E544" s="52" t="s">
        <v>109</v>
      </c>
      <c r="F544" s="75" t="s">
        <v>205</v>
      </c>
      <c r="G544" s="14">
        <v>30850000</v>
      </c>
    </row>
    <row r="545" spans="2:7" x14ac:dyDescent="0.25">
      <c r="B545" s="43" t="s">
        <v>961</v>
      </c>
      <c r="C545" s="75" t="s">
        <v>218</v>
      </c>
      <c r="D545" s="52" t="s">
        <v>229</v>
      </c>
      <c r="E545" s="52" t="s">
        <v>962</v>
      </c>
      <c r="F545" s="75" t="s">
        <v>205</v>
      </c>
      <c r="G545" s="14">
        <v>23030000</v>
      </c>
    </row>
    <row r="546" spans="2:7" x14ac:dyDescent="0.25">
      <c r="B546" s="43" t="s">
        <v>963</v>
      </c>
      <c r="C546" s="75" t="s">
        <v>218</v>
      </c>
      <c r="D546" s="52" t="s">
        <v>229</v>
      </c>
      <c r="E546" s="52" t="s">
        <v>109</v>
      </c>
      <c r="F546" s="75" t="s">
        <v>188</v>
      </c>
      <c r="G546" s="14">
        <v>11640000</v>
      </c>
    </row>
    <row r="547" spans="2:7" x14ac:dyDescent="0.25">
      <c r="B547" s="43" t="s">
        <v>964</v>
      </c>
      <c r="C547" s="75" t="s">
        <v>218</v>
      </c>
      <c r="D547" s="52" t="s">
        <v>229</v>
      </c>
      <c r="E547" s="52" t="s">
        <v>120</v>
      </c>
      <c r="F547" s="75" t="s">
        <v>188</v>
      </c>
      <c r="G547" s="14">
        <v>9950000</v>
      </c>
    </row>
    <row r="548" spans="2:7" x14ac:dyDescent="0.25">
      <c r="B548" s="43" t="s">
        <v>965</v>
      </c>
      <c r="C548" s="75" t="s">
        <v>218</v>
      </c>
      <c r="D548" s="52" t="s">
        <v>966</v>
      </c>
      <c r="E548" s="52" t="s">
        <v>109</v>
      </c>
      <c r="F548" s="75" t="s">
        <v>186</v>
      </c>
      <c r="G548" s="14">
        <v>12830000</v>
      </c>
    </row>
    <row r="549" spans="2:7" x14ac:dyDescent="0.25">
      <c r="B549" s="43" t="s">
        <v>967</v>
      </c>
      <c r="C549" s="75" t="s">
        <v>218</v>
      </c>
      <c r="D549" s="52" t="s">
        <v>966</v>
      </c>
      <c r="E549" s="52" t="s">
        <v>109</v>
      </c>
      <c r="F549" s="75" t="s">
        <v>186</v>
      </c>
      <c r="G549" s="14">
        <v>26370000</v>
      </c>
    </row>
    <row r="550" spans="2:7" x14ac:dyDescent="0.25">
      <c r="B550" s="43" t="s">
        <v>968</v>
      </c>
      <c r="C550" s="75" t="s">
        <v>218</v>
      </c>
      <c r="D550" s="52" t="s">
        <v>966</v>
      </c>
      <c r="E550" s="52" t="s">
        <v>109</v>
      </c>
      <c r="F550" s="75" t="s">
        <v>186</v>
      </c>
      <c r="G550" s="14">
        <v>7820000</v>
      </c>
    </row>
    <row r="551" spans="2:7" x14ac:dyDescent="0.25">
      <c r="B551" s="43" t="s">
        <v>969</v>
      </c>
      <c r="C551" s="75" t="s">
        <v>218</v>
      </c>
      <c r="D551" s="52" t="s">
        <v>966</v>
      </c>
      <c r="E551" s="52" t="s">
        <v>109</v>
      </c>
      <c r="F551" s="75" t="s">
        <v>186</v>
      </c>
      <c r="G551" s="14">
        <v>12980000</v>
      </c>
    </row>
    <row r="552" spans="2:7" x14ac:dyDescent="0.25">
      <c r="B552" s="43" t="s">
        <v>970</v>
      </c>
      <c r="C552" s="75" t="s">
        <v>218</v>
      </c>
      <c r="D552" s="52" t="s">
        <v>966</v>
      </c>
      <c r="E552" s="52" t="s">
        <v>109</v>
      </c>
      <c r="F552" s="75" t="s">
        <v>186</v>
      </c>
      <c r="G552" s="14">
        <v>16360000</v>
      </c>
    </row>
    <row r="553" spans="2:7" x14ac:dyDescent="0.25">
      <c r="B553" s="43" t="s">
        <v>971</v>
      </c>
      <c r="C553" s="75" t="s">
        <v>218</v>
      </c>
      <c r="D553" s="52" t="s">
        <v>966</v>
      </c>
      <c r="E553" s="52" t="s">
        <v>109</v>
      </c>
      <c r="F553" s="75" t="s">
        <v>186</v>
      </c>
      <c r="G553" s="14">
        <v>21370000</v>
      </c>
    </row>
    <row r="554" spans="2:7" x14ac:dyDescent="0.25">
      <c r="B554" s="43" t="s">
        <v>972</v>
      </c>
      <c r="C554" s="75" t="s">
        <v>218</v>
      </c>
      <c r="D554" s="52" t="s">
        <v>966</v>
      </c>
      <c r="E554" s="52" t="s">
        <v>109</v>
      </c>
      <c r="F554" s="75" t="s">
        <v>186</v>
      </c>
      <c r="G554" s="14">
        <v>16810000</v>
      </c>
    </row>
    <row r="555" spans="2:7" x14ac:dyDescent="0.25">
      <c r="B555" s="43" t="s">
        <v>973</v>
      </c>
      <c r="C555" s="75" t="s">
        <v>218</v>
      </c>
      <c r="D555" s="52" t="s">
        <v>966</v>
      </c>
      <c r="E555" s="52" t="s">
        <v>661</v>
      </c>
      <c r="F555" s="75" t="s">
        <v>186</v>
      </c>
      <c r="G555" s="14">
        <v>19150000</v>
      </c>
    </row>
    <row r="556" spans="2:7" x14ac:dyDescent="0.25">
      <c r="B556" s="43" t="s">
        <v>974</v>
      </c>
      <c r="C556" s="75" t="s">
        <v>218</v>
      </c>
      <c r="D556" s="52" t="s">
        <v>966</v>
      </c>
      <c r="E556" s="52" t="s">
        <v>608</v>
      </c>
      <c r="F556" s="75" t="s">
        <v>186</v>
      </c>
      <c r="G556" s="14">
        <v>19020000</v>
      </c>
    </row>
    <row r="557" spans="2:7" x14ac:dyDescent="0.25">
      <c r="B557" s="43" t="s">
        <v>975</v>
      </c>
      <c r="C557" s="75" t="s">
        <v>218</v>
      </c>
      <c r="D557" s="52" t="s">
        <v>966</v>
      </c>
      <c r="E557" s="52" t="s">
        <v>655</v>
      </c>
      <c r="F557" s="75" t="s">
        <v>186</v>
      </c>
      <c r="G557" s="14">
        <v>6610000</v>
      </c>
    </row>
    <row r="558" spans="2:7" x14ac:dyDescent="0.25">
      <c r="B558" s="43" t="s">
        <v>976</v>
      </c>
      <c r="C558" s="75" t="s">
        <v>218</v>
      </c>
      <c r="D558" s="52" t="s">
        <v>966</v>
      </c>
      <c r="E558" s="52" t="s">
        <v>399</v>
      </c>
      <c r="F558" s="75" t="s">
        <v>186</v>
      </c>
      <c r="G558" s="14">
        <v>28250000</v>
      </c>
    </row>
    <row r="559" spans="2:7" x14ac:dyDescent="0.25">
      <c r="B559" s="43" t="s">
        <v>977</v>
      </c>
      <c r="C559" s="75" t="s">
        <v>218</v>
      </c>
      <c r="D559" s="52" t="s">
        <v>966</v>
      </c>
      <c r="E559" s="52" t="s">
        <v>109</v>
      </c>
      <c r="F559" s="75" t="s">
        <v>223</v>
      </c>
      <c r="G559" s="14">
        <v>31230000</v>
      </c>
    </row>
    <row r="560" spans="2:7" x14ac:dyDescent="0.25">
      <c r="B560" s="43" t="s">
        <v>978</v>
      </c>
      <c r="C560" s="75" t="s">
        <v>218</v>
      </c>
      <c r="D560" s="52" t="s">
        <v>966</v>
      </c>
      <c r="E560" s="52" t="s">
        <v>583</v>
      </c>
      <c r="F560" s="75" t="s">
        <v>223</v>
      </c>
      <c r="G560" s="14">
        <v>25640000</v>
      </c>
    </row>
    <row r="561" spans="2:7" x14ac:dyDescent="0.25">
      <c r="B561" s="43" t="s">
        <v>979</v>
      </c>
      <c r="C561" s="75" t="s">
        <v>218</v>
      </c>
      <c r="D561" s="52" t="s">
        <v>966</v>
      </c>
      <c r="E561" s="52" t="s">
        <v>119</v>
      </c>
      <c r="F561" s="75" t="s">
        <v>223</v>
      </c>
      <c r="G561" s="14">
        <v>25310000</v>
      </c>
    </row>
    <row r="562" spans="2:7" x14ac:dyDescent="0.25">
      <c r="B562" s="43" t="s">
        <v>980</v>
      </c>
      <c r="C562" s="75" t="s">
        <v>218</v>
      </c>
      <c r="D562" s="52" t="s">
        <v>966</v>
      </c>
      <c r="E562" s="52" t="s">
        <v>109</v>
      </c>
      <c r="F562" s="75" t="s">
        <v>213</v>
      </c>
      <c r="G562" s="14">
        <v>16420000</v>
      </c>
    </row>
    <row r="563" spans="2:7" x14ac:dyDescent="0.25">
      <c r="B563" s="43" t="s">
        <v>981</v>
      </c>
      <c r="C563" s="75" t="s">
        <v>218</v>
      </c>
      <c r="D563" s="52" t="s">
        <v>966</v>
      </c>
      <c r="E563" s="52" t="s">
        <v>608</v>
      </c>
      <c r="F563" s="75" t="s">
        <v>213</v>
      </c>
      <c r="G563" s="14">
        <v>11370000</v>
      </c>
    </row>
    <row r="564" spans="2:7" x14ac:dyDescent="0.25">
      <c r="B564" s="43" t="s">
        <v>982</v>
      </c>
      <c r="C564" s="75" t="s">
        <v>218</v>
      </c>
      <c r="D564" s="52" t="s">
        <v>966</v>
      </c>
      <c r="E564" s="52" t="s">
        <v>112</v>
      </c>
      <c r="F564" s="75" t="s">
        <v>213</v>
      </c>
      <c r="G564" s="14">
        <v>18230000</v>
      </c>
    </row>
    <row r="565" spans="2:7" x14ac:dyDescent="0.25">
      <c r="B565" s="43" t="s">
        <v>983</v>
      </c>
      <c r="C565" s="75" t="s">
        <v>218</v>
      </c>
      <c r="D565" s="52" t="s">
        <v>966</v>
      </c>
      <c r="E565" s="52" t="s">
        <v>222</v>
      </c>
      <c r="F565" s="75" t="s">
        <v>205</v>
      </c>
      <c r="G565" s="14">
        <v>19040000</v>
      </c>
    </row>
    <row r="566" spans="2:7" x14ac:dyDescent="0.25">
      <c r="B566" s="43" t="s">
        <v>984</v>
      </c>
      <c r="C566" s="75" t="s">
        <v>218</v>
      </c>
      <c r="D566" s="52" t="s">
        <v>966</v>
      </c>
      <c r="E566" s="52" t="s">
        <v>109</v>
      </c>
      <c r="F566" s="75" t="s">
        <v>205</v>
      </c>
      <c r="G566" s="14">
        <v>14770000</v>
      </c>
    </row>
    <row r="567" spans="2:7" x14ac:dyDescent="0.25">
      <c r="B567" s="43" t="s">
        <v>985</v>
      </c>
      <c r="C567" s="75" t="s">
        <v>218</v>
      </c>
      <c r="D567" s="52" t="s">
        <v>966</v>
      </c>
      <c r="E567" s="52" t="s">
        <v>109</v>
      </c>
      <c r="F567" s="75" t="s">
        <v>205</v>
      </c>
      <c r="G567" s="14">
        <v>24080000</v>
      </c>
    </row>
    <row r="568" spans="2:7" x14ac:dyDescent="0.25">
      <c r="B568" s="43" t="s">
        <v>986</v>
      </c>
      <c r="C568" s="75" t="s">
        <v>218</v>
      </c>
      <c r="D568" s="52" t="s">
        <v>966</v>
      </c>
      <c r="E568" s="52" t="s">
        <v>109</v>
      </c>
      <c r="F568" s="75" t="s">
        <v>205</v>
      </c>
      <c r="G568" s="14">
        <v>30410000</v>
      </c>
    </row>
    <row r="569" spans="2:7" x14ac:dyDescent="0.25">
      <c r="B569" s="43" t="s">
        <v>987</v>
      </c>
      <c r="C569" s="75" t="s">
        <v>218</v>
      </c>
      <c r="D569" s="52" t="s">
        <v>966</v>
      </c>
      <c r="E569" s="52" t="s">
        <v>109</v>
      </c>
      <c r="F569" s="75" t="s">
        <v>205</v>
      </c>
      <c r="G569" s="14">
        <v>17740000</v>
      </c>
    </row>
    <row r="570" spans="2:7" x14ac:dyDescent="0.25">
      <c r="B570" s="43" t="s">
        <v>988</v>
      </c>
      <c r="C570" s="75" t="s">
        <v>218</v>
      </c>
      <c r="D570" s="52" t="s">
        <v>966</v>
      </c>
      <c r="E570" s="52" t="s">
        <v>109</v>
      </c>
      <c r="F570" s="75" t="s">
        <v>205</v>
      </c>
      <c r="G570" s="14">
        <v>18590000</v>
      </c>
    </row>
    <row r="571" spans="2:7" x14ac:dyDescent="0.25">
      <c r="B571" s="43" t="s">
        <v>989</v>
      </c>
      <c r="C571" s="75" t="s">
        <v>218</v>
      </c>
      <c r="D571" s="52" t="s">
        <v>966</v>
      </c>
      <c r="E571" s="52" t="s">
        <v>222</v>
      </c>
      <c r="F571" s="75" t="s">
        <v>188</v>
      </c>
      <c r="G571" s="14">
        <v>31420000</v>
      </c>
    </row>
    <row r="572" spans="2:7" x14ac:dyDescent="0.25">
      <c r="B572" s="43" t="s">
        <v>990</v>
      </c>
      <c r="C572" s="75" t="s">
        <v>218</v>
      </c>
      <c r="D572" s="52" t="s">
        <v>966</v>
      </c>
      <c r="E572" s="52" t="s">
        <v>109</v>
      </c>
      <c r="F572" s="75" t="s">
        <v>188</v>
      </c>
      <c r="G572" s="14">
        <v>2050000</v>
      </c>
    </row>
    <row r="573" spans="2:7" x14ac:dyDescent="0.25">
      <c r="B573" s="43" t="s">
        <v>991</v>
      </c>
      <c r="C573" s="75" t="s">
        <v>218</v>
      </c>
      <c r="D573" s="52" t="s">
        <v>966</v>
      </c>
      <c r="E573" s="52" t="s">
        <v>109</v>
      </c>
      <c r="F573" s="75" t="s">
        <v>188</v>
      </c>
      <c r="G573" s="14">
        <v>10590000</v>
      </c>
    </row>
    <row r="574" spans="2:7" x14ac:dyDescent="0.25">
      <c r="B574" s="43" t="s">
        <v>992</v>
      </c>
      <c r="C574" s="75" t="s">
        <v>218</v>
      </c>
      <c r="D574" s="52" t="s">
        <v>966</v>
      </c>
      <c r="E574" s="52" t="s">
        <v>109</v>
      </c>
      <c r="F574" s="75" t="s">
        <v>188</v>
      </c>
      <c r="G574" s="14">
        <v>24060000</v>
      </c>
    </row>
    <row r="575" spans="2:7" x14ac:dyDescent="0.25">
      <c r="B575" s="43" t="s">
        <v>993</v>
      </c>
      <c r="C575" s="75" t="s">
        <v>218</v>
      </c>
      <c r="D575" s="52" t="s">
        <v>966</v>
      </c>
      <c r="E575" s="52" t="s">
        <v>109</v>
      </c>
      <c r="F575" s="75" t="s">
        <v>188</v>
      </c>
      <c r="G575" s="14">
        <v>14150000</v>
      </c>
    </row>
    <row r="576" spans="2:7" x14ac:dyDescent="0.25">
      <c r="B576" s="43" t="s">
        <v>994</v>
      </c>
      <c r="C576" s="75" t="s">
        <v>218</v>
      </c>
      <c r="D576" s="52" t="s">
        <v>966</v>
      </c>
      <c r="E576" s="52" t="s">
        <v>109</v>
      </c>
      <c r="F576" s="75" t="s">
        <v>188</v>
      </c>
      <c r="G576" s="14">
        <v>20140000</v>
      </c>
    </row>
    <row r="577" spans="2:7" x14ac:dyDescent="0.25">
      <c r="B577" s="43" t="s">
        <v>995</v>
      </c>
      <c r="C577" s="75" t="s">
        <v>218</v>
      </c>
      <c r="D577" s="52" t="s">
        <v>966</v>
      </c>
      <c r="E577" s="52" t="s">
        <v>996</v>
      </c>
      <c r="F577" s="75" t="s">
        <v>188</v>
      </c>
      <c r="G577" s="14">
        <v>22420000</v>
      </c>
    </row>
    <row r="578" spans="2:7" x14ac:dyDescent="0.25">
      <c r="B578" s="43" t="s">
        <v>997</v>
      </c>
      <c r="C578" s="75" t="s">
        <v>218</v>
      </c>
      <c r="D578" s="52" t="s">
        <v>998</v>
      </c>
      <c r="E578" s="52" t="s">
        <v>852</v>
      </c>
      <c r="F578" s="75" t="s">
        <v>186</v>
      </c>
      <c r="G578" s="14">
        <v>21230000</v>
      </c>
    </row>
    <row r="579" spans="2:7" x14ac:dyDescent="0.25">
      <c r="B579" s="43" t="s">
        <v>999</v>
      </c>
      <c r="C579" s="75" t="s">
        <v>218</v>
      </c>
      <c r="D579" s="52" t="s">
        <v>998</v>
      </c>
      <c r="E579" s="52" t="s">
        <v>222</v>
      </c>
      <c r="F579" s="75" t="s">
        <v>186</v>
      </c>
      <c r="G579" s="14">
        <v>15020000</v>
      </c>
    </row>
    <row r="580" spans="2:7" x14ac:dyDescent="0.25">
      <c r="B580" s="43" t="s">
        <v>1000</v>
      </c>
      <c r="C580" s="75" t="s">
        <v>218</v>
      </c>
      <c r="D580" s="52" t="s">
        <v>998</v>
      </c>
      <c r="E580" s="52" t="s">
        <v>109</v>
      </c>
      <c r="F580" s="75" t="s">
        <v>186</v>
      </c>
      <c r="G580" s="14">
        <v>13460000</v>
      </c>
    </row>
    <row r="581" spans="2:7" x14ac:dyDescent="0.25">
      <c r="B581" s="43" t="s">
        <v>1001</v>
      </c>
      <c r="C581" s="75" t="s">
        <v>218</v>
      </c>
      <c r="D581" s="52" t="s">
        <v>998</v>
      </c>
      <c r="E581" s="52" t="s">
        <v>124</v>
      </c>
      <c r="F581" s="75" t="s">
        <v>186</v>
      </c>
      <c r="G581" s="14">
        <v>1640000</v>
      </c>
    </row>
    <row r="582" spans="2:7" x14ac:dyDescent="0.25">
      <c r="B582" s="43" t="s">
        <v>1002</v>
      </c>
      <c r="C582" s="75" t="s">
        <v>218</v>
      </c>
      <c r="D582" s="52" t="s">
        <v>998</v>
      </c>
      <c r="E582" s="52" t="s">
        <v>119</v>
      </c>
      <c r="F582" s="75" t="s">
        <v>186</v>
      </c>
      <c r="G582" s="14">
        <v>16030000</v>
      </c>
    </row>
    <row r="583" spans="2:7" x14ac:dyDescent="0.25">
      <c r="B583" s="43" t="s">
        <v>1003</v>
      </c>
      <c r="C583" s="75" t="s">
        <v>218</v>
      </c>
      <c r="D583" s="52" t="s">
        <v>998</v>
      </c>
      <c r="E583" s="52" t="s">
        <v>222</v>
      </c>
      <c r="F583" s="75" t="s">
        <v>313</v>
      </c>
      <c r="G583" s="14">
        <v>27660000</v>
      </c>
    </row>
    <row r="584" spans="2:7" x14ac:dyDescent="0.25">
      <c r="B584" s="43" t="s">
        <v>1004</v>
      </c>
      <c r="C584" s="75" t="s">
        <v>218</v>
      </c>
      <c r="D584" s="52" t="s">
        <v>998</v>
      </c>
      <c r="E584" s="52" t="s">
        <v>106</v>
      </c>
      <c r="F584" s="75" t="s">
        <v>223</v>
      </c>
      <c r="G584" s="14">
        <v>10070000</v>
      </c>
    </row>
    <row r="585" spans="2:7" x14ac:dyDescent="0.25">
      <c r="B585" s="43" t="s">
        <v>1005</v>
      </c>
      <c r="C585" s="75" t="s">
        <v>218</v>
      </c>
      <c r="D585" s="52" t="s">
        <v>998</v>
      </c>
      <c r="E585" s="52" t="s">
        <v>650</v>
      </c>
      <c r="F585" s="75" t="s">
        <v>223</v>
      </c>
      <c r="G585" s="14">
        <v>21060000</v>
      </c>
    </row>
    <row r="586" spans="2:7" x14ac:dyDescent="0.25">
      <c r="B586" s="43" t="s">
        <v>1006</v>
      </c>
      <c r="C586" s="75" t="s">
        <v>218</v>
      </c>
      <c r="D586" s="52" t="s">
        <v>998</v>
      </c>
      <c r="E586" s="52" t="s">
        <v>336</v>
      </c>
      <c r="F586" s="75" t="s">
        <v>223</v>
      </c>
      <c r="G586" s="14">
        <v>19770000</v>
      </c>
    </row>
    <row r="587" spans="2:7" x14ac:dyDescent="0.25">
      <c r="B587" s="43" t="s">
        <v>1007</v>
      </c>
      <c r="C587" s="75" t="s">
        <v>218</v>
      </c>
      <c r="D587" s="52" t="s">
        <v>998</v>
      </c>
      <c r="E587" s="52" t="s">
        <v>109</v>
      </c>
      <c r="F587" s="75" t="s">
        <v>257</v>
      </c>
      <c r="G587" s="14">
        <v>24970000</v>
      </c>
    </row>
    <row r="588" spans="2:7" x14ac:dyDescent="0.25">
      <c r="B588" s="43" t="s">
        <v>923</v>
      </c>
      <c r="C588" s="75" t="s">
        <v>218</v>
      </c>
      <c r="D588" s="52" t="s">
        <v>998</v>
      </c>
      <c r="E588" s="52" t="s">
        <v>109</v>
      </c>
      <c r="F588" s="75" t="s">
        <v>257</v>
      </c>
      <c r="G588" s="14">
        <v>28320000</v>
      </c>
    </row>
    <row r="589" spans="2:7" x14ac:dyDescent="0.25">
      <c r="B589" s="43" t="s">
        <v>1008</v>
      </c>
      <c r="C589" s="75" t="s">
        <v>218</v>
      </c>
      <c r="D589" s="52" t="s">
        <v>998</v>
      </c>
      <c r="E589" s="52" t="s">
        <v>109</v>
      </c>
      <c r="F589" s="75" t="s">
        <v>257</v>
      </c>
      <c r="G589" s="14">
        <v>20030000</v>
      </c>
    </row>
    <row r="590" spans="2:7" x14ac:dyDescent="0.25">
      <c r="B590" s="43" t="s">
        <v>1009</v>
      </c>
      <c r="C590" s="75" t="s">
        <v>218</v>
      </c>
      <c r="D590" s="52" t="s">
        <v>998</v>
      </c>
      <c r="E590" s="52" t="s">
        <v>109</v>
      </c>
      <c r="F590" s="75" t="s">
        <v>257</v>
      </c>
      <c r="G590" s="14">
        <v>15540000</v>
      </c>
    </row>
    <row r="591" spans="2:7" x14ac:dyDescent="0.25">
      <c r="B591" s="43" t="s">
        <v>1010</v>
      </c>
      <c r="C591" s="75" t="s">
        <v>218</v>
      </c>
      <c r="D591" s="52" t="s">
        <v>998</v>
      </c>
      <c r="E591" s="52" t="s">
        <v>583</v>
      </c>
      <c r="F591" s="75" t="s">
        <v>257</v>
      </c>
      <c r="G591" s="14">
        <v>23100000</v>
      </c>
    </row>
    <row r="592" spans="2:7" x14ac:dyDescent="0.25">
      <c r="B592" s="43" t="s">
        <v>1011</v>
      </c>
      <c r="C592" s="75" t="s">
        <v>218</v>
      </c>
      <c r="D592" s="52" t="s">
        <v>998</v>
      </c>
      <c r="E592" s="52" t="s">
        <v>763</v>
      </c>
      <c r="F592" s="75" t="s">
        <v>257</v>
      </c>
      <c r="G592" s="14">
        <v>32310000</v>
      </c>
    </row>
    <row r="593" spans="2:7" x14ac:dyDescent="0.25">
      <c r="B593" s="43" t="s">
        <v>1012</v>
      </c>
      <c r="C593" s="75" t="s">
        <v>218</v>
      </c>
      <c r="D593" s="52" t="s">
        <v>998</v>
      </c>
      <c r="E593" s="52" t="s">
        <v>117</v>
      </c>
      <c r="F593" s="75" t="s">
        <v>257</v>
      </c>
      <c r="G593" s="14">
        <v>10460000</v>
      </c>
    </row>
    <row r="594" spans="2:7" x14ac:dyDescent="0.25">
      <c r="B594" s="43" t="s">
        <v>1013</v>
      </c>
      <c r="C594" s="75" t="s">
        <v>218</v>
      </c>
      <c r="D594" s="52" t="s">
        <v>998</v>
      </c>
      <c r="E594" s="52" t="s">
        <v>336</v>
      </c>
      <c r="F594" s="75" t="s">
        <v>257</v>
      </c>
      <c r="G594" s="14">
        <v>27500000</v>
      </c>
    </row>
    <row r="595" spans="2:7" x14ac:dyDescent="0.25">
      <c r="B595" s="43" t="s">
        <v>1014</v>
      </c>
      <c r="C595" s="75" t="s">
        <v>218</v>
      </c>
      <c r="D595" s="52" t="s">
        <v>998</v>
      </c>
      <c r="E595" s="52" t="s">
        <v>109</v>
      </c>
      <c r="F595" s="75" t="s">
        <v>213</v>
      </c>
      <c r="G595" s="14">
        <v>3260000</v>
      </c>
    </row>
    <row r="596" spans="2:7" x14ac:dyDescent="0.25">
      <c r="B596" s="43" t="s">
        <v>1015</v>
      </c>
      <c r="C596" s="75" t="s">
        <v>218</v>
      </c>
      <c r="D596" s="52" t="s">
        <v>998</v>
      </c>
      <c r="E596" s="52" t="s">
        <v>460</v>
      </c>
      <c r="F596" s="75" t="s">
        <v>213</v>
      </c>
      <c r="G596" s="14">
        <v>11660000</v>
      </c>
    </row>
    <row r="597" spans="2:7" x14ac:dyDescent="0.25">
      <c r="B597" s="43" t="s">
        <v>1016</v>
      </c>
      <c r="C597" s="75" t="s">
        <v>218</v>
      </c>
      <c r="D597" s="52" t="s">
        <v>998</v>
      </c>
      <c r="E597" s="52" t="s">
        <v>339</v>
      </c>
      <c r="F597" s="75" t="s">
        <v>205</v>
      </c>
      <c r="G597" s="14">
        <v>20050000</v>
      </c>
    </row>
    <row r="598" spans="2:7" x14ac:dyDescent="0.25">
      <c r="B598" s="43" t="s">
        <v>1017</v>
      </c>
      <c r="C598" s="75" t="s">
        <v>218</v>
      </c>
      <c r="D598" s="52" t="s">
        <v>998</v>
      </c>
      <c r="E598" s="52" t="s">
        <v>109</v>
      </c>
      <c r="F598" s="75" t="s">
        <v>205</v>
      </c>
      <c r="G598" s="14">
        <v>23560000</v>
      </c>
    </row>
    <row r="599" spans="2:7" x14ac:dyDescent="0.25">
      <c r="B599" s="43" t="s">
        <v>1018</v>
      </c>
      <c r="C599" s="75" t="s">
        <v>218</v>
      </c>
      <c r="D599" s="52" t="s">
        <v>998</v>
      </c>
      <c r="E599" s="52" t="s">
        <v>572</v>
      </c>
      <c r="F599" s="75" t="s">
        <v>205</v>
      </c>
      <c r="G599" s="14">
        <v>20960000</v>
      </c>
    </row>
    <row r="600" spans="2:7" x14ac:dyDescent="0.25">
      <c r="B600" s="43" t="s">
        <v>1019</v>
      </c>
      <c r="C600" s="75" t="s">
        <v>218</v>
      </c>
      <c r="D600" s="52" t="s">
        <v>998</v>
      </c>
      <c r="E600" s="52" t="s">
        <v>1020</v>
      </c>
      <c r="F600" s="75" t="s">
        <v>205</v>
      </c>
      <c r="G600" s="14">
        <v>6350000</v>
      </c>
    </row>
    <row r="601" spans="2:7" x14ac:dyDescent="0.25">
      <c r="B601" s="43" t="s">
        <v>1021</v>
      </c>
      <c r="C601" s="75" t="s">
        <v>218</v>
      </c>
      <c r="D601" s="52" t="s">
        <v>998</v>
      </c>
      <c r="E601" s="52" t="s">
        <v>996</v>
      </c>
      <c r="F601" s="75" t="s">
        <v>205</v>
      </c>
      <c r="G601" s="14">
        <v>28950000</v>
      </c>
    </row>
    <row r="602" spans="2:7" x14ac:dyDescent="0.25">
      <c r="B602" s="43" t="s">
        <v>1022</v>
      </c>
      <c r="C602" s="75" t="s">
        <v>218</v>
      </c>
      <c r="D602" s="52" t="s">
        <v>998</v>
      </c>
      <c r="E602" s="52" t="s">
        <v>902</v>
      </c>
      <c r="F602" s="75" t="s">
        <v>205</v>
      </c>
      <c r="G602" s="14">
        <v>23890000</v>
      </c>
    </row>
    <row r="603" spans="2:7" x14ac:dyDescent="0.25">
      <c r="B603" s="43" t="s">
        <v>1023</v>
      </c>
      <c r="C603" s="75" t="s">
        <v>218</v>
      </c>
      <c r="D603" s="52" t="s">
        <v>998</v>
      </c>
      <c r="E603" s="52" t="s">
        <v>109</v>
      </c>
      <c r="F603" s="75" t="s">
        <v>188</v>
      </c>
      <c r="G603" s="14">
        <v>10600000</v>
      </c>
    </row>
    <row r="604" spans="2:7" x14ac:dyDescent="0.25">
      <c r="B604" s="43" t="s">
        <v>1024</v>
      </c>
      <c r="C604" s="75" t="s">
        <v>218</v>
      </c>
      <c r="D604" s="52" t="s">
        <v>1025</v>
      </c>
      <c r="E604" s="52" t="s">
        <v>339</v>
      </c>
      <c r="F604" s="75" t="s">
        <v>186</v>
      </c>
      <c r="G604" s="14">
        <v>15420000</v>
      </c>
    </row>
    <row r="605" spans="2:7" x14ac:dyDescent="0.25">
      <c r="B605" s="43" t="s">
        <v>1026</v>
      </c>
      <c r="C605" s="75" t="s">
        <v>218</v>
      </c>
      <c r="D605" s="52" t="s">
        <v>1025</v>
      </c>
      <c r="E605" s="52" t="s">
        <v>109</v>
      </c>
      <c r="F605" s="75" t="s">
        <v>186</v>
      </c>
      <c r="G605" s="14">
        <v>16900000</v>
      </c>
    </row>
    <row r="606" spans="2:7" x14ac:dyDescent="0.25">
      <c r="B606" s="43" t="s">
        <v>1027</v>
      </c>
      <c r="C606" s="75" t="s">
        <v>218</v>
      </c>
      <c r="D606" s="52" t="s">
        <v>1025</v>
      </c>
      <c r="E606" s="52" t="s">
        <v>109</v>
      </c>
      <c r="F606" s="75" t="s">
        <v>186</v>
      </c>
      <c r="G606" s="14">
        <v>11780000</v>
      </c>
    </row>
    <row r="607" spans="2:7" x14ac:dyDescent="0.25">
      <c r="B607" s="43" t="s">
        <v>1028</v>
      </c>
      <c r="C607" s="75" t="s">
        <v>218</v>
      </c>
      <c r="D607" s="52" t="s">
        <v>1025</v>
      </c>
      <c r="E607" s="52" t="s">
        <v>109</v>
      </c>
      <c r="F607" s="75" t="s">
        <v>186</v>
      </c>
      <c r="G607" s="14">
        <v>6660000</v>
      </c>
    </row>
    <row r="608" spans="2:7" x14ac:dyDescent="0.25">
      <c r="B608" s="43" t="s">
        <v>1029</v>
      </c>
      <c r="C608" s="75" t="s">
        <v>218</v>
      </c>
      <c r="D608" s="52" t="s">
        <v>1025</v>
      </c>
      <c r="E608" s="52" t="s">
        <v>704</v>
      </c>
      <c r="F608" s="75" t="s">
        <v>186</v>
      </c>
      <c r="G608" s="14">
        <v>12240000</v>
      </c>
    </row>
    <row r="609" spans="2:7" x14ac:dyDescent="0.25">
      <c r="B609" s="43" t="s">
        <v>1030</v>
      </c>
      <c r="C609" s="75" t="s">
        <v>218</v>
      </c>
      <c r="D609" s="52" t="s">
        <v>1025</v>
      </c>
      <c r="E609" s="52" t="s">
        <v>399</v>
      </c>
      <c r="F609" s="75" t="s">
        <v>186</v>
      </c>
      <c r="G609" s="14">
        <v>18350000</v>
      </c>
    </row>
    <row r="610" spans="2:7" x14ac:dyDescent="0.25">
      <c r="B610" s="43" t="s">
        <v>1031</v>
      </c>
      <c r="C610" s="75" t="s">
        <v>218</v>
      </c>
      <c r="D610" s="52" t="s">
        <v>1025</v>
      </c>
      <c r="E610" s="52" t="s">
        <v>336</v>
      </c>
      <c r="F610" s="75" t="s">
        <v>186</v>
      </c>
      <c r="G610" s="14">
        <v>12490000</v>
      </c>
    </row>
    <row r="611" spans="2:7" x14ac:dyDescent="0.25">
      <c r="B611" s="43" t="s">
        <v>1032</v>
      </c>
      <c r="C611" s="75" t="s">
        <v>218</v>
      </c>
      <c r="D611" s="52" t="s">
        <v>1025</v>
      </c>
      <c r="E611" s="52" t="s">
        <v>118</v>
      </c>
      <c r="F611" s="75" t="s">
        <v>186</v>
      </c>
      <c r="G611" s="14">
        <v>15570000</v>
      </c>
    </row>
    <row r="612" spans="2:7" x14ac:dyDescent="0.25">
      <c r="B612" s="43" t="s">
        <v>1033</v>
      </c>
      <c r="C612" s="75" t="s">
        <v>218</v>
      </c>
      <c r="D612" s="52" t="s">
        <v>1025</v>
      </c>
      <c r="E612" s="52" t="s">
        <v>650</v>
      </c>
      <c r="F612" s="75" t="s">
        <v>223</v>
      </c>
      <c r="G612" s="14">
        <v>23590000</v>
      </c>
    </row>
    <row r="613" spans="2:7" x14ac:dyDescent="0.25">
      <c r="B613" s="43" t="s">
        <v>1034</v>
      </c>
      <c r="C613" s="75" t="s">
        <v>218</v>
      </c>
      <c r="D613" s="52" t="s">
        <v>1025</v>
      </c>
      <c r="E613" s="52" t="s">
        <v>109</v>
      </c>
      <c r="F613" s="75" t="s">
        <v>223</v>
      </c>
      <c r="G613" s="14">
        <v>26610000</v>
      </c>
    </row>
    <row r="614" spans="2:7" x14ac:dyDescent="0.25">
      <c r="B614" s="43" t="s">
        <v>1035</v>
      </c>
      <c r="C614" s="75" t="s">
        <v>218</v>
      </c>
      <c r="D614" s="52" t="s">
        <v>1025</v>
      </c>
      <c r="E614" s="52" t="s">
        <v>109</v>
      </c>
      <c r="F614" s="75" t="s">
        <v>223</v>
      </c>
      <c r="G614" s="14">
        <v>11450000</v>
      </c>
    </row>
    <row r="615" spans="2:7" x14ac:dyDescent="0.25">
      <c r="B615" s="43" t="s">
        <v>1036</v>
      </c>
      <c r="C615" s="75" t="s">
        <v>218</v>
      </c>
      <c r="D615" s="52" t="s">
        <v>1025</v>
      </c>
      <c r="E615" s="52" t="s">
        <v>324</v>
      </c>
      <c r="F615" s="75" t="s">
        <v>223</v>
      </c>
      <c r="G615" s="14">
        <v>36310000</v>
      </c>
    </row>
    <row r="616" spans="2:7" x14ac:dyDescent="0.25">
      <c r="B616" s="43" t="s">
        <v>1037</v>
      </c>
      <c r="C616" s="75" t="s">
        <v>218</v>
      </c>
      <c r="D616" s="52" t="s">
        <v>1025</v>
      </c>
      <c r="E616" s="52" t="s">
        <v>119</v>
      </c>
      <c r="F616" s="75" t="s">
        <v>223</v>
      </c>
      <c r="G616" s="14">
        <v>27520000</v>
      </c>
    </row>
    <row r="617" spans="2:7" x14ac:dyDescent="0.25">
      <c r="B617" s="43" t="s">
        <v>1038</v>
      </c>
      <c r="C617" s="75" t="s">
        <v>218</v>
      </c>
      <c r="D617" s="52" t="s">
        <v>1025</v>
      </c>
      <c r="E617" s="52" t="s">
        <v>121</v>
      </c>
      <c r="F617" s="75" t="s">
        <v>223</v>
      </c>
      <c r="G617" s="14">
        <v>30100000</v>
      </c>
    </row>
    <row r="618" spans="2:7" x14ac:dyDescent="0.25">
      <c r="B618" s="43" t="s">
        <v>1039</v>
      </c>
      <c r="C618" s="75" t="s">
        <v>218</v>
      </c>
      <c r="D618" s="52" t="s">
        <v>1025</v>
      </c>
      <c r="E618" s="52" t="s">
        <v>109</v>
      </c>
      <c r="F618" s="75" t="s">
        <v>257</v>
      </c>
      <c r="G618" s="14">
        <v>18500000</v>
      </c>
    </row>
    <row r="619" spans="2:7" x14ac:dyDescent="0.25">
      <c r="B619" s="43" t="s">
        <v>1040</v>
      </c>
      <c r="C619" s="75" t="s">
        <v>218</v>
      </c>
      <c r="D619" s="52" t="s">
        <v>1025</v>
      </c>
      <c r="E619" s="52" t="s">
        <v>200</v>
      </c>
      <c r="F619" s="75" t="s">
        <v>257</v>
      </c>
      <c r="G619" s="14">
        <v>33920000</v>
      </c>
    </row>
    <row r="620" spans="2:7" x14ac:dyDescent="0.25">
      <c r="B620" s="43" t="s">
        <v>1041</v>
      </c>
      <c r="C620" s="75" t="s">
        <v>218</v>
      </c>
      <c r="D620" s="52" t="s">
        <v>1025</v>
      </c>
      <c r="E620" s="52" t="s">
        <v>336</v>
      </c>
      <c r="F620" s="75" t="s">
        <v>257</v>
      </c>
      <c r="G620" s="14">
        <v>25460000</v>
      </c>
    </row>
    <row r="621" spans="2:7" x14ac:dyDescent="0.25">
      <c r="B621" s="43" t="s">
        <v>1042</v>
      </c>
      <c r="C621" s="75" t="s">
        <v>218</v>
      </c>
      <c r="D621" s="52" t="s">
        <v>1025</v>
      </c>
      <c r="E621" s="52" t="s">
        <v>268</v>
      </c>
      <c r="F621" s="75" t="s">
        <v>257</v>
      </c>
      <c r="G621" s="14">
        <v>24520000</v>
      </c>
    </row>
    <row r="622" spans="2:7" x14ac:dyDescent="0.25">
      <c r="B622" s="43" t="s">
        <v>1043</v>
      </c>
      <c r="C622" s="75" t="s">
        <v>218</v>
      </c>
      <c r="D622" s="52" t="s">
        <v>1025</v>
      </c>
      <c r="E622" s="52" t="s">
        <v>268</v>
      </c>
      <c r="F622" s="75" t="s">
        <v>257</v>
      </c>
      <c r="G622" s="14">
        <v>19040000</v>
      </c>
    </row>
    <row r="623" spans="2:7" x14ac:dyDescent="0.25">
      <c r="B623" s="43" t="s">
        <v>1044</v>
      </c>
      <c r="C623" s="75" t="s">
        <v>218</v>
      </c>
      <c r="D623" s="52" t="s">
        <v>1025</v>
      </c>
      <c r="E623" s="52" t="s">
        <v>109</v>
      </c>
      <c r="F623" s="75" t="s">
        <v>213</v>
      </c>
      <c r="G623" s="14">
        <v>8390000</v>
      </c>
    </row>
    <row r="624" spans="2:7" x14ac:dyDescent="0.25">
      <c r="B624" s="43" t="s">
        <v>1045</v>
      </c>
      <c r="C624" s="75" t="s">
        <v>218</v>
      </c>
      <c r="D624" s="52" t="s">
        <v>1025</v>
      </c>
      <c r="E624" s="52" t="s">
        <v>945</v>
      </c>
      <c r="F624" s="75" t="s">
        <v>205</v>
      </c>
      <c r="G624" s="14">
        <v>16210000</v>
      </c>
    </row>
    <row r="625" spans="2:7" x14ac:dyDescent="0.25">
      <c r="B625" s="43" t="s">
        <v>1046</v>
      </c>
      <c r="C625" s="75" t="s">
        <v>218</v>
      </c>
      <c r="D625" s="52" t="s">
        <v>1025</v>
      </c>
      <c r="E625" s="52" t="s">
        <v>109</v>
      </c>
      <c r="F625" s="75" t="s">
        <v>205</v>
      </c>
      <c r="G625" s="14">
        <v>7640000</v>
      </c>
    </row>
    <row r="626" spans="2:7" x14ac:dyDescent="0.25">
      <c r="B626" s="43" t="s">
        <v>1047</v>
      </c>
      <c r="C626" s="75" t="s">
        <v>218</v>
      </c>
      <c r="D626" s="52" t="s">
        <v>1025</v>
      </c>
      <c r="E626" s="52" t="s">
        <v>109</v>
      </c>
      <c r="F626" s="75" t="s">
        <v>205</v>
      </c>
      <c r="G626" s="14">
        <v>19520000</v>
      </c>
    </row>
    <row r="627" spans="2:7" x14ac:dyDescent="0.25">
      <c r="B627" s="43" t="s">
        <v>1048</v>
      </c>
      <c r="C627" s="75" t="s">
        <v>218</v>
      </c>
      <c r="D627" s="52" t="s">
        <v>1025</v>
      </c>
      <c r="E627" s="52" t="s">
        <v>109</v>
      </c>
      <c r="F627" s="75" t="s">
        <v>205</v>
      </c>
      <c r="G627" s="14">
        <v>21540000</v>
      </c>
    </row>
    <row r="628" spans="2:7" x14ac:dyDescent="0.25">
      <c r="B628" s="43" t="s">
        <v>1049</v>
      </c>
      <c r="C628" s="75" t="s">
        <v>218</v>
      </c>
      <c r="D628" s="52" t="s">
        <v>1025</v>
      </c>
      <c r="E628" s="52" t="s">
        <v>109</v>
      </c>
      <c r="F628" s="75" t="s">
        <v>205</v>
      </c>
      <c r="G628" s="14">
        <v>34830000</v>
      </c>
    </row>
    <row r="629" spans="2:7" x14ac:dyDescent="0.25">
      <c r="B629" s="43" t="s">
        <v>1050</v>
      </c>
      <c r="C629" s="75" t="s">
        <v>218</v>
      </c>
      <c r="D629" s="52" t="s">
        <v>1025</v>
      </c>
      <c r="E629" s="52" t="s">
        <v>222</v>
      </c>
      <c r="F629" s="75" t="s">
        <v>188</v>
      </c>
      <c r="G629" s="14">
        <v>18880000</v>
      </c>
    </row>
    <row r="630" spans="2:7" x14ac:dyDescent="0.25">
      <c r="B630" s="43" t="s">
        <v>1051</v>
      </c>
      <c r="C630" s="75" t="s">
        <v>218</v>
      </c>
      <c r="D630" s="52" t="s">
        <v>1025</v>
      </c>
      <c r="E630" s="52" t="s">
        <v>200</v>
      </c>
      <c r="F630" s="75" t="s">
        <v>188</v>
      </c>
      <c r="G630" s="14">
        <v>23380000</v>
      </c>
    </row>
    <row r="631" spans="2:7" x14ac:dyDescent="0.25">
      <c r="B631" s="43" t="s">
        <v>1052</v>
      </c>
      <c r="C631" s="75" t="s">
        <v>218</v>
      </c>
      <c r="D631" s="52" t="s">
        <v>1053</v>
      </c>
      <c r="E631" s="52" t="s">
        <v>222</v>
      </c>
      <c r="F631" s="75" t="s">
        <v>186</v>
      </c>
      <c r="G631" s="14">
        <v>21460000</v>
      </c>
    </row>
    <row r="632" spans="2:7" x14ac:dyDescent="0.25">
      <c r="B632" s="43" t="s">
        <v>1054</v>
      </c>
      <c r="C632" s="75" t="s">
        <v>218</v>
      </c>
      <c r="D632" s="52" t="s">
        <v>1053</v>
      </c>
      <c r="E632" s="52" t="s">
        <v>109</v>
      </c>
      <c r="F632" s="75" t="s">
        <v>186</v>
      </c>
      <c r="G632" s="14">
        <v>13450000</v>
      </c>
    </row>
    <row r="633" spans="2:7" x14ac:dyDescent="0.25">
      <c r="B633" s="43" t="s">
        <v>1055</v>
      </c>
      <c r="C633" s="75" t="s">
        <v>218</v>
      </c>
      <c r="D633" s="52" t="s">
        <v>1053</v>
      </c>
      <c r="E633" s="52" t="s">
        <v>109</v>
      </c>
      <c r="F633" s="75" t="s">
        <v>186</v>
      </c>
      <c r="G633" s="14">
        <v>14400000</v>
      </c>
    </row>
    <row r="634" spans="2:7" x14ac:dyDescent="0.25">
      <c r="B634" s="43" t="s">
        <v>1056</v>
      </c>
      <c r="C634" s="75" t="s">
        <v>218</v>
      </c>
      <c r="D634" s="52" t="s">
        <v>1053</v>
      </c>
      <c r="E634" s="52" t="s">
        <v>109</v>
      </c>
      <c r="F634" s="75" t="s">
        <v>186</v>
      </c>
      <c r="G634" s="14">
        <v>22680000</v>
      </c>
    </row>
    <row r="635" spans="2:7" x14ac:dyDescent="0.25">
      <c r="B635" s="43" t="s">
        <v>1057</v>
      </c>
      <c r="C635" s="75" t="s">
        <v>218</v>
      </c>
      <c r="D635" s="52" t="s">
        <v>1053</v>
      </c>
      <c r="E635" s="52" t="s">
        <v>109</v>
      </c>
      <c r="F635" s="75" t="s">
        <v>186</v>
      </c>
      <c r="G635" s="14">
        <v>16300000</v>
      </c>
    </row>
    <row r="636" spans="2:7" x14ac:dyDescent="0.25">
      <c r="B636" s="43" t="s">
        <v>1058</v>
      </c>
      <c r="C636" s="75" t="s">
        <v>218</v>
      </c>
      <c r="D636" s="52" t="s">
        <v>1053</v>
      </c>
      <c r="E636" s="52" t="s">
        <v>109</v>
      </c>
      <c r="F636" s="75" t="s">
        <v>186</v>
      </c>
      <c r="G636" s="14">
        <v>10140000</v>
      </c>
    </row>
    <row r="637" spans="2:7" x14ac:dyDescent="0.25">
      <c r="B637" s="43" t="s">
        <v>1059</v>
      </c>
      <c r="C637" s="75" t="s">
        <v>218</v>
      </c>
      <c r="D637" s="52" t="s">
        <v>1053</v>
      </c>
      <c r="E637" s="52" t="s">
        <v>1060</v>
      </c>
      <c r="F637" s="75" t="s">
        <v>186</v>
      </c>
      <c r="G637" s="14">
        <v>14990000</v>
      </c>
    </row>
    <row r="638" spans="2:7" x14ac:dyDescent="0.25">
      <c r="B638" s="43" t="s">
        <v>1061</v>
      </c>
      <c r="C638" s="75" t="s">
        <v>218</v>
      </c>
      <c r="D638" s="52" t="s">
        <v>1053</v>
      </c>
      <c r="E638" s="52" t="s">
        <v>336</v>
      </c>
      <c r="F638" s="75" t="s">
        <v>186</v>
      </c>
      <c r="G638" s="14">
        <v>12260000</v>
      </c>
    </row>
    <row r="639" spans="2:7" x14ac:dyDescent="0.25">
      <c r="B639" s="43" t="s">
        <v>1062</v>
      </c>
      <c r="C639" s="75" t="s">
        <v>218</v>
      </c>
      <c r="D639" s="52" t="s">
        <v>1053</v>
      </c>
      <c r="E639" s="52" t="s">
        <v>109</v>
      </c>
      <c r="F639" s="75" t="s">
        <v>197</v>
      </c>
      <c r="G639" s="14">
        <v>11240000</v>
      </c>
    </row>
    <row r="640" spans="2:7" x14ac:dyDescent="0.25">
      <c r="B640" s="43" t="s">
        <v>1063</v>
      </c>
      <c r="C640" s="75" t="s">
        <v>218</v>
      </c>
      <c r="D640" s="52" t="s">
        <v>1053</v>
      </c>
      <c r="E640" s="52" t="s">
        <v>650</v>
      </c>
      <c r="F640" s="75" t="s">
        <v>223</v>
      </c>
      <c r="G640" s="14">
        <v>18770000</v>
      </c>
    </row>
    <row r="641" spans="2:7" x14ac:dyDescent="0.25">
      <c r="B641" s="43" t="s">
        <v>1064</v>
      </c>
      <c r="C641" s="75" t="s">
        <v>218</v>
      </c>
      <c r="D641" s="52" t="s">
        <v>1053</v>
      </c>
      <c r="E641" s="52" t="s">
        <v>109</v>
      </c>
      <c r="F641" s="75" t="s">
        <v>223</v>
      </c>
      <c r="G641" s="14">
        <v>23000000</v>
      </c>
    </row>
    <row r="642" spans="2:7" x14ac:dyDescent="0.25">
      <c r="B642" s="43" t="s">
        <v>1065</v>
      </c>
      <c r="C642" s="75" t="s">
        <v>218</v>
      </c>
      <c r="D642" s="52" t="s">
        <v>1053</v>
      </c>
      <c r="E642" s="52" t="s">
        <v>502</v>
      </c>
      <c r="F642" s="75" t="s">
        <v>223</v>
      </c>
      <c r="G642" s="14">
        <v>30100000</v>
      </c>
    </row>
    <row r="643" spans="2:7" x14ac:dyDescent="0.25">
      <c r="B643" s="43" t="s">
        <v>1066</v>
      </c>
      <c r="C643" s="75" t="s">
        <v>218</v>
      </c>
      <c r="D643" s="52" t="s">
        <v>1053</v>
      </c>
      <c r="E643" s="52" t="s">
        <v>109</v>
      </c>
      <c r="F643" s="75" t="s">
        <v>257</v>
      </c>
      <c r="G643" s="14">
        <v>26400000</v>
      </c>
    </row>
    <row r="644" spans="2:7" x14ac:dyDescent="0.25">
      <c r="B644" s="43" t="s">
        <v>1067</v>
      </c>
      <c r="C644" s="75" t="s">
        <v>218</v>
      </c>
      <c r="D644" s="52" t="s">
        <v>1053</v>
      </c>
      <c r="E644" s="52" t="s">
        <v>109</v>
      </c>
      <c r="F644" s="75" t="s">
        <v>257</v>
      </c>
      <c r="G644" s="14">
        <v>27070000</v>
      </c>
    </row>
    <row r="645" spans="2:7" x14ac:dyDescent="0.25">
      <c r="B645" s="43" t="s">
        <v>1068</v>
      </c>
      <c r="C645" s="75" t="s">
        <v>218</v>
      </c>
      <c r="D645" s="52" t="s">
        <v>1053</v>
      </c>
      <c r="E645" s="52" t="s">
        <v>650</v>
      </c>
      <c r="F645" s="75" t="s">
        <v>213</v>
      </c>
      <c r="G645" s="14">
        <v>16090000</v>
      </c>
    </row>
    <row r="646" spans="2:7" x14ac:dyDescent="0.25">
      <c r="B646" s="43" t="s">
        <v>1069</v>
      </c>
      <c r="C646" s="75" t="s">
        <v>218</v>
      </c>
      <c r="D646" s="52" t="s">
        <v>1053</v>
      </c>
      <c r="E646" s="52" t="s">
        <v>109</v>
      </c>
      <c r="F646" s="75" t="s">
        <v>213</v>
      </c>
      <c r="G646" s="14">
        <v>23160000</v>
      </c>
    </row>
    <row r="647" spans="2:7" x14ac:dyDescent="0.25">
      <c r="B647" s="43" t="s">
        <v>1070</v>
      </c>
      <c r="C647" s="75" t="s">
        <v>218</v>
      </c>
      <c r="D647" s="52" t="s">
        <v>1053</v>
      </c>
      <c r="E647" s="52" t="s">
        <v>339</v>
      </c>
      <c r="F647" s="75" t="s">
        <v>205</v>
      </c>
      <c r="G647" s="14">
        <v>20170000</v>
      </c>
    </row>
    <row r="648" spans="2:7" x14ac:dyDescent="0.25">
      <c r="B648" s="43" t="s">
        <v>1071</v>
      </c>
      <c r="C648" s="75" t="s">
        <v>218</v>
      </c>
      <c r="D648" s="52" t="s">
        <v>1053</v>
      </c>
      <c r="E648" s="52" t="s">
        <v>109</v>
      </c>
      <c r="F648" s="75" t="s">
        <v>205</v>
      </c>
      <c r="G648" s="14">
        <v>22850000</v>
      </c>
    </row>
    <row r="649" spans="2:7" x14ac:dyDescent="0.25">
      <c r="B649" s="43" t="s">
        <v>1072</v>
      </c>
      <c r="C649" s="75" t="s">
        <v>218</v>
      </c>
      <c r="D649" s="52" t="s">
        <v>1053</v>
      </c>
      <c r="E649" s="52" t="s">
        <v>109</v>
      </c>
      <c r="F649" s="75" t="s">
        <v>205</v>
      </c>
      <c r="G649" s="14">
        <v>10550000</v>
      </c>
    </row>
    <row r="650" spans="2:7" x14ac:dyDescent="0.25">
      <c r="B650" s="43" t="s">
        <v>1073</v>
      </c>
      <c r="C650" s="75" t="s">
        <v>218</v>
      </c>
      <c r="D650" s="52" t="s">
        <v>1053</v>
      </c>
      <c r="E650" s="52" t="s">
        <v>109</v>
      </c>
      <c r="F650" s="75" t="s">
        <v>205</v>
      </c>
      <c r="G650" s="14">
        <v>15450000</v>
      </c>
    </row>
    <row r="651" spans="2:7" x14ac:dyDescent="0.25">
      <c r="B651" s="43" t="s">
        <v>958</v>
      </c>
      <c r="C651" s="75" t="s">
        <v>218</v>
      </c>
      <c r="D651" s="52" t="s">
        <v>1053</v>
      </c>
      <c r="E651" s="52" t="s">
        <v>109</v>
      </c>
      <c r="F651" s="75" t="s">
        <v>205</v>
      </c>
      <c r="G651" s="14">
        <v>24980000</v>
      </c>
    </row>
    <row r="652" spans="2:7" x14ac:dyDescent="0.25">
      <c r="B652" s="43" t="s">
        <v>1074</v>
      </c>
      <c r="C652" s="75" t="s">
        <v>218</v>
      </c>
      <c r="D652" s="52" t="s">
        <v>1053</v>
      </c>
      <c r="E652" s="52" t="s">
        <v>109</v>
      </c>
      <c r="F652" s="75" t="s">
        <v>205</v>
      </c>
      <c r="G652" s="14">
        <v>22230000</v>
      </c>
    </row>
    <row r="653" spans="2:7" x14ac:dyDescent="0.25">
      <c r="B653" s="43" t="s">
        <v>1075</v>
      </c>
      <c r="C653" s="75" t="s">
        <v>218</v>
      </c>
      <c r="D653" s="52" t="s">
        <v>1053</v>
      </c>
      <c r="E653" s="52" t="s">
        <v>109</v>
      </c>
      <c r="F653" s="75" t="s">
        <v>205</v>
      </c>
      <c r="G653" s="14">
        <v>15920000</v>
      </c>
    </row>
    <row r="654" spans="2:7" x14ac:dyDescent="0.25">
      <c r="B654" s="43" t="s">
        <v>1076</v>
      </c>
      <c r="C654" s="75" t="s">
        <v>218</v>
      </c>
      <c r="D654" s="52" t="s">
        <v>1053</v>
      </c>
      <c r="E654" s="52" t="s">
        <v>109</v>
      </c>
      <c r="F654" s="75" t="s">
        <v>220</v>
      </c>
      <c r="G654" s="14">
        <v>2760000</v>
      </c>
    </row>
    <row r="655" spans="2:7" x14ac:dyDescent="0.25">
      <c r="B655" s="43" t="s">
        <v>1077</v>
      </c>
      <c r="C655" s="75" t="s">
        <v>218</v>
      </c>
      <c r="D655" s="52" t="s">
        <v>1053</v>
      </c>
      <c r="E655" s="52" t="s">
        <v>109</v>
      </c>
      <c r="F655" s="75" t="s">
        <v>188</v>
      </c>
      <c r="G655" s="14">
        <v>22130000</v>
      </c>
    </row>
    <row r="656" spans="2:7" x14ac:dyDescent="0.25">
      <c r="B656" s="43" t="s">
        <v>1078</v>
      </c>
      <c r="C656" s="75" t="s">
        <v>218</v>
      </c>
      <c r="D656" s="52" t="s">
        <v>1053</v>
      </c>
      <c r="E656" s="52" t="s">
        <v>276</v>
      </c>
      <c r="F656" s="75" t="s">
        <v>188</v>
      </c>
      <c r="G656" s="14">
        <v>36370000</v>
      </c>
    </row>
    <row r="657" spans="2:7" x14ac:dyDescent="0.25">
      <c r="B657" s="43" t="s">
        <v>1079</v>
      </c>
      <c r="C657" s="75" t="s">
        <v>218</v>
      </c>
      <c r="D657" s="52" t="s">
        <v>1080</v>
      </c>
      <c r="E657" s="52" t="s">
        <v>339</v>
      </c>
      <c r="F657" s="75" t="s">
        <v>186</v>
      </c>
      <c r="G657" s="14">
        <v>15400000</v>
      </c>
    </row>
    <row r="658" spans="2:7" x14ac:dyDescent="0.25">
      <c r="B658" s="43" t="s">
        <v>1081</v>
      </c>
      <c r="C658" s="75" t="s">
        <v>218</v>
      </c>
      <c r="D658" s="52" t="s">
        <v>1080</v>
      </c>
      <c r="E658" s="52" t="s">
        <v>109</v>
      </c>
      <c r="F658" s="75" t="s">
        <v>186</v>
      </c>
      <c r="G658" s="14">
        <v>21440000</v>
      </c>
    </row>
    <row r="659" spans="2:7" x14ac:dyDescent="0.25">
      <c r="B659" s="43" t="s">
        <v>1082</v>
      </c>
      <c r="C659" s="75" t="s">
        <v>218</v>
      </c>
      <c r="D659" s="52" t="s">
        <v>1080</v>
      </c>
      <c r="E659" s="52" t="s">
        <v>109</v>
      </c>
      <c r="F659" s="75" t="s">
        <v>186</v>
      </c>
      <c r="G659" s="14">
        <v>20640000</v>
      </c>
    </row>
    <row r="660" spans="2:7" x14ac:dyDescent="0.25">
      <c r="B660" s="43" t="s">
        <v>1083</v>
      </c>
      <c r="C660" s="75" t="s">
        <v>218</v>
      </c>
      <c r="D660" s="52" t="s">
        <v>1080</v>
      </c>
      <c r="E660" s="52" t="s">
        <v>109</v>
      </c>
      <c r="F660" s="75" t="s">
        <v>186</v>
      </c>
      <c r="G660" s="14">
        <v>17580000</v>
      </c>
    </row>
    <row r="661" spans="2:7" x14ac:dyDescent="0.25">
      <c r="B661" s="43" t="s">
        <v>1084</v>
      </c>
      <c r="C661" s="75" t="s">
        <v>218</v>
      </c>
      <c r="D661" s="52" t="s">
        <v>1080</v>
      </c>
      <c r="E661" s="52" t="s">
        <v>109</v>
      </c>
      <c r="F661" s="75" t="s">
        <v>186</v>
      </c>
      <c r="G661" s="14">
        <v>21140000</v>
      </c>
    </row>
    <row r="662" spans="2:7" x14ac:dyDescent="0.25">
      <c r="B662" s="43" t="s">
        <v>1085</v>
      </c>
      <c r="C662" s="75" t="s">
        <v>218</v>
      </c>
      <c r="D662" s="52" t="s">
        <v>1080</v>
      </c>
      <c r="E662" s="52" t="s">
        <v>109</v>
      </c>
      <c r="F662" s="75" t="s">
        <v>186</v>
      </c>
      <c r="G662" s="14">
        <v>26780000</v>
      </c>
    </row>
    <row r="663" spans="2:7" x14ac:dyDescent="0.25">
      <c r="B663" s="43" t="s">
        <v>1086</v>
      </c>
      <c r="C663" s="75" t="s">
        <v>218</v>
      </c>
      <c r="D663" s="52" t="s">
        <v>1080</v>
      </c>
      <c r="E663" s="52" t="s">
        <v>109</v>
      </c>
      <c r="F663" s="75" t="s">
        <v>186</v>
      </c>
      <c r="G663" s="14">
        <v>7810000</v>
      </c>
    </row>
    <row r="664" spans="2:7" x14ac:dyDescent="0.25">
      <c r="B664" s="43" t="s">
        <v>1087</v>
      </c>
      <c r="C664" s="75" t="s">
        <v>218</v>
      </c>
      <c r="D664" s="52" t="s">
        <v>1080</v>
      </c>
      <c r="E664" s="52" t="s">
        <v>1088</v>
      </c>
      <c r="F664" s="75" t="s">
        <v>186</v>
      </c>
      <c r="G664" s="14">
        <v>18870000</v>
      </c>
    </row>
    <row r="665" spans="2:7" x14ac:dyDescent="0.25">
      <c r="B665" s="43" t="s">
        <v>1089</v>
      </c>
      <c r="C665" s="75" t="s">
        <v>218</v>
      </c>
      <c r="D665" s="52" t="s">
        <v>1080</v>
      </c>
      <c r="E665" s="52" t="s">
        <v>276</v>
      </c>
      <c r="F665" s="75" t="s">
        <v>186</v>
      </c>
      <c r="G665" s="14">
        <v>6000000</v>
      </c>
    </row>
    <row r="666" spans="2:7" x14ac:dyDescent="0.25">
      <c r="B666" s="43" t="s">
        <v>1090</v>
      </c>
      <c r="C666" s="75" t="s">
        <v>218</v>
      </c>
      <c r="D666" s="52" t="s">
        <v>1080</v>
      </c>
      <c r="E666" s="52" t="s">
        <v>114</v>
      </c>
      <c r="F666" s="75" t="s">
        <v>186</v>
      </c>
      <c r="G666" s="14">
        <v>25630000</v>
      </c>
    </row>
    <row r="667" spans="2:7" x14ac:dyDescent="0.25">
      <c r="B667" s="43" t="s">
        <v>1091</v>
      </c>
      <c r="C667" s="75" t="s">
        <v>218</v>
      </c>
      <c r="D667" s="52" t="s">
        <v>1080</v>
      </c>
      <c r="E667" s="52" t="s">
        <v>109</v>
      </c>
      <c r="F667" s="75" t="s">
        <v>223</v>
      </c>
      <c r="G667" s="14">
        <v>24240000</v>
      </c>
    </row>
    <row r="668" spans="2:7" x14ac:dyDescent="0.25">
      <c r="B668" s="43" t="s">
        <v>1092</v>
      </c>
      <c r="C668" s="75" t="s">
        <v>218</v>
      </c>
      <c r="D668" s="52" t="s">
        <v>1080</v>
      </c>
      <c r="E668" s="52" t="s">
        <v>109</v>
      </c>
      <c r="F668" s="75" t="s">
        <v>223</v>
      </c>
      <c r="G668" s="14">
        <v>21720000</v>
      </c>
    </row>
    <row r="669" spans="2:7" x14ac:dyDescent="0.25">
      <c r="B669" s="43" t="s">
        <v>1093</v>
      </c>
      <c r="C669" s="75" t="s">
        <v>218</v>
      </c>
      <c r="D669" s="52" t="s">
        <v>1080</v>
      </c>
      <c r="E669" s="52" t="s">
        <v>109</v>
      </c>
      <c r="F669" s="75" t="s">
        <v>223</v>
      </c>
      <c r="G669" s="14">
        <v>10530000</v>
      </c>
    </row>
    <row r="670" spans="2:7" x14ac:dyDescent="0.25">
      <c r="B670" s="43" t="s">
        <v>1094</v>
      </c>
      <c r="C670" s="75" t="s">
        <v>218</v>
      </c>
      <c r="D670" s="52" t="s">
        <v>1080</v>
      </c>
      <c r="E670" s="52" t="s">
        <v>902</v>
      </c>
      <c r="F670" s="75" t="s">
        <v>223</v>
      </c>
      <c r="G670" s="14">
        <v>14540000</v>
      </c>
    </row>
    <row r="671" spans="2:7" x14ac:dyDescent="0.25">
      <c r="B671" s="43" t="s">
        <v>1095</v>
      </c>
      <c r="C671" s="75" t="s">
        <v>218</v>
      </c>
      <c r="D671" s="52" t="s">
        <v>1080</v>
      </c>
      <c r="E671" s="52" t="s">
        <v>596</v>
      </c>
      <c r="F671" s="75" t="s">
        <v>443</v>
      </c>
      <c r="G671" s="14">
        <v>26370000</v>
      </c>
    </row>
    <row r="672" spans="2:7" x14ac:dyDescent="0.25">
      <c r="B672" s="43" t="s">
        <v>1096</v>
      </c>
      <c r="C672" s="75" t="s">
        <v>218</v>
      </c>
      <c r="D672" s="52" t="s">
        <v>1080</v>
      </c>
      <c r="E672" s="52" t="s">
        <v>109</v>
      </c>
      <c r="F672" s="75" t="s">
        <v>443</v>
      </c>
      <c r="G672" s="14">
        <v>20240000</v>
      </c>
    </row>
    <row r="673" spans="2:7" x14ac:dyDescent="0.25">
      <c r="B673" s="43" t="s">
        <v>1097</v>
      </c>
      <c r="C673" s="75" t="s">
        <v>218</v>
      </c>
      <c r="D673" s="52" t="s">
        <v>1080</v>
      </c>
      <c r="E673" s="52" t="s">
        <v>109</v>
      </c>
      <c r="F673" s="75" t="s">
        <v>257</v>
      </c>
      <c r="G673" s="14">
        <v>28810000</v>
      </c>
    </row>
    <row r="674" spans="2:7" x14ac:dyDescent="0.25">
      <c r="B674" s="43" t="s">
        <v>1098</v>
      </c>
      <c r="C674" s="75" t="s">
        <v>218</v>
      </c>
      <c r="D674" s="52" t="s">
        <v>1080</v>
      </c>
      <c r="E674" s="52" t="s">
        <v>1099</v>
      </c>
      <c r="F674" s="75" t="s">
        <v>257</v>
      </c>
      <c r="G674" s="14">
        <v>20450000</v>
      </c>
    </row>
    <row r="675" spans="2:7" x14ac:dyDescent="0.25">
      <c r="B675" s="43" t="s">
        <v>1100</v>
      </c>
      <c r="C675" s="75" t="s">
        <v>218</v>
      </c>
      <c r="D675" s="52" t="s">
        <v>1080</v>
      </c>
      <c r="E675" s="52" t="s">
        <v>962</v>
      </c>
      <c r="F675" s="75" t="s">
        <v>257</v>
      </c>
      <c r="G675" s="14">
        <v>28140000</v>
      </c>
    </row>
    <row r="676" spans="2:7" x14ac:dyDescent="0.25">
      <c r="B676" s="43" t="s">
        <v>1101</v>
      </c>
      <c r="C676" s="75" t="s">
        <v>218</v>
      </c>
      <c r="D676" s="52" t="s">
        <v>1080</v>
      </c>
      <c r="E676" s="52" t="s">
        <v>109</v>
      </c>
      <c r="F676" s="75" t="s">
        <v>213</v>
      </c>
      <c r="G676" s="14">
        <v>13560000</v>
      </c>
    </row>
    <row r="677" spans="2:7" x14ac:dyDescent="0.25">
      <c r="B677" s="43" t="s">
        <v>1102</v>
      </c>
      <c r="C677" s="75" t="s">
        <v>218</v>
      </c>
      <c r="D677" s="52" t="s">
        <v>1080</v>
      </c>
      <c r="E677" s="52" t="s">
        <v>109</v>
      </c>
      <c r="F677" s="75" t="s">
        <v>213</v>
      </c>
      <c r="G677" s="14">
        <v>29400000</v>
      </c>
    </row>
    <row r="678" spans="2:7" x14ac:dyDescent="0.25">
      <c r="B678" s="43" t="s">
        <v>1103</v>
      </c>
      <c r="C678" s="75" t="s">
        <v>218</v>
      </c>
      <c r="D678" s="52" t="s">
        <v>1080</v>
      </c>
      <c r="E678" s="52" t="s">
        <v>109</v>
      </c>
      <c r="F678" s="75" t="s">
        <v>213</v>
      </c>
      <c r="G678" s="14">
        <v>4800000</v>
      </c>
    </row>
    <row r="679" spans="2:7" x14ac:dyDescent="0.25">
      <c r="B679" s="43" t="s">
        <v>1104</v>
      </c>
      <c r="C679" s="75" t="s">
        <v>218</v>
      </c>
      <c r="D679" s="52" t="s">
        <v>1080</v>
      </c>
      <c r="E679" s="52" t="s">
        <v>222</v>
      </c>
      <c r="F679" s="75" t="s">
        <v>205</v>
      </c>
      <c r="G679" s="14">
        <v>27140000</v>
      </c>
    </row>
    <row r="680" spans="2:7" x14ac:dyDescent="0.25">
      <c r="B680" s="43" t="s">
        <v>1105</v>
      </c>
      <c r="C680" s="75" t="s">
        <v>218</v>
      </c>
      <c r="D680" s="52" t="s">
        <v>1080</v>
      </c>
      <c r="E680" s="52" t="s">
        <v>650</v>
      </c>
      <c r="F680" s="75" t="s">
        <v>205</v>
      </c>
      <c r="G680" s="14">
        <v>15060000</v>
      </c>
    </row>
    <row r="681" spans="2:7" x14ac:dyDescent="0.25">
      <c r="B681" s="43" t="s">
        <v>1106</v>
      </c>
      <c r="C681" s="75" t="s">
        <v>218</v>
      </c>
      <c r="D681" s="52" t="s">
        <v>1080</v>
      </c>
      <c r="E681" s="52" t="s">
        <v>109</v>
      </c>
      <c r="F681" s="75" t="s">
        <v>205</v>
      </c>
      <c r="G681" s="14">
        <v>17410000</v>
      </c>
    </row>
    <row r="682" spans="2:7" x14ac:dyDescent="0.25">
      <c r="B682" s="43" t="s">
        <v>1107</v>
      </c>
      <c r="C682" s="75" t="s">
        <v>218</v>
      </c>
      <c r="D682" s="52" t="s">
        <v>1080</v>
      </c>
      <c r="E682" s="52" t="s">
        <v>109</v>
      </c>
      <c r="F682" s="75" t="s">
        <v>205</v>
      </c>
      <c r="G682" s="14">
        <v>23110000</v>
      </c>
    </row>
    <row r="683" spans="2:7" x14ac:dyDescent="0.25">
      <c r="B683" s="43" t="s">
        <v>1108</v>
      </c>
      <c r="C683" s="75" t="s">
        <v>218</v>
      </c>
      <c r="D683" s="52" t="s">
        <v>1080</v>
      </c>
      <c r="E683" s="52" t="s">
        <v>109</v>
      </c>
      <c r="F683" s="75" t="s">
        <v>205</v>
      </c>
      <c r="G683" s="14">
        <v>22240000</v>
      </c>
    </row>
    <row r="684" spans="2:7" x14ac:dyDescent="0.25">
      <c r="B684" s="43" t="s">
        <v>1109</v>
      </c>
      <c r="C684" s="75" t="s">
        <v>218</v>
      </c>
      <c r="D684" s="52" t="s">
        <v>1080</v>
      </c>
      <c r="E684" s="52" t="s">
        <v>109</v>
      </c>
      <c r="F684" s="75" t="s">
        <v>205</v>
      </c>
      <c r="G684" s="14">
        <v>1520000</v>
      </c>
    </row>
    <row r="685" spans="2:7" x14ac:dyDescent="0.25">
      <c r="B685" s="43" t="s">
        <v>1110</v>
      </c>
      <c r="C685" s="75" t="s">
        <v>218</v>
      </c>
      <c r="D685" s="52" t="s">
        <v>1080</v>
      </c>
      <c r="E685" s="52" t="s">
        <v>109</v>
      </c>
      <c r="F685" s="75" t="s">
        <v>220</v>
      </c>
      <c r="G685" s="14">
        <v>11510000</v>
      </c>
    </row>
    <row r="686" spans="2:7" x14ac:dyDescent="0.25">
      <c r="B686" s="43" t="s">
        <v>1111</v>
      </c>
      <c r="C686" s="75" t="s">
        <v>218</v>
      </c>
      <c r="D686" s="52" t="s">
        <v>1080</v>
      </c>
      <c r="E686" s="52" t="s">
        <v>109</v>
      </c>
      <c r="F686" s="75" t="s">
        <v>188</v>
      </c>
      <c r="G686" s="14">
        <v>33070000</v>
      </c>
    </row>
    <row r="687" spans="2:7" x14ac:dyDescent="0.25">
      <c r="B687" s="43" t="s">
        <v>1112</v>
      </c>
      <c r="C687" s="75" t="s">
        <v>218</v>
      </c>
      <c r="D687" s="52" t="s">
        <v>1080</v>
      </c>
      <c r="E687" s="52" t="s">
        <v>769</v>
      </c>
      <c r="F687" s="75" t="s">
        <v>188</v>
      </c>
      <c r="G687" s="14">
        <v>27580000</v>
      </c>
    </row>
    <row r="688" spans="2:7" x14ac:dyDescent="0.25">
      <c r="B688" s="43" t="s">
        <v>1113</v>
      </c>
      <c r="C688" s="75" t="s">
        <v>218</v>
      </c>
      <c r="D688" s="52" t="s">
        <v>232</v>
      </c>
      <c r="E688" s="52" t="s">
        <v>1114</v>
      </c>
      <c r="F688" s="75" t="s">
        <v>186</v>
      </c>
      <c r="G688" s="14">
        <v>23060000</v>
      </c>
    </row>
    <row r="689" spans="2:7" x14ac:dyDescent="0.25">
      <c r="B689" s="43" t="s">
        <v>1115</v>
      </c>
      <c r="C689" s="75" t="s">
        <v>218</v>
      </c>
      <c r="D689" s="52" t="s">
        <v>232</v>
      </c>
      <c r="E689" s="52" t="s">
        <v>109</v>
      </c>
      <c r="F689" s="75" t="s">
        <v>186</v>
      </c>
      <c r="G689" s="14">
        <v>21300000</v>
      </c>
    </row>
    <row r="690" spans="2:7" x14ac:dyDescent="0.25">
      <c r="B690" s="43" t="s">
        <v>1116</v>
      </c>
      <c r="C690" s="75" t="s">
        <v>218</v>
      </c>
      <c r="D690" s="52" t="s">
        <v>232</v>
      </c>
      <c r="E690" s="52" t="s">
        <v>109</v>
      </c>
      <c r="F690" s="75" t="s">
        <v>186</v>
      </c>
      <c r="G690" s="14">
        <v>16440000</v>
      </c>
    </row>
    <row r="691" spans="2:7" x14ac:dyDescent="0.25">
      <c r="B691" s="43" t="s">
        <v>1117</v>
      </c>
      <c r="C691" s="75" t="s">
        <v>218</v>
      </c>
      <c r="D691" s="52" t="s">
        <v>232</v>
      </c>
      <c r="E691" s="52" t="s">
        <v>109</v>
      </c>
      <c r="F691" s="75" t="s">
        <v>186</v>
      </c>
      <c r="G691" s="14">
        <v>19470000</v>
      </c>
    </row>
    <row r="692" spans="2:7" x14ac:dyDescent="0.25">
      <c r="B692" s="43" t="s">
        <v>1118</v>
      </c>
      <c r="C692" s="75" t="s">
        <v>218</v>
      </c>
      <c r="D692" s="52" t="s">
        <v>232</v>
      </c>
      <c r="E692" s="52" t="s">
        <v>704</v>
      </c>
      <c r="F692" s="75" t="s">
        <v>186</v>
      </c>
      <c r="G692" s="14">
        <v>14080000</v>
      </c>
    </row>
    <row r="693" spans="2:7" x14ac:dyDescent="0.25">
      <c r="B693" s="43" t="s">
        <v>1119</v>
      </c>
      <c r="C693" s="75" t="s">
        <v>218</v>
      </c>
      <c r="D693" s="52" t="s">
        <v>232</v>
      </c>
      <c r="E693" s="52" t="s">
        <v>1120</v>
      </c>
      <c r="F693" s="75" t="s">
        <v>186</v>
      </c>
      <c r="G693" s="14">
        <v>11760000</v>
      </c>
    </row>
    <row r="694" spans="2:7" x14ac:dyDescent="0.25">
      <c r="B694" s="43" t="s">
        <v>1121</v>
      </c>
      <c r="C694" s="75" t="s">
        <v>218</v>
      </c>
      <c r="D694" s="52" t="s">
        <v>232</v>
      </c>
      <c r="E694" s="52" t="s">
        <v>962</v>
      </c>
      <c r="F694" s="75" t="s">
        <v>186</v>
      </c>
      <c r="G694" s="14">
        <v>7080000</v>
      </c>
    </row>
    <row r="695" spans="2:7" x14ac:dyDescent="0.25">
      <c r="B695" s="43" t="s">
        <v>1122</v>
      </c>
      <c r="C695" s="75" t="s">
        <v>218</v>
      </c>
      <c r="D695" s="52" t="s">
        <v>232</v>
      </c>
      <c r="E695" s="52" t="s">
        <v>336</v>
      </c>
      <c r="F695" s="75" t="s">
        <v>197</v>
      </c>
      <c r="G695" s="14">
        <v>16100000</v>
      </c>
    </row>
    <row r="696" spans="2:7" x14ac:dyDescent="0.25">
      <c r="B696" s="43" t="s">
        <v>1123</v>
      </c>
      <c r="C696" s="75" t="s">
        <v>218</v>
      </c>
      <c r="D696" s="52" t="s">
        <v>232</v>
      </c>
      <c r="E696" s="52" t="s">
        <v>650</v>
      </c>
      <c r="F696" s="75" t="s">
        <v>223</v>
      </c>
      <c r="G696" s="14">
        <v>29040000</v>
      </c>
    </row>
    <row r="697" spans="2:7" x14ac:dyDescent="0.25">
      <c r="B697" s="43" t="s">
        <v>1124</v>
      </c>
      <c r="C697" s="75" t="s">
        <v>218</v>
      </c>
      <c r="D697" s="52" t="s">
        <v>232</v>
      </c>
      <c r="E697" s="52" t="s">
        <v>650</v>
      </c>
      <c r="F697" s="75" t="s">
        <v>223</v>
      </c>
      <c r="G697" s="14">
        <v>13150000</v>
      </c>
    </row>
    <row r="698" spans="2:7" x14ac:dyDescent="0.25">
      <c r="B698" s="43" t="s">
        <v>1125</v>
      </c>
      <c r="C698" s="75" t="s">
        <v>218</v>
      </c>
      <c r="D698" s="52" t="s">
        <v>232</v>
      </c>
      <c r="E698" s="52" t="s">
        <v>650</v>
      </c>
      <c r="F698" s="75" t="s">
        <v>223</v>
      </c>
      <c r="G698" s="14">
        <v>34690000</v>
      </c>
    </row>
    <row r="699" spans="2:7" x14ac:dyDescent="0.25">
      <c r="B699" s="43" t="s">
        <v>1126</v>
      </c>
      <c r="C699" s="75" t="s">
        <v>218</v>
      </c>
      <c r="D699" s="52" t="s">
        <v>232</v>
      </c>
      <c r="E699" s="52" t="s">
        <v>650</v>
      </c>
      <c r="F699" s="75" t="s">
        <v>223</v>
      </c>
      <c r="G699" s="14">
        <v>19070000</v>
      </c>
    </row>
    <row r="700" spans="2:7" x14ac:dyDescent="0.25">
      <c r="B700" s="43" t="s">
        <v>1127</v>
      </c>
      <c r="C700" s="75" t="s">
        <v>218</v>
      </c>
      <c r="D700" s="52" t="s">
        <v>232</v>
      </c>
      <c r="E700" s="52" t="s">
        <v>769</v>
      </c>
      <c r="F700" s="75" t="s">
        <v>223</v>
      </c>
      <c r="G700" s="14">
        <v>33990000</v>
      </c>
    </row>
    <row r="701" spans="2:7" x14ac:dyDescent="0.25">
      <c r="B701" s="43" t="s">
        <v>231</v>
      </c>
      <c r="C701" s="75" t="s">
        <v>218</v>
      </c>
      <c r="D701" s="52" t="s">
        <v>232</v>
      </c>
      <c r="E701" s="52" t="s">
        <v>125</v>
      </c>
      <c r="F701" s="75" t="s">
        <v>223</v>
      </c>
      <c r="G701" s="14">
        <v>22180000</v>
      </c>
    </row>
    <row r="702" spans="2:7" x14ac:dyDescent="0.25">
      <c r="B702" s="43" t="s">
        <v>1128</v>
      </c>
      <c r="C702" s="75" t="s">
        <v>218</v>
      </c>
      <c r="D702" s="52" t="s">
        <v>232</v>
      </c>
      <c r="E702" s="52" t="s">
        <v>1129</v>
      </c>
      <c r="F702" s="75" t="s">
        <v>223</v>
      </c>
      <c r="G702" s="14">
        <v>2590000</v>
      </c>
    </row>
    <row r="703" spans="2:7" x14ac:dyDescent="0.25">
      <c r="B703" s="43" t="s">
        <v>1130</v>
      </c>
      <c r="C703" s="75" t="s">
        <v>218</v>
      </c>
      <c r="D703" s="52" t="s">
        <v>232</v>
      </c>
      <c r="E703" s="52" t="s">
        <v>336</v>
      </c>
      <c r="F703" s="75" t="s">
        <v>257</v>
      </c>
      <c r="G703" s="14">
        <v>25210000</v>
      </c>
    </row>
    <row r="704" spans="2:7" x14ac:dyDescent="0.25">
      <c r="B704" s="43" t="s">
        <v>1131</v>
      </c>
      <c r="C704" s="75" t="s">
        <v>218</v>
      </c>
      <c r="D704" s="52" t="s">
        <v>232</v>
      </c>
      <c r="E704" s="52" t="s">
        <v>109</v>
      </c>
      <c r="F704" s="75" t="s">
        <v>213</v>
      </c>
      <c r="G704" s="14">
        <v>12590000</v>
      </c>
    </row>
    <row r="705" spans="2:7" x14ac:dyDescent="0.25">
      <c r="B705" s="43" t="s">
        <v>1132</v>
      </c>
      <c r="C705" s="75" t="s">
        <v>218</v>
      </c>
      <c r="D705" s="52" t="s">
        <v>232</v>
      </c>
      <c r="E705" s="52" t="s">
        <v>769</v>
      </c>
      <c r="F705" s="75" t="s">
        <v>213</v>
      </c>
      <c r="G705" s="14">
        <v>19370000</v>
      </c>
    </row>
    <row r="706" spans="2:7" x14ac:dyDescent="0.25">
      <c r="B706" s="43" t="s">
        <v>1133</v>
      </c>
      <c r="C706" s="75" t="s">
        <v>218</v>
      </c>
      <c r="D706" s="52" t="s">
        <v>232</v>
      </c>
      <c r="E706" s="52" t="s">
        <v>222</v>
      </c>
      <c r="F706" s="75" t="s">
        <v>205</v>
      </c>
      <c r="G706" s="14">
        <v>14570000</v>
      </c>
    </row>
    <row r="707" spans="2:7" x14ac:dyDescent="0.25">
      <c r="B707" s="43" t="s">
        <v>1134</v>
      </c>
      <c r="C707" s="75" t="s">
        <v>218</v>
      </c>
      <c r="D707" s="52" t="s">
        <v>232</v>
      </c>
      <c r="E707" s="52" t="s">
        <v>222</v>
      </c>
      <c r="F707" s="75" t="s">
        <v>205</v>
      </c>
      <c r="G707" s="14">
        <v>23870000</v>
      </c>
    </row>
    <row r="708" spans="2:7" x14ac:dyDescent="0.25">
      <c r="B708" s="43" t="s">
        <v>1135</v>
      </c>
      <c r="C708" s="75" t="s">
        <v>218</v>
      </c>
      <c r="D708" s="52" t="s">
        <v>232</v>
      </c>
      <c r="E708" s="52" t="s">
        <v>109</v>
      </c>
      <c r="F708" s="75" t="s">
        <v>205</v>
      </c>
      <c r="G708" s="14">
        <v>16690000</v>
      </c>
    </row>
    <row r="709" spans="2:7" x14ac:dyDescent="0.25">
      <c r="B709" s="43" t="s">
        <v>1136</v>
      </c>
      <c r="C709" s="75" t="s">
        <v>218</v>
      </c>
      <c r="D709" s="52" t="s">
        <v>232</v>
      </c>
      <c r="E709" s="52" t="s">
        <v>109</v>
      </c>
      <c r="F709" s="75" t="s">
        <v>205</v>
      </c>
      <c r="G709" s="14">
        <v>22540000</v>
      </c>
    </row>
    <row r="710" spans="2:7" x14ac:dyDescent="0.25">
      <c r="B710" s="43" t="s">
        <v>1137</v>
      </c>
      <c r="C710" s="75" t="s">
        <v>218</v>
      </c>
      <c r="D710" s="52" t="s">
        <v>232</v>
      </c>
      <c r="E710" s="52" t="s">
        <v>109</v>
      </c>
      <c r="F710" s="75" t="s">
        <v>205</v>
      </c>
      <c r="G710" s="14">
        <v>24110000</v>
      </c>
    </row>
    <row r="711" spans="2:7" x14ac:dyDescent="0.25">
      <c r="B711" s="43" t="s">
        <v>1138</v>
      </c>
      <c r="C711" s="75" t="s">
        <v>218</v>
      </c>
      <c r="D711" s="52" t="s">
        <v>232</v>
      </c>
      <c r="E711" s="52" t="s">
        <v>109</v>
      </c>
      <c r="F711" s="75" t="s">
        <v>188</v>
      </c>
      <c r="G711" s="14">
        <v>19330000</v>
      </c>
    </row>
    <row r="712" spans="2:7" x14ac:dyDescent="0.25">
      <c r="B712" s="43" t="s">
        <v>1139</v>
      </c>
      <c r="C712" s="75" t="s">
        <v>218</v>
      </c>
      <c r="D712" s="52" t="s">
        <v>1140</v>
      </c>
      <c r="E712" s="52" t="s">
        <v>852</v>
      </c>
      <c r="F712" s="75" t="s">
        <v>186</v>
      </c>
      <c r="G712" s="14">
        <v>16710000</v>
      </c>
    </row>
    <row r="713" spans="2:7" x14ac:dyDescent="0.25">
      <c r="B713" s="43" t="s">
        <v>1141</v>
      </c>
      <c r="C713" s="75" t="s">
        <v>218</v>
      </c>
      <c r="D713" s="52" t="s">
        <v>1140</v>
      </c>
      <c r="E713" s="52" t="s">
        <v>852</v>
      </c>
      <c r="F713" s="75" t="s">
        <v>186</v>
      </c>
      <c r="G713" s="14">
        <v>16660000</v>
      </c>
    </row>
    <row r="714" spans="2:7" x14ac:dyDescent="0.25">
      <c r="B714" s="43" t="s">
        <v>1142</v>
      </c>
      <c r="C714" s="75" t="s">
        <v>218</v>
      </c>
      <c r="D714" s="52" t="s">
        <v>1140</v>
      </c>
      <c r="E714" s="52" t="s">
        <v>852</v>
      </c>
      <c r="F714" s="75" t="s">
        <v>186</v>
      </c>
      <c r="G714" s="14">
        <v>18550000</v>
      </c>
    </row>
    <row r="715" spans="2:7" x14ac:dyDescent="0.25">
      <c r="B715" s="43" t="s">
        <v>1143</v>
      </c>
      <c r="C715" s="75" t="s">
        <v>218</v>
      </c>
      <c r="D715" s="52" t="s">
        <v>1140</v>
      </c>
      <c r="E715" s="52" t="s">
        <v>339</v>
      </c>
      <c r="F715" s="75" t="s">
        <v>186</v>
      </c>
      <c r="G715" s="14">
        <v>9000000</v>
      </c>
    </row>
    <row r="716" spans="2:7" x14ac:dyDescent="0.25">
      <c r="B716" s="43" t="s">
        <v>1144</v>
      </c>
      <c r="C716" s="75" t="s">
        <v>218</v>
      </c>
      <c r="D716" s="52" t="s">
        <v>1140</v>
      </c>
      <c r="E716" s="52" t="s">
        <v>1145</v>
      </c>
      <c r="F716" s="75" t="s">
        <v>186</v>
      </c>
      <c r="G716" s="14">
        <v>23790000</v>
      </c>
    </row>
    <row r="717" spans="2:7" x14ac:dyDescent="0.25">
      <c r="B717" s="43" t="s">
        <v>1146</v>
      </c>
      <c r="C717" s="75" t="s">
        <v>218</v>
      </c>
      <c r="D717" s="52" t="s">
        <v>1140</v>
      </c>
      <c r="E717" s="52" t="s">
        <v>596</v>
      </c>
      <c r="F717" s="75" t="s">
        <v>186</v>
      </c>
      <c r="G717" s="14">
        <v>8130000</v>
      </c>
    </row>
    <row r="718" spans="2:7" x14ac:dyDescent="0.25">
      <c r="B718" s="43" t="s">
        <v>1147</v>
      </c>
      <c r="C718" s="75" t="s">
        <v>218</v>
      </c>
      <c r="D718" s="52" t="s">
        <v>1140</v>
      </c>
      <c r="E718" s="52" t="s">
        <v>200</v>
      </c>
      <c r="F718" s="75" t="s">
        <v>186</v>
      </c>
      <c r="G718" s="14">
        <v>17090000</v>
      </c>
    </row>
    <row r="719" spans="2:7" x14ac:dyDescent="0.25">
      <c r="B719" s="43" t="s">
        <v>1148</v>
      </c>
      <c r="C719" s="75" t="s">
        <v>218</v>
      </c>
      <c r="D719" s="52" t="s">
        <v>1140</v>
      </c>
      <c r="E719" s="52" t="s">
        <v>336</v>
      </c>
      <c r="F719" s="75" t="s">
        <v>186</v>
      </c>
      <c r="G719" s="14">
        <v>28530000</v>
      </c>
    </row>
    <row r="720" spans="2:7" x14ac:dyDescent="0.25">
      <c r="B720" s="43" t="s">
        <v>1149</v>
      </c>
      <c r="C720" s="75" t="s">
        <v>218</v>
      </c>
      <c r="D720" s="52" t="s">
        <v>1140</v>
      </c>
      <c r="E720" s="52" t="s">
        <v>109</v>
      </c>
      <c r="F720" s="75" t="s">
        <v>223</v>
      </c>
      <c r="G720" s="14">
        <v>15520000</v>
      </c>
    </row>
    <row r="721" spans="2:7" x14ac:dyDescent="0.25">
      <c r="B721" s="43" t="s">
        <v>1150</v>
      </c>
      <c r="C721" s="75" t="s">
        <v>218</v>
      </c>
      <c r="D721" s="52" t="s">
        <v>1140</v>
      </c>
      <c r="E721" s="52" t="s">
        <v>951</v>
      </c>
      <c r="F721" s="75" t="s">
        <v>223</v>
      </c>
      <c r="G721" s="14">
        <v>28280000</v>
      </c>
    </row>
    <row r="722" spans="2:7" x14ac:dyDescent="0.25">
      <c r="B722" s="43" t="s">
        <v>1151</v>
      </c>
      <c r="C722" s="75" t="s">
        <v>218</v>
      </c>
      <c r="D722" s="52" t="s">
        <v>1140</v>
      </c>
      <c r="E722" s="52" t="s">
        <v>116</v>
      </c>
      <c r="F722" s="75" t="s">
        <v>257</v>
      </c>
      <c r="G722" s="14">
        <v>30880000</v>
      </c>
    </row>
    <row r="723" spans="2:7" x14ac:dyDescent="0.25">
      <c r="B723" s="43" t="s">
        <v>1152</v>
      </c>
      <c r="C723" s="75" t="s">
        <v>218</v>
      </c>
      <c r="D723" s="52" t="s">
        <v>1140</v>
      </c>
      <c r="E723" s="52" t="s">
        <v>902</v>
      </c>
      <c r="F723" s="75" t="s">
        <v>257</v>
      </c>
      <c r="G723" s="14">
        <v>31070000</v>
      </c>
    </row>
    <row r="724" spans="2:7" x14ac:dyDescent="0.25">
      <c r="B724" s="43" t="s">
        <v>1153</v>
      </c>
      <c r="C724" s="75" t="s">
        <v>218</v>
      </c>
      <c r="D724" s="52" t="s">
        <v>1140</v>
      </c>
      <c r="E724" s="52" t="s">
        <v>1154</v>
      </c>
      <c r="F724" s="75" t="s">
        <v>257</v>
      </c>
      <c r="G724" s="14">
        <v>27320000</v>
      </c>
    </row>
    <row r="725" spans="2:7" x14ac:dyDescent="0.25">
      <c r="B725" s="43" t="s">
        <v>1155</v>
      </c>
      <c r="C725" s="75" t="s">
        <v>218</v>
      </c>
      <c r="D725" s="52" t="s">
        <v>1140</v>
      </c>
      <c r="E725" s="52" t="s">
        <v>650</v>
      </c>
      <c r="F725" s="75" t="s">
        <v>213</v>
      </c>
      <c r="G725" s="14">
        <v>11400000</v>
      </c>
    </row>
    <row r="726" spans="2:7" x14ac:dyDescent="0.25">
      <c r="B726" s="43" t="s">
        <v>1156</v>
      </c>
      <c r="C726" s="75" t="s">
        <v>218</v>
      </c>
      <c r="D726" s="52" t="s">
        <v>1140</v>
      </c>
      <c r="E726" s="52" t="s">
        <v>108</v>
      </c>
      <c r="F726" s="75" t="s">
        <v>213</v>
      </c>
      <c r="G726" s="14">
        <v>8010000</v>
      </c>
    </row>
    <row r="727" spans="2:7" x14ac:dyDescent="0.25">
      <c r="B727" s="43" t="s">
        <v>1157</v>
      </c>
      <c r="C727" s="75" t="s">
        <v>218</v>
      </c>
      <c r="D727" s="52" t="s">
        <v>1140</v>
      </c>
      <c r="E727" s="52" t="s">
        <v>596</v>
      </c>
      <c r="F727" s="75" t="s">
        <v>205</v>
      </c>
      <c r="G727" s="14">
        <v>26640000</v>
      </c>
    </row>
    <row r="728" spans="2:7" x14ac:dyDescent="0.25">
      <c r="B728" s="43" t="s">
        <v>1158</v>
      </c>
      <c r="C728" s="75" t="s">
        <v>218</v>
      </c>
      <c r="D728" s="52" t="s">
        <v>1140</v>
      </c>
      <c r="E728" s="52" t="s">
        <v>109</v>
      </c>
      <c r="F728" s="75" t="s">
        <v>205</v>
      </c>
      <c r="G728" s="14">
        <v>18440000</v>
      </c>
    </row>
    <row r="729" spans="2:7" x14ac:dyDescent="0.25">
      <c r="B729" s="43" t="s">
        <v>1159</v>
      </c>
      <c r="C729" s="75" t="s">
        <v>218</v>
      </c>
      <c r="D729" s="52" t="s">
        <v>1140</v>
      </c>
      <c r="E729" s="52" t="s">
        <v>109</v>
      </c>
      <c r="F729" s="75" t="s">
        <v>205</v>
      </c>
      <c r="G729" s="14">
        <v>25700000</v>
      </c>
    </row>
    <row r="730" spans="2:7" x14ac:dyDescent="0.25">
      <c r="B730" s="43" t="s">
        <v>1160</v>
      </c>
      <c r="C730" s="75" t="s">
        <v>218</v>
      </c>
      <c r="D730" s="52" t="s">
        <v>1140</v>
      </c>
      <c r="E730" s="52" t="s">
        <v>109</v>
      </c>
      <c r="F730" s="75" t="s">
        <v>205</v>
      </c>
      <c r="G730" s="14">
        <v>20110000</v>
      </c>
    </row>
    <row r="731" spans="2:7" x14ac:dyDescent="0.25">
      <c r="B731" s="43" t="s">
        <v>1161</v>
      </c>
      <c r="C731" s="75" t="s">
        <v>218</v>
      </c>
      <c r="D731" s="52" t="s">
        <v>1140</v>
      </c>
      <c r="E731" s="52" t="s">
        <v>109</v>
      </c>
      <c r="F731" s="75" t="s">
        <v>205</v>
      </c>
      <c r="G731" s="14">
        <v>11720000</v>
      </c>
    </row>
    <row r="732" spans="2:7" x14ac:dyDescent="0.25">
      <c r="B732" s="43" t="s">
        <v>1162</v>
      </c>
      <c r="C732" s="75" t="s">
        <v>218</v>
      </c>
      <c r="D732" s="52" t="s">
        <v>1140</v>
      </c>
      <c r="E732" s="52" t="s">
        <v>109</v>
      </c>
      <c r="F732" s="75" t="s">
        <v>205</v>
      </c>
      <c r="G732" s="14">
        <v>19870000</v>
      </c>
    </row>
    <row r="733" spans="2:7" x14ac:dyDescent="0.25">
      <c r="B733" s="43" t="s">
        <v>1163</v>
      </c>
      <c r="C733" s="75" t="s">
        <v>218</v>
      </c>
      <c r="D733" s="52" t="s">
        <v>1140</v>
      </c>
      <c r="E733" s="52" t="s">
        <v>769</v>
      </c>
      <c r="F733" s="75" t="s">
        <v>205</v>
      </c>
      <c r="G733" s="14">
        <v>21030000</v>
      </c>
    </row>
    <row r="734" spans="2:7" x14ac:dyDescent="0.25">
      <c r="B734" s="43" t="s">
        <v>1164</v>
      </c>
      <c r="C734" s="75" t="s">
        <v>218</v>
      </c>
      <c r="D734" s="52" t="s">
        <v>1140</v>
      </c>
      <c r="E734" s="52" t="s">
        <v>1165</v>
      </c>
      <c r="F734" s="75" t="s">
        <v>220</v>
      </c>
      <c r="G734" s="14">
        <v>20330000</v>
      </c>
    </row>
    <row r="735" spans="2:7" x14ac:dyDescent="0.25">
      <c r="B735" s="43" t="s">
        <v>1166</v>
      </c>
      <c r="C735" s="75" t="s">
        <v>218</v>
      </c>
      <c r="D735" s="52" t="s">
        <v>1140</v>
      </c>
      <c r="E735" s="52" t="s">
        <v>109</v>
      </c>
      <c r="F735" s="75" t="s">
        <v>188</v>
      </c>
      <c r="G735" s="14">
        <v>26160000</v>
      </c>
    </row>
    <row r="736" spans="2:7" x14ac:dyDescent="0.25">
      <c r="B736" s="43" t="s">
        <v>1167</v>
      </c>
      <c r="C736" s="75" t="s">
        <v>218</v>
      </c>
      <c r="D736" s="52" t="s">
        <v>1140</v>
      </c>
      <c r="E736" s="52" t="s">
        <v>109</v>
      </c>
      <c r="F736" s="75" t="s">
        <v>188</v>
      </c>
      <c r="G736" s="14">
        <v>25230000</v>
      </c>
    </row>
    <row r="737" spans="2:7" x14ac:dyDescent="0.25">
      <c r="B737" s="43" t="s">
        <v>1168</v>
      </c>
      <c r="C737" s="75" t="s">
        <v>218</v>
      </c>
      <c r="D737" s="52" t="s">
        <v>1140</v>
      </c>
      <c r="E737" s="52" t="s">
        <v>109</v>
      </c>
      <c r="F737" s="75" t="s">
        <v>188</v>
      </c>
      <c r="G737" s="14">
        <v>33220000</v>
      </c>
    </row>
    <row r="738" spans="2:7" x14ac:dyDescent="0.25">
      <c r="B738" s="43" t="s">
        <v>1169</v>
      </c>
      <c r="C738" s="75" t="s">
        <v>218</v>
      </c>
      <c r="D738" s="52" t="s">
        <v>1140</v>
      </c>
      <c r="E738" s="52" t="s">
        <v>661</v>
      </c>
      <c r="F738" s="75" t="s">
        <v>188</v>
      </c>
      <c r="G738" s="14">
        <v>28450000</v>
      </c>
    </row>
    <row r="739" spans="2:7" x14ac:dyDescent="0.25">
      <c r="B739" s="43" t="s">
        <v>1170</v>
      </c>
      <c r="C739" s="75" t="s">
        <v>218</v>
      </c>
      <c r="D739" s="52" t="s">
        <v>1140</v>
      </c>
      <c r="E739" s="52" t="s">
        <v>276</v>
      </c>
      <c r="F739" s="75" t="s">
        <v>188</v>
      </c>
      <c r="G739" s="14">
        <v>24070000</v>
      </c>
    </row>
    <row r="740" spans="2:7" x14ac:dyDescent="0.25">
      <c r="B740" s="43" t="s">
        <v>1171</v>
      </c>
      <c r="C740" s="75" t="s">
        <v>218</v>
      </c>
      <c r="D740" s="52" t="s">
        <v>236</v>
      </c>
      <c r="E740" s="52" t="s">
        <v>109</v>
      </c>
      <c r="F740" s="75" t="s">
        <v>186</v>
      </c>
      <c r="G740" s="14">
        <v>27190000</v>
      </c>
    </row>
    <row r="741" spans="2:7" x14ac:dyDescent="0.25">
      <c r="B741" s="43" t="s">
        <v>1172</v>
      </c>
      <c r="C741" s="75" t="s">
        <v>218</v>
      </c>
      <c r="D741" s="52" t="s">
        <v>236</v>
      </c>
      <c r="E741" s="52" t="s">
        <v>109</v>
      </c>
      <c r="F741" s="75" t="s">
        <v>186</v>
      </c>
      <c r="G741" s="14">
        <v>28470000</v>
      </c>
    </row>
    <row r="742" spans="2:7" x14ac:dyDescent="0.25">
      <c r="B742" s="43" t="s">
        <v>1173</v>
      </c>
      <c r="C742" s="75" t="s">
        <v>218</v>
      </c>
      <c r="D742" s="52" t="s">
        <v>236</v>
      </c>
      <c r="E742" s="52" t="s">
        <v>112</v>
      </c>
      <c r="F742" s="75" t="s">
        <v>186</v>
      </c>
      <c r="G742" s="14">
        <v>17180000</v>
      </c>
    </row>
    <row r="743" spans="2:7" x14ac:dyDescent="0.25">
      <c r="B743" s="43" t="s">
        <v>1174</v>
      </c>
      <c r="C743" s="75" t="s">
        <v>218</v>
      </c>
      <c r="D743" s="52" t="s">
        <v>236</v>
      </c>
      <c r="E743" s="52" t="s">
        <v>114</v>
      </c>
      <c r="F743" s="75" t="s">
        <v>186</v>
      </c>
      <c r="G743" s="14">
        <v>17660000</v>
      </c>
    </row>
    <row r="744" spans="2:7" x14ac:dyDescent="0.25">
      <c r="B744" s="43" t="s">
        <v>235</v>
      </c>
      <c r="C744" s="75" t="s">
        <v>218</v>
      </c>
      <c r="D744" s="52" t="s">
        <v>236</v>
      </c>
      <c r="E744" s="52" t="s">
        <v>125</v>
      </c>
      <c r="F744" s="75" t="s">
        <v>186</v>
      </c>
      <c r="G744" s="14">
        <v>12340000</v>
      </c>
    </row>
    <row r="745" spans="2:7" x14ac:dyDescent="0.25">
      <c r="B745" s="43" t="s">
        <v>1175</v>
      </c>
      <c r="C745" s="75" t="s">
        <v>218</v>
      </c>
      <c r="D745" s="52" t="s">
        <v>236</v>
      </c>
      <c r="E745" s="52" t="s">
        <v>650</v>
      </c>
      <c r="F745" s="75" t="s">
        <v>313</v>
      </c>
      <c r="G745" s="14">
        <v>27440000</v>
      </c>
    </row>
    <row r="746" spans="2:7" x14ac:dyDescent="0.25">
      <c r="B746" s="43" t="s">
        <v>1176</v>
      </c>
      <c r="C746" s="75" t="s">
        <v>218</v>
      </c>
      <c r="D746" s="52" t="s">
        <v>236</v>
      </c>
      <c r="E746" s="52" t="s">
        <v>109</v>
      </c>
      <c r="F746" s="75" t="s">
        <v>197</v>
      </c>
      <c r="G746" s="14">
        <v>21370000</v>
      </c>
    </row>
    <row r="747" spans="2:7" x14ac:dyDescent="0.25">
      <c r="B747" s="43" t="s">
        <v>1177</v>
      </c>
      <c r="C747" s="75" t="s">
        <v>218</v>
      </c>
      <c r="D747" s="52" t="s">
        <v>236</v>
      </c>
      <c r="E747" s="52" t="s">
        <v>109</v>
      </c>
      <c r="F747" s="75" t="s">
        <v>197</v>
      </c>
      <c r="G747" s="14">
        <v>10040000</v>
      </c>
    </row>
    <row r="748" spans="2:7" x14ac:dyDescent="0.25">
      <c r="B748" s="43" t="s">
        <v>1178</v>
      </c>
      <c r="C748" s="75" t="s">
        <v>218</v>
      </c>
      <c r="D748" s="52" t="s">
        <v>236</v>
      </c>
      <c r="E748" s="52" t="s">
        <v>109</v>
      </c>
      <c r="F748" s="75" t="s">
        <v>223</v>
      </c>
      <c r="G748" s="14">
        <v>26390000</v>
      </c>
    </row>
    <row r="749" spans="2:7" x14ac:dyDescent="0.25">
      <c r="B749" s="43" t="s">
        <v>1179</v>
      </c>
      <c r="C749" s="75" t="s">
        <v>218</v>
      </c>
      <c r="D749" s="52" t="s">
        <v>236</v>
      </c>
      <c r="E749" s="52" t="s">
        <v>109</v>
      </c>
      <c r="F749" s="75" t="s">
        <v>223</v>
      </c>
      <c r="G749" s="14">
        <v>31050000</v>
      </c>
    </row>
    <row r="750" spans="2:7" x14ac:dyDescent="0.25">
      <c r="B750" s="43" t="s">
        <v>1180</v>
      </c>
      <c r="C750" s="75" t="s">
        <v>218</v>
      </c>
      <c r="D750" s="52" t="s">
        <v>236</v>
      </c>
      <c r="E750" s="52" t="s">
        <v>109</v>
      </c>
      <c r="F750" s="75" t="s">
        <v>223</v>
      </c>
      <c r="G750" s="14">
        <v>25450000</v>
      </c>
    </row>
    <row r="751" spans="2:7" x14ac:dyDescent="0.25">
      <c r="B751" s="43" t="s">
        <v>1181</v>
      </c>
      <c r="C751" s="75" t="s">
        <v>218</v>
      </c>
      <c r="D751" s="52" t="s">
        <v>236</v>
      </c>
      <c r="E751" s="52" t="s">
        <v>194</v>
      </c>
      <c r="F751" s="75" t="s">
        <v>223</v>
      </c>
      <c r="G751" s="14">
        <v>25960000</v>
      </c>
    </row>
    <row r="752" spans="2:7" x14ac:dyDescent="0.25">
      <c r="B752" s="43" t="s">
        <v>1182</v>
      </c>
      <c r="C752" s="75" t="s">
        <v>218</v>
      </c>
      <c r="D752" s="52" t="s">
        <v>236</v>
      </c>
      <c r="E752" s="52" t="s">
        <v>109</v>
      </c>
      <c r="F752" s="75" t="s">
        <v>257</v>
      </c>
      <c r="G752" s="14">
        <v>27040000</v>
      </c>
    </row>
    <row r="753" spans="2:7" x14ac:dyDescent="0.25">
      <c r="B753" s="43" t="s">
        <v>1183</v>
      </c>
      <c r="C753" s="75" t="s">
        <v>218</v>
      </c>
      <c r="D753" s="52" t="s">
        <v>236</v>
      </c>
      <c r="E753" s="52" t="s">
        <v>460</v>
      </c>
      <c r="F753" s="75" t="s">
        <v>257</v>
      </c>
      <c r="G753" s="14">
        <v>22620000</v>
      </c>
    </row>
    <row r="754" spans="2:7" x14ac:dyDescent="0.25">
      <c r="B754" s="43" t="s">
        <v>1184</v>
      </c>
      <c r="C754" s="75" t="s">
        <v>218</v>
      </c>
      <c r="D754" s="52" t="s">
        <v>236</v>
      </c>
      <c r="E754" s="52" t="s">
        <v>109</v>
      </c>
      <c r="F754" s="75" t="s">
        <v>213</v>
      </c>
      <c r="G754" s="14">
        <v>20820000</v>
      </c>
    </row>
    <row r="755" spans="2:7" x14ac:dyDescent="0.25">
      <c r="B755" s="43" t="s">
        <v>1185</v>
      </c>
      <c r="C755" s="75" t="s">
        <v>218</v>
      </c>
      <c r="D755" s="52" t="s">
        <v>236</v>
      </c>
      <c r="E755" s="52" t="s">
        <v>109</v>
      </c>
      <c r="F755" s="75" t="s">
        <v>213</v>
      </c>
      <c r="G755" s="14">
        <v>16330000</v>
      </c>
    </row>
    <row r="756" spans="2:7" x14ac:dyDescent="0.25">
      <c r="B756" s="43" t="s">
        <v>1186</v>
      </c>
      <c r="C756" s="75" t="s">
        <v>218</v>
      </c>
      <c r="D756" s="52" t="s">
        <v>236</v>
      </c>
      <c r="E756" s="52" t="s">
        <v>106</v>
      </c>
      <c r="F756" s="75" t="s">
        <v>205</v>
      </c>
      <c r="G756" s="14">
        <v>18510000</v>
      </c>
    </row>
    <row r="757" spans="2:7" x14ac:dyDescent="0.25">
      <c r="B757" s="43" t="s">
        <v>1187</v>
      </c>
      <c r="C757" s="75" t="s">
        <v>218</v>
      </c>
      <c r="D757" s="52" t="s">
        <v>236</v>
      </c>
      <c r="E757" s="52" t="s">
        <v>109</v>
      </c>
      <c r="F757" s="75" t="s">
        <v>205</v>
      </c>
      <c r="G757" s="14">
        <v>29210000</v>
      </c>
    </row>
    <row r="758" spans="2:7" x14ac:dyDescent="0.25">
      <c r="B758" s="43" t="s">
        <v>1188</v>
      </c>
      <c r="C758" s="75" t="s">
        <v>218</v>
      </c>
      <c r="D758" s="52" t="s">
        <v>236</v>
      </c>
      <c r="E758" s="52" t="s">
        <v>109</v>
      </c>
      <c r="F758" s="75" t="s">
        <v>205</v>
      </c>
      <c r="G758" s="14">
        <v>8460000</v>
      </c>
    </row>
    <row r="759" spans="2:7" x14ac:dyDescent="0.25">
      <c r="B759" s="43" t="s">
        <v>1189</v>
      </c>
      <c r="C759" s="75" t="s">
        <v>218</v>
      </c>
      <c r="D759" s="52" t="s">
        <v>236</v>
      </c>
      <c r="E759" s="52" t="s">
        <v>109</v>
      </c>
      <c r="F759" s="75" t="s">
        <v>205</v>
      </c>
      <c r="G759" s="14">
        <v>20920000</v>
      </c>
    </row>
    <row r="760" spans="2:7" x14ac:dyDescent="0.25">
      <c r="B760" s="43" t="s">
        <v>1190</v>
      </c>
      <c r="C760" s="75" t="s">
        <v>218</v>
      </c>
      <c r="D760" s="52" t="s">
        <v>236</v>
      </c>
      <c r="E760" s="52" t="s">
        <v>276</v>
      </c>
      <c r="F760" s="75" t="s">
        <v>205</v>
      </c>
      <c r="G760" s="14">
        <v>16900000</v>
      </c>
    </row>
    <row r="761" spans="2:7" x14ac:dyDescent="0.25">
      <c r="B761" s="43" t="s">
        <v>1191</v>
      </c>
      <c r="C761" s="75" t="s">
        <v>218</v>
      </c>
      <c r="D761" s="52" t="s">
        <v>236</v>
      </c>
      <c r="E761" s="52" t="s">
        <v>109</v>
      </c>
      <c r="F761" s="75" t="s">
        <v>188</v>
      </c>
      <c r="G761" s="14">
        <v>25250000</v>
      </c>
    </row>
    <row r="762" spans="2:7" x14ac:dyDescent="0.25">
      <c r="B762" s="43" t="s">
        <v>1192</v>
      </c>
      <c r="C762" s="75" t="s">
        <v>218</v>
      </c>
      <c r="D762" s="52" t="s">
        <v>236</v>
      </c>
      <c r="E762" s="52" t="s">
        <v>962</v>
      </c>
      <c r="F762" s="75" t="s">
        <v>188</v>
      </c>
      <c r="G762" s="14">
        <v>22940000</v>
      </c>
    </row>
    <row r="763" spans="2:7" x14ac:dyDescent="0.25">
      <c r="B763" s="43" t="s">
        <v>1193</v>
      </c>
      <c r="C763" s="75" t="s">
        <v>218</v>
      </c>
      <c r="D763" s="52" t="s">
        <v>1194</v>
      </c>
      <c r="E763" s="52" t="s">
        <v>109</v>
      </c>
      <c r="F763" s="75" t="s">
        <v>186</v>
      </c>
      <c r="G763" s="14">
        <v>17270000</v>
      </c>
    </row>
    <row r="764" spans="2:7" x14ac:dyDescent="0.25">
      <c r="B764" s="43" t="s">
        <v>1195</v>
      </c>
      <c r="C764" s="75" t="s">
        <v>218</v>
      </c>
      <c r="D764" s="52" t="s">
        <v>1194</v>
      </c>
      <c r="E764" s="52" t="s">
        <v>109</v>
      </c>
      <c r="F764" s="75" t="s">
        <v>186</v>
      </c>
      <c r="G764" s="14">
        <v>18880000</v>
      </c>
    </row>
    <row r="765" spans="2:7" x14ac:dyDescent="0.25">
      <c r="B765" s="43" t="s">
        <v>1196</v>
      </c>
      <c r="C765" s="75" t="s">
        <v>218</v>
      </c>
      <c r="D765" s="52" t="s">
        <v>1194</v>
      </c>
      <c r="E765" s="52" t="s">
        <v>111</v>
      </c>
      <c r="F765" s="75" t="s">
        <v>186</v>
      </c>
      <c r="G765" s="14">
        <v>15340000</v>
      </c>
    </row>
    <row r="766" spans="2:7" x14ac:dyDescent="0.25">
      <c r="B766" s="43" t="s">
        <v>1197</v>
      </c>
      <c r="C766" s="75" t="s">
        <v>218</v>
      </c>
      <c r="D766" s="52" t="s">
        <v>1194</v>
      </c>
      <c r="E766" s="52" t="s">
        <v>111</v>
      </c>
      <c r="F766" s="75" t="s">
        <v>186</v>
      </c>
      <c r="G766" s="14">
        <v>6490000</v>
      </c>
    </row>
    <row r="767" spans="2:7" x14ac:dyDescent="0.25">
      <c r="B767" s="43" t="s">
        <v>1198</v>
      </c>
      <c r="C767" s="75" t="s">
        <v>218</v>
      </c>
      <c r="D767" s="52" t="s">
        <v>1194</v>
      </c>
      <c r="E767" s="52" t="s">
        <v>276</v>
      </c>
      <c r="F767" s="75" t="s">
        <v>186</v>
      </c>
      <c r="G767" s="14">
        <v>22160000</v>
      </c>
    </row>
    <row r="768" spans="2:7" x14ac:dyDescent="0.25">
      <c r="B768" s="43" t="s">
        <v>1199</v>
      </c>
      <c r="C768" s="75" t="s">
        <v>218</v>
      </c>
      <c r="D768" s="52" t="s">
        <v>1194</v>
      </c>
      <c r="E768" s="52" t="s">
        <v>112</v>
      </c>
      <c r="F768" s="75" t="s">
        <v>186</v>
      </c>
      <c r="G768" s="14">
        <v>22700000</v>
      </c>
    </row>
    <row r="769" spans="2:7" x14ac:dyDescent="0.25">
      <c r="B769" s="43" t="s">
        <v>1200</v>
      </c>
      <c r="C769" s="75" t="s">
        <v>218</v>
      </c>
      <c r="D769" s="52" t="s">
        <v>1194</v>
      </c>
      <c r="E769" s="52" t="s">
        <v>1201</v>
      </c>
      <c r="F769" s="75" t="s">
        <v>186</v>
      </c>
      <c r="G769" s="14">
        <v>18530000</v>
      </c>
    </row>
    <row r="770" spans="2:7" x14ac:dyDescent="0.25">
      <c r="B770" s="43" t="s">
        <v>1202</v>
      </c>
      <c r="C770" s="75" t="s">
        <v>218</v>
      </c>
      <c r="D770" s="52" t="s">
        <v>1194</v>
      </c>
      <c r="E770" s="52" t="s">
        <v>165</v>
      </c>
      <c r="F770" s="75" t="s">
        <v>186</v>
      </c>
      <c r="G770" s="14">
        <v>17500000</v>
      </c>
    </row>
    <row r="771" spans="2:7" x14ac:dyDescent="0.25">
      <c r="B771" s="43" t="s">
        <v>1203</v>
      </c>
      <c r="C771" s="75" t="s">
        <v>218</v>
      </c>
      <c r="D771" s="52" t="s">
        <v>1194</v>
      </c>
      <c r="E771" s="52" t="s">
        <v>109</v>
      </c>
      <c r="F771" s="75" t="s">
        <v>223</v>
      </c>
      <c r="G771" s="14">
        <v>20160000</v>
      </c>
    </row>
    <row r="772" spans="2:7" x14ac:dyDescent="0.25">
      <c r="B772" s="43" t="s">
        <v>1204</v>
      </c>
      <c r="C772" s="75" t="s">
        <v>218</v>
      </c>
      <c r="D772" s="52" t="s">
        <v>1194</v>
      </c>
      <c r="E772" s="52" t="s">
        <v>440</v>
      </c>
      <c r="F772" s="75" t="s">
        <v>223</v>
      </c>
      <c r="G772" s="14">
        <v>31400000</v>
      </c>
    </row>
    <row r="773" spans="2:7" x14ac:dyDescent="0.25">
      <c r="B773" s="43" t="s">
        <v>1205</v>
      </c>
      <c r="C773" s="75" t="s">
        <v>218</v>
      </c>
      <c r="D773" s="52" t="s">
        <v>1194</v>
      </c>
      <c r="E773" s="52" t="s">
        <v>109</v>
      </c>
      <c r="F773" s="75" t="s">
        <v>257</v>
      </c>
      <c r="G773" s="14">
        <v>23580000</v>
      </c>
    </row>
    <row r="774" spans="2:7" x14ac:dyDescent="0.25">
      <c r="B774" s="43" t="s">
        <v>1206</v>
      </c>
      <c r="C774" s="75" t="s">
        <v>218</v>
      </c>
      <c r="D774" s="52" t="s">
        <v>1194</v>
      </c>
      <c r="E774" s="52" t="s">
        <v>276</v>
      </c>
      <c r="F774" s="75" t="s">
        <v>257</v>
      </c>
      <c r="G774" s="14">
        <v>20710000</v>
      </c>
    </row>
    <row r="775" spans="2:7" x14ac:dyDescent="0.25">
      <c r="B775" s="43" t="s">
        <v>1207</v>
      </c>
      <c r="C775" s="75" t="s">
        <v>218</v>
      </c>
      <c r="D775" s="52" t="s">
        <v>1194</v>
      </c>
      <c r="E775" s="52" t="s">
        <v>109</v>
      </c>
      <c r="F775" s="75" t="s">
        <v>213</v>
      </c>
      <c r="G775" s="14">
        <v>13750000</v>
      </c>
    </row>
    <row r="776" spans="2:7" x14ac:dyDescent="0.25">
      <c r="B776" s="43" t="s">
        <v>1208</v>
      </c>
      <c r="C776" s="75" t="s">
        <v>218</v>
      </c>
      <c r="D776" s="52" t="s">
        <v>1194</v>
      </c>
      <c r="E776" s="52" t="s">
        <v>339</v>
      </c>
      <c r="F776" s="75" t="s">
        <v>205</v>
      </c>
      <c r="G776" s="14">
        <v>7700000</v>
      </c>
    </row>
    <row r="777" spans="2:7" x14ac:dyDescent="0.25">
      <c r="B777" s="43" t="s">
        <v>1209</v>
      </c>
      <c r="C777" s="75" t="s">
        <v>218</v>
      </c>
      <c r="D777" s="52" t="s">
        <v>1194</v>
      </c>
      <c r="E777" s="52" t="s">
        <v>650</v>
      </c>
      <c r="F777" s="75" t="s">
        <v>205</v>
      </c>
      <c r="G777" s="14">
        <v>8210000</v>
      </c>
    </row>
    <row r="778" spans="2:7" x14ac:dyDescent="0.25">
      <c r="B778" s="43" t="s">
        <v>1210</v>
      </c>
      <c r="C778" s="75" t="s">
        <v>218</v>
      </c>
      <c r="D778" s="52" t="s">
        <v>1194</v>
      </c>
      <c r="E778" s="52" t="s">
        <v>109</v>
      </c>
      <c r="F778" s="75" t="s">
        <v>205</v>
      </c>
      <c r="G778" s="14">
        <v>15960000</v>
      </c>
    </row>
    <row r="779" spans="2:7" x14ac:dyDescent="0.25">
      <c r="B779" s="43" t="s">
        <v>1211</v>
      </c>
      <c r="C779" s="75" t="s">
        <v>218</v>
      </c>
      <c r="D779" s="52" t="s">
        <v>1194</v>
      </c>
      <c r="E779" s="52" t="s">
        <v>109</v>
      </c>
      <c r="F779" s="75" t="s">
        <v>205</v>
      </c>
      <c r="G779" s="14">
        <v>13810000</v>
      </c>
    </row>
    <row r="780" spans="2:7" x14ac:dyDescent="0.25">
      <c r="B780" s="43" t="s">
        <v>1212</v>
      </c>
      <c r="C780" s="75" t="s">
        <v>218</v>
      </c>
      <c r="D780" s="52" t="s">
        <v>1194</v>
      </c>
      <c r="E780" s="52" t="s">
        <v>111</v>
      </c>
      <c r="F780" s="75" t="s">
        <v>205</v>
      </c>
      <c r="G780" s="14">
        <v>25640000</v>
      </c>
    </row>
    <row r="781" spans="2:7" x14ac:dyDescent="0.25">
      <c r="B781" s="43" t="s">
        <v>1213</v>
      </c>
      <c r="C781" s="75" t="s">
        <v>218</v>
      </c>
      <c r="D781" s="52" t="s">
        <v>1194</v>
      </c>
      <c r="E781" s="52" t="s">
        <v>276</v>
      </c>
      <c r="F781" s="75" t="s">
        <v>205</v>
      </c>
      <c r="G781" s="14">
        <v>21600000</v>
      </c>
    </row>
    <row r="782" spans="2:7" x14ac:dyDescent="0.25">
      <c r="B782" s="43" t="s">
        <v>1214</v>
      </c>
      <c r="C782" s="75" t="s">
        <v>218</v>
      </c>
      <c r="D782" s="52" t="s">
        <v>1194</v>
      </c>
      <c r="E782" s="52" t="s">
        <v>1215</v>
      </c>
      <c r="F782" s="75" t="s">
        <v>205</v>
      </c>
      <c r="G782" s="14">
        <v>6080000</v>
      </c>
    </row>
    <row r="783" spans="2:7" x14ac:dyDescent="0.25">
      <c r="B783" s="43" t="s">
        <v>1216</v>
      </c>
      <c r="C783" s="75" t="s">
        <v>218</v>
      </c>
      <c r="D783" s="52" t="s">
        <v>1194</v>
      </c>
      <c r="E783" s="52" t="s">
        <v>502</v>
      </c>
      <c r="F783" s="75" t="s">
        <v>205</v>
      </c>
      <c r="G783" s="14">
        <v>19360000</v>
      </c>
    </row>
    <row r="784" spans="2:7" x14ac:dyDescent="0.25">
      <c r="B784" s="43" t="s">
        <v>1217</v>
      </c>
      <c r="C784" s="75" t="s">
        <v>218</v>
      </c>
      <c r="D784" s="52" t="s">
        <v>1194</v>
      </c>
      <c r="E784" s="52" t="s">
        <v>109</v>
      </c>
      <c r="F784" s="75" t="s">
        <v>188</v>
      </c>
      <c r="G784" s="14">
        <v>28170000</v>
      </c>
    </row>
    <row r="785" spans="2:7" x14ac:dyDescent="0.25">
      <c r="B785" s="43" t="s">
        <v>1218</v>
      </c>
      <c r="C785" s="75" t="s">
        <v>218</v>
      </c>
      <c r="D785" s="52" t="s">
        <v>1194</v>
      </c>
      <c r="E785" s="52" t="s">
        <v>111</v>
      </c>
      <c r="F785" s="75" t="s">
        <v>188</v>
      </c>
      <c r="G785" s="14">
        <v>31650000</v>
      </c>
    </row>
    <row r="786" spans="2:7" x14ac:dyDescent="0.25">
      <c r="B786" s="43" t="s">
        <v>1219</v>
      </c>
      <c r="C786" s="75" t="s">
        <v>218</v>
      </c>
      <c r="D786" s="52" t="s">
        <v>1194</v>
      </c>
      <c r="E786" s="52" t="s">
        <v>194</v>
      </c>
      <c r="F786" s="75" t="s">
        <v>188</v>
      </c>
      <c r="G786" s="14">
        <v>11980000</v>
      </c>
    </row>
    <row r="787" spans="2:7" x14ac:dyDescent="0.25">
      <c r="B787" s="43" t="s">
        <v>1220</v>
      </c>
      <c r="C787" s="75" t="s">
        <v>218</v>
      </c>
      <c r="D787" s="52" t="s">
        <v>1194</v>
      </c>
      <c r="E787" s="52" t="s">
        <v>165</v>
      </c>
      <c r="F787" s="75" t="s">
        <v>188</v>
      </c>
      <c r="G787" s="14">
        <v>28070000</v>
      </c>
    </row>
    <row r="788" spans="2:7" x14ac:dyDescent="0.25">
      <c r="B788" s="43" t="s">
        <v>1221</v>
      </c>
      <c r="C788" s="75" t="s">
        <v>218</v>
      </c>
      <c r="D788" s="52" t="s">
        <v>239</v>
      </c>
      <c r="E788" s="52" t="s">
        <v>109</v>
      </c>
      <c r="F788" s="75" t="s">
        <v>186</v>
      </c>
      <c r="G788" s="14">
        <v>17910000</v>
      </c>
    </row>
    <row r="789" spans="2:7" x14ac:dyDescent="0.25">
      <c r="B789" s="43" t="s">
        <v>1222</v>
      </c>
      <c r="C789" s="75" t="s">
        <v>218</v>
      </c>
      <c r="D789" s="52" t="s">
        <v>239</v>
      </c>
      <c r="E789" s="52" t="s">
        <v>109</v>
      </c>
      <c r="F789" s="75" t="s">
        <v>186</v>
      </c>
      <c r="G789" s="14">
        <v>11470000</v>
      </c>
    </row>
    <row r="790" spans="2:7" x14ac:dyDescent="0.25">
      <c r="B790" s="43" t="s">
        <v>1223</v>
      </c>
      <c r="C790" s="75" t="s">
        <v>218</v>
      </c>
      <c r="D790" s="52" t="s">
        <v>239</v>
      </c>
      <c r="E790" s="52" t="s">
        <v>109</v>
      </c>
      <c r="F790" s="75" t="s">
        <v>186</v>
      </c>
      <c r="G790" s="14">
        <v>9230000</v>
      </c>
    </row>
    <row r="791" spans="2:7" x14ac:dyDescent="0.25">
      <c r="B791" s="43" t="s">
        <v>1224</v>
      </c>
      <c r="C791" s="75" t="s">
        <v>218</v>
      </c>
      <c r="D791" s="52" t="s">
        <v>239</v>
      </c>
      <c r="E791" s="52" t="s">
        <v>109</v>
      </c>
      <c r="F791" s="75" t="s">
        <v>186</v>
      </c>
      <c r="G791" s="14">
        <v>3170000</v>
      </c>
    </row>
    <row r="792" spans="2:7" x14ac:dyDescent="0.25">
      <c r="B792" s="43" t="s">
        <v>1225</v>
      </c>
      <c r="C792" s="75" t="s">
        <v>218</v>
      </c>
      <c r="D792" s="52" t="s">
        <v>239</v>
      </c>
      <c r="E792" s="52" t="s">
        <v>109</v>
      </c>
      <c r="F792" s="75" t="s">
        <v>186</v>
      </c>
      <c r="G792" s="14">
        <v>9790000</v>
      </c>
    </row>
    <row r="793" spans="2:7" x14ac:dyDescent="0.25">
      <c r="B793" s="43" t="s">
        <v>1226</v>
      </c>
      <c r="C793" s="75" t="s">
        <v>218</v>
      </c>
      <c r="D793" s="52" t="s">
        <v>239</v>
      </c>
      <c r="E793" s="52" t="s">
        <v>1088</v>
      </c>
      <c r="F793" s="75" t="s">
        <v>186</v>
      </c>
      <c r="G793" s="14">
        <v>18180000</v>
      </c>
    </row>
    <row r="794" spans="2:7" x14ac:dyDescent="0.25">
      <c r="B794" s="43" t="s">
        <v>1227</v>
      </c>
      <c r="C794" s="75" t="s">
        <v>218</v>
      </c>
      <c r="D794" s="52" t="s">
        <v>239</v>
      </c>
      <c r="E794" s="52" t="s">
        <v>276</v>
      </c>
      <c r="F794" s="75" t="s">
        <v>186</v>
      </c>
      <c r="G794" s="14">
        <v>14010000</v>
      </c>
    </row>
    <row r="795" spans="2:7" x14ac:dyDescent="0.25">
      <c r="B795" s="43" t="s">
        <v>1228</v>
      </c>
      <c r="C795" s="75" t="s">
        <v>218</v>
      </c>
      <c r="D795" s="52" t="s">
        <v>239</v>
      </c>
      <c r="E795" s="52" t="s">
        <v>276</v>
      </c>
      <c r="F795" s="75" t="s">
        <v>186</v>
      </c>
      <c r="G795" s="14">
        <v>14440000</v>
      </c>
    </row>
    <row r="796" spans="2:7" x14ac:dyDescent="0.25">
      <c r="B796" s="43" t="s">
        <v>1229</v>
      </c>
      <c r="C796" s="75" t="s">
        <v>218</v>
      </c>
      <c r="D796" s="52" t="s">
        <v>239</v>
      </c>
      <c r="E796" s="52" t="s">
        <v>336</v>
      </c>
      <c r="F796" s="75" t="s">
        <v>186</v>
      </c>
      <c r="G796" s="14">
        <v>13750000</v>
      </c>
    </row>
    <row r="797" spans="2:7" x14ac:dyDescent="0.25">
      <c r="B797" s="43" t="s">
        <v>1230</v>
      </c>
      <c r="C797" s="75" t="s">
        <v>218</v>
      </c>
      <c r="D797" s="52" t="s">
        <v>239</v>
      </c>
      <c r="E797" s="52" t="s">
        <v>336</v>
      </c>
      <c r="F797" s="75" t="s">
        <v>186</v>
      </c>
      <c r="G797" s="14">
        <v>10380000</v>
      </c>
    </row>
    <row r="798" spans="2:7" x14ac:dyDescent="0.25">
      <c r="B798" s="43" t="s">
        <v>1231</v>
      </c>
      <c r="C798" s="75" t="s">
        <v>218</v>
      </c>
      <c r="D798" s="52" t="s">
        <v>239</v>
      </c>
      <c r="E798" s="52" t="s">
        <v>200</v>
      </c>
      <c r="F798" s="75" t="s">
        <v>313</v>
      </c>
      <c r="G798" s="14">
        <v>12840000</v>
      </c>
    </row>
    <row r="799" spans="2:7" x14ac:dyDescent="0.25">
      <c r="B799" s="43" t="s">
        <v>238</v>
      </c>
      <c r="C799" s="75" t="s">
        <v>218</v>
      </c>
      <c r="D799" s="52" t="s">
        <v>239</v>
      </c>
      <c r="E799" s="52" t="s">
        <v>125</v>
      </c>
      <c r="F799" s="75" t="s">
        <v>197</v>
      </c>
      <c r="G799" s="14">
        <v>10800000</v>
      </c>
    </row>
    <row r="800" spans="2:7" x14ac:dyDescent="0.25">
      <c r="B800" s="43" t="s">
        <v>1232</v>
      </c>
      <c r="C800" s="75" t="s">
        <v>218</v>
      </c>
      <c r="D800" s="52" t="s">
        <v>239</v>
      </c>
      <c r="E800" s="52" t="s">
        <v>109</v>
      </c>
      <c r="F800" s="75" t="s">
        <v>223</v>
      </c>
      <c r="G800" s="14">
        <v>17340000</v>
      </c>
    </row>
    <row r="801" spans="2:7" x14ac:dyDescent="0.25">
      <c r="B801" s="43" t="s">
        <v>1233</v>
      </c>
      <c r="C801" s="75" t="s">
        <v>218</v>
      </c>
      <c r="D801" s="52" t="s">
        <v>239</v>
      </c>
      <c r="E801" s="52" t="s">
        <v>336</v>
      </c>
      <c r="F801" s="75" t="s">
        <v>223</v>
      </c>
      <c r="G801" s="14">
        <v>21610000</v>
      </c>
    </row>
    <row r="802" spans="2:7" x14ac:dyDescent="0.25">
      <c r="B802" s="43" t="s">
        <v>1234</v>
      </c>
      <c r="C802" s="75" t="s">
        <v>218</v>
      </c>
      <c r="D802" s="52" t="s">
        <v>239</v>
      </c>
      <c r="E802" s="52" t="s">
        <v>276</v>
      </c>
      <c r="F802" s="75" t="s">
        <v>443</v>
      </c>
      <c r="G802" s="14">
        <v>12640000</v>
      </c>
    </row>
    <row r="803" spans="2:7" x14ac:dyDescent="0.25">
      <c r="B803" s="43" t="s">
        <v>1235</v>
      </c>
      <c r="C803" s="75" t="s">
        <v>218</v>
      </c>
      <c r="D803" s="52" t="s">
        <v>239</v>
      </c>
      <c r="E803" s="52" t="s">
        <v>109</v>
      </c>
      <c r="F803" s="75" t="s">
        <v>257</v>
      </c>
      <c r="G803" s="14">
        <v>30210000</v>
      </c>
    </row>
    <row r="804" spans="2:7" x14ac:dyDescent="0.25">
      <c r="B804" s="43" t="s">
        <v>1236</v>
      </c>
      <c r="C804" s="75" t="s">
        <v>218</v>
      </c>
      <c r="D804" s="52" t="s">
        <v>239</v>
      </c>
      <c r="E804" s="52" t="s">
        <v>109</v>
      </c>
      <c r="F804" s="75" t="s">
        <v>257</v>
      </c>
      <c r="G804" s="14">
        <v>27330000</v>
      </c>
    </row>
    <row r="805" spans="2:7" x14ac:dyDescent="0.25">
      <c r="B805" s="43" t="s">
        <v>1237</v>
      </c>
      <c r="C805" s="75" t="s">
        <v>218</v>
      </c>
      <c r="D805" s="52" t="s">
        <v>239</v>
      </c>
      <c r="E805" s="52" t="s">
        <v>109</v>
      </c>
      <c r="F805" s="75" t="s">
        <v>257</v>
      </c>
      <c r="G805" s="14">
        <v>15330000</v>
      </c>
    </row>
    <row r="806" spans="2:7" x14ac:dyDescent="0.25">
      <c r="B806" s="43" t="s">
        <v>1238</v>
      </c>
      <c r="C806" s="75" t="s">
        <v>218</v>
      </c>
      <c r="D806" s="52" t="s">
        <v>239</v>
      </c>
      <c r="E806" s="52" t="s">
        <v>440</v>
      </c>
      <c r="F806" s="75" t="s">
        <v>257</v>
      </c>
      <c r="G806" s="14">
        <v>33290000</v>
      </c>
    </row>
    <row r="807" spans="2:7" x14ac:dyDescent="0.25">
      <c r="B807" s="43" t="s">
        <v>1239</v>
      </c>
      <c r="C807" s="75" t="s">
        <v>218</v>
      </c>
      <c r="D807" s="52" t="s">
        <v>239</v>
      </c>
      <c r="E807" s="52" t="s">
        <v>119</v>
      </c>
      <c r="F807" s="75" t="s">
        <v>257</v>
      </c>
      <c r="G807" s="14">
        <v>20660000</v>
      </c>
    </row>
    <row r="808" spans="2:7" x14ac:dyDescent="0.25">
      <c r="B808" s="43" t="s">
        <v>1240</v>
      </c>
      <c r="C808" s="75" t="s">
        <v>218</v>
      </c>
      <c r="D808" s="52" t="s">
        <v>239</v>
      </c>
      <c r="E808" s="52" t="s">
        <v>119</v>
      </c>
      <c r="F808" s="75" t="s">
        <v>257</v>
      </c>
      <c r="G808" s="14">
        <v>22080000</v>
      </c>
    </row>
    <row r="809" spans="2:7" x14ac:dyDescent="0.25">
      <c r="B809" s="43" t="s">
        <v>1241</v>
      </c>
      <c r="C809" s="75" t="s">
        <v>218</v>
      </c>
      <c r="D809" s="52" t="s">
        <v>239</v>
      </c>
      <c r="E809" s="52" t="s">
        <v>109</v>
      </c>
      <c r="F809" s="75" t="s">
        <v>213</v>
      </c>
      <c r="G809" s="14">
        <v>20260000</v>
      </c>
    </row>
    <row r="810" spans="2:7" x14ac:dyDescent="0.25">
      <c r="B810" s="43" t="s">
        <v>1242</v>
      </c>
      <c r="C810" s="75" t="s">
        <v>218</v>
      </c>
      <c r="D810" s="52" t="s">
        <v>239</v>
      </c>
      <c r="E810" s="52" t="s">
        <v>460</v>
      </c>
      <c r="F810" s="75" t="s">
        <v>213</v>
      </c>
      <c r="G810" s="14">
        <v>7270000</v>
      </c>
    </row>
    <row r="811" spans="2:7" x14ac:dyDescent="0.25">
      <c r="B811" s="43" t="s">
        <v>1243</v>
      </c>
      <c r="C811" s="75" t="s">
        <v>218</v>
      </c>
      <c r="D811" s="52" t="s">
        <v>239</v>
      </c>
      <c r="E811" s="52" t="s">
        <v>109</v>
      </c>
      <c r="F811" s="75" t="s">
        <v>205</v>
      </c>
      <c r="G811" s="14">
        <v>17020000</v>
      </c>
    </row>
    <row r="812" spans="2:7" x14ac:dyDescent="0.25">
      <c r="B812" s="43" t="s">
        <v>1244</v>
      </c>
      <c r="C812" s="75" t="s">
        <v>218</v>
      </c>
      <c r="D812" s="52" t="s">
        <v>239</v>
      </c>
      <c r="E812" s="52" t="s">
        <v>109</v>
      </c>
      <c r="F812" s="75" t="s">
        <v>205</v>
      </c>
      <c r="G812" s="14">
        <v>23840000</v>
      </c>
    </row>
    <row r="813" spans="2:7" x14ac:dyDescent="0.25">
      <c r="B813" s="43" t="s">
        <v>1189</v>
      </c>
      <c r="C813" s="75" t="s">
        <v>218</v>
      </c>
      <c r="D813" s="52" t="s">
        <v>239</v>
      </c>
      <c r="E813" s="52" t="s">
        <v>109</v>
      </c>
      <c r="F813" s="75" t="s">
        <v>205</v>
      </c>
      <c r="G813" s="14">
        <v>13320000</v>
      </c>
    </row>
    <row r="814" spans="2:7" x14ac:dyDescent="0.25">
      <c r="B814" s="43" t="s">
        <v>1245</v>
      </c>
      <c r="C814" s="75" t="s">
        <v>218</v>
      </c>
      <c r="D814" s="52" t="s">
        <v>239</v>
      </c>
      <c r="E814" s="52" t="s">
        <v>769</v>
      </c>
      <c r="F814" s="75" t="s">
        <v>205</v>
      </c>
      <c r="G814" s="14">
        <v>31480000</v>
      </c>
    </row>
    <row r="815" spans="2:7" x14ac:dyDescent="0.25">
      <c r="B815" s="43" t="s">
        <v>1246</v>
      </c>
      <c r="C815" s="75" t="s">
        <v>218</v>
      </c>
      <c r="D815" s="52" t="s">
        <v>239</v>
      </c>
      <c r="E815" s="52" t="s">
        <v>852</v>
      </c>
      <c r="F815" s="75" t="s">
        <v>188</v>
      </c>
      <c r="G815" s="14">
        <v>26720000</v>
      </c>
    </row>
    <row r="816" spans="2:7" x14ac:dyDescent="0.25">
      <c r="B816" s="43" t="s">
        <v>1247</v>
      </c>
      <c r="C816" s="75" t="s">
        <v>218</v>
      </c>
      <c r="D816" s="52" t="s">
        <v>239</v>
      </c>
      <c r="E816" s="52" t="s">
        <v>1088</v>
      </c>
      <c r="F816" s="75" t="s">
        <v>188</v>
      </c>
      <c r="G816" s="14">
        <v>23470000</v>
      </c>
    </row>
    <row r="817" spans="2:7" x14ac:dyDescent="0.25">
      <c r="B817" s="43" t="s">
        <v>1248</v>
      </c>
      <c r="C817" s="75" t="s">
        <v>218</v>
      </c>
      <c r="D817" s="52" t="s">
        <v>242</v>
      </c>
      <c r="E817" s="52" t="s">
        <v>650</v>
      </c>
      <c r="F817" s="75" t="s">
        <v>186</v>
      </c>
      <c r="G817" s="14">
        <v>21730000</v>
      </c>
    </row>
    <row r="818" spans="2:7" x14ac:dyDescent="0.25">
      <c r="B818" s="43" t="s">
        <v>1249</v>
      </c>
      <c r="C818" s="75" t="s">
        <v>218</v>
      </c>
      <c r="D818" s="52" t="s">
        <v>242</v>
      </c>
      <c r="E818" s="52" t="s">
        <v>109</v>
      </c>
      <c r="F818" s="75" t="s">
        <v>186</v>
      </c>
      <c r="G818" s="14">
        <v>32300000</v>
      </c>
    </row>
    <row r="819" spans="2:7" x14ac:dyDescent="0.25">
      <c r="B819" s="43" t="s">
        <v>1250</v>
      </c>
      <c r="C819" s="75" t="s">
        <v>218</v>
      </c>
      <c r="D819" s="52" t="s">
        <v>242</v>
      </c>
      <c r="E819" s="52" t="s">
        <v>109</v>
      </c>
      <c r="F819" s="75" t="s">
        <v>186</v>
      </c>
      <c r="G819" s="14">
        <v>16380000</v>
      </c>
    </row>
    <row r="820" spans="2:7" x14ac:dyDescent="0.25">
      <c r="B820" s="43" t="s">
        <v>1251</v>
      </c>
      <c r="C820" s="75" t="s">
        <v>218</v>
      </c>
      <c r="D820" s="52" t="s">
        <v>242</v>
      </c>
      <c r="E820" s="52" t="s">
        <v>115</v>
      </c>
      <c r="F820" s="75" t="s">
        <v>186</v>
      </c>
      <c r="G820" s="14">
        <v>8640000</v>
      </c>
    </row>
    <row r="821" spans="2:7" x14ac:dyDescent="0.25">
      <c r="B821" s="43" t="s">
        <v>1252</v>
      </c>
      <c r="C821" s="75" t="s">
        <v>218</v>
      </c>
      <c r="D821" s="52" t="s">
        <v>242</v>
      </c>
      <c r="E821" s="52" t="s">
        <v>1253</v>
      </c>
      <c r="F821" s="75" t="s">
        <v>186</v>
      </c>
      <c r="G821" s="14">
        <v>23610000</v>
      </c>
    </row>
    <row r="822" spans="2:7" x14ac:dyDescent="0.25">
      <c r="B822" s="43" t="s">
        <v>1254</v>
      </c>
      <c r="C822" s="75" t="s">
        <v>218</v>
      </c>
      <c r="D822" s="52" t="s">
        <v>242</v>
      </c>
      <c r="E822" s="52" t="s">
        <v>116</v>
      </c>
      <c r="F822" s="75" t="s">
        <v>186</v>
      </c>
      <c r="G822" s="14">
        <v>18070000</v>
      </c>
    </row>
    <row r="823" spans="2:7" x14ac:dyDescent="0.25">
      <c r="B823" s="43" t="s">
        <v>1255</v>
      </c>
      <c r="C823" s="75" t="s">
        <v>218</v>
      </c>
      <c r="D823" s="52" t="s">
        <v>242</v>
      </c>
      <c r="E823" s="52" t="s">
        <v>111</v>
      </c>
      <c r="F823" s="75" t="s">
        <v>313</v>
      </c>
      <c r="G823" s="14">
        <v>29500000</v>
      </c>
    </row>
    <row r="824" spans="2:7" x14ac:dyDescent="0.25">
      <c r="B824" s="43" t="s">
        <v>1256</v>
      </c>
      <c r="C824" s="75" t="s">
        <v>218</v>
      </c>
      <c r="D824" s="52" t="s">
        <v>242</v>
      </c>
      <c r="E824" s="52" t="s">
        <v>110</v>
      </c>
      <c r="F824" s="75" t="s">
        <v>197</v>
      </c>
      <c r="G824" s="14">
        <v>25870000</v>
      </c>
    </row>
    <row r="825" spans="2:7" x14ac:dyDescent="0.25">
      <c r="B825" s="43" t="s">
        <v>1257</v>
      </c>
      <c r="C825" s="75" t="s">
        <v>218</v>
      </c>
      <c r="D825" s="52" t="s">
        <v>242</v>
      </c>
      <c r="E825" s="52" t="s">
        <v>111</v>
      </c>
      <c r="F825" s="75" t="s">
        <v>197</v>
      </c>
      <c r="G825" s="14">
        <v>27410000</v>
      </c>
    </row>
    <row r="826" spans="2:7" x14ac:dyDescent="0.25">
      <c r="B826" s="43" t="s">
        <v>1258</v>
      </c>
      <c r="C826" s="75" t="s">
        <v>218</v>
      </c>
      <c r="D826" s="52" t="s">
        <v>242</v>
      </c>
      <c r="E826" s="52" t="s">
        <v>276</v>
      </c>
      <c r="F826" s="75" t="s">
        <v>197</v>
      </c>
      <c r="G826" s="14">
        <v>11270000</v>
      </c>
    </row>
    <row r="827" spans="2:7" x14ac:dyDescent="0.25">
      <c r="B827" s="43" t="s">
        <v>1259</v>
      </c>
      <c r="C827" s="75" t="s">
        <v>218</v>
      </c>
      <c r="D827" s="52" t="s">
        <v>242</v>
      </c>
      <c r="E827" s="52" t="s">
        <v>945</v>
      </c>
      <c r="F827" s="75" t="s">
        <v>223</v>
      </c>
      <c r="G827" s="14">
        <v>16460000</v>
      </c>
    </row>
    <row r="828" spans="2:7" x14ac:dyDescent="0.25">
      <c r="B828" s="43" t="s">
        <v>1260</v>
      </c>
      <c r="C828" s="75" t="s">
        <v>218</v>
      </c>
      <c r="D828" s="52" t="s">
        <v>242</v>
      </c>
      <c r="E828" s="52" t="s">
        <v>109</v>
      </c>
      <c r="F828" s="75" t="s">
        <v>223</v>
      </c>
      <c r="G828" s="14">
        <v>21880000</v>
      </c>
    </row>
    <row r="829" spans="2:7" x14ac:dyDescent="0.25">
      <c r="B829" s="43" t="s">
        <v>1261</v>
      </c>
      <c r="C829" s="75" t="s">
        <v>218</v>
      </c>
      <c r="D829" s="52" t="s">
        <v>242</v>
      </c>
      <c r="E829" s="52" t="s">
        <v>109</v>
      </c>
      <c r="F829" s="75" t="s">
        <v>223</v>
      </c>
      <c r="G829" s="14">
        <v>9320000</v>
      </c>
    </row>
    <row r="830" spans="2:7" x14ac:dyDescent="0.25">
      <c r="B830" s="43" t="s">
        <v>1262</v>
      </c>
      <c r="C830" s="75" t="s">
        <v>218</v>
      </c>
      <c r="D830" s="52" t="s">
        <v>242</v>
      </c>
      <c r="E830" s="52" t="s">
        <v>109</v>
      </c>
      <c r="F830" s="75" t="s">
        <v>223</v>
      </c>
      <c r="G830" s="14">
        <v>27870000</v>
      </c>
    </row>
    <row r="831" spans="2:7" x14ac:dyDescent="0.25">
      <c r="B831" s="43" t="s">
        <v>1263</v>
      </c>
      <c r="C831" s="75" t="s">
        <v>218</v>
      </c>
      <c r="D831" s="52" t="s">
        <v>242</v>
      </c>
      <c r="E831" s="52" t="s">
        <v>111</v>
      </c>
      <c r="F831" s="75" t="s">
        <v>223</v>
      </c>
      <c r="G831" s="14">
        <v>20340000</v>
      </c>
    </row>
    <row r="832" spans="2:7" x14ac:dyDescent="0.25">
      <c r="B832" s="43" t="s">
        <v>241</v>
      </c>
      <c r="C832" s="75" t="s">
        <v>218</v>
      </c>
      <c r="D832" s="52" t="s">
        <v>242</v>
      </c>
      <c r="E832" s="52" t="s">
        <v>125</v>
      </c>
      <c r="F832" s="75" t="s">
        <v>223</v>
      </c>
      <c r="G832" s="14">
        <v>34860000</v>
      </c>
    </row>
    <row r="833" spans="2:7" x14ac:dyDescent="0.25">
      <c r="B833" s="43" t="s">
        <v>1264</v>
      </c>
      <c r="C833" s="75" t="s">
        <v>218</v>
      </c>
      <c r="D833" s="52" t="s">
        <v>242</v>
      </c>
      <c r="E833" s="52" t="s">
        <v>650</v>
      </c>
      <c r="F833" s="75" t="s">
        <v>257</v>
      </c>
      <c r="G833" s="14">
        <v>24900000</v>
      </c>
    </row>
    <row r="834" spans="2:7" x14ac:dyDescent="0.25">
      <c r="B834" s="43" t="s">
        <v>1265</v>
      </c>
      <c r="C834" s="75" t="s">
        <v>218</v>
      </c>
      <c r="D834" s="52" t="s">
        <v>242</v>
      </c>
      <c r="E834" s="52" t="s">
        <v>1266</v>
      </c>
      <c r="F834" s="75" t="s">
        <v>257</v>
      </c>
      <c r="G834" s="14">
        <v>23420000</v>
      </c>
    </row>
    <row r="835" spans="2:7" x14ac:dyDescent="0.25">
      <c r="B835" s="43" t="s">
        <v>1267</v>
      </c>
      <c r="C835" s="75" t="s">
        <v>218</v>
      </c>
      <c r="D835" s="52" t="s">
        <v>242</v>
      </c>
      <c r="E835" s="52" t="s">
        <v>440</v>
      </c>
      <c r="F835" s="75" t="s">
        <v>257</v>
      </c>
      <c r="G835" s="14">
        <v>20590000</v>
      </c>
    </row>
    <row r="836" spans="2:7" x14ac:dyDescent="0.25">
      <c r="B836" s="43" t="s">
        <v>1268</v>
      </c>
      <c r="C836" s="75" t="s">
        <v>218</v>
      </c>
      <c r="D836" s="52" t="s">
        <v>242</v>
      </c>
      <c r="E836" s="52" t="s">
        <v>109</v>
      </c>
      <c r="F836" s="75" t="s">
        <v>213</v>
      </c>
      <c r="G836" s="14">
        <v>8090000</v>
      </c>
    </row>
    <row r="837" spans="2:7" x14ac:dyDescent="0.25">
      <c r="B837" s="43" t="s">
        <v>930</v>
      </c>
      <c r="C837" s="75" t="s">
        <v>218</v>
      </c>
      <c r="D837" s="52" t="s">
        <v>242</v>
      </c>
      <c r="E837" s="52" t="s">
        <v>109</v>
      </c>
      <c r="F837" s="75" t="s">
        <v>205</v>
      </c>
      <c r="G837" s="14">
        <v>18860000</v>
      </c>
    </row>
    <row r="838" spans="2:7" x14ac:dyDescent="0.25">
      <c r="B838" s="43" t="s">
        <v>956</v>
      </c>
      <c r="C838" s="75" t="s">
        <v>218</v>
      </c>
      <c r="D838" s="52" t="s">
        <v>242</v>
      </c>
      <c r="E838" s="52" t="s">
        <v>109</v>
      </c>
      <c r="F838" s="75" t="s">
        <v>205</v>
      </c>
      <c r="G838" s="14">
        <v>15990000</v>
      </c>
    </row>
    <row r="839" spans="2:7" x14ac:dyDescent="0.25">
      <c r="B839" s="43" t="s">
        <v>1269</v>
      </c>
      <c r="C839" s="75" t="s">
        <v>218</v>
      </c>
      <c r="D839" s="52" t="s">
        <v>242</v>
      </c>
      <c r="E839" s="52" t="s">
        <v>109</v>
      </c>
      <c r="F839" s="75" t="s">
        <v>205</v>
      </c>
      <c r="G839" s="14">
        <v>24440000</v>
      </c>
    </row>
    <row r="840" spans="2:7" x14ac:dyDescent="0.25">
      <c r="B840" s="43" t="s">
        <v>1270</v>
      </c>
      <c r="C840" s="75" t="s">
        <v>218</v>
      </c>
      <c r="D840" s="52" t="s">
        <v>242</v>
      </c>
      <c r="E840" s="52" t="s">
        <v>126</v>
      </c>
      <c r="F840" s="75" t="s">
        <v>205</v>
      </c>
      <c r="G840" s="14">
        <v>25500000</v>
      </c>
    </row>
    <row r="841" spans="2:7" x14ac:dyDescent="0.25">
      <c r="B841" s="43" t="s">
        <v>1271</v>
      </c>
      <c r="C841" s="75" t="s">
        <v>218</v>
      </c>
      <c r="D841" s="52" t="s">
        <v>242</v>
      </c>
      <c r="E841" s="52" t="s">
        <v>111</v>
      </c>
      <c r="F841" s="75" t="s">
        <v>205</v>
      </c>
      <c r="G841" s="14">
        <v>19160000</v>
      </c>
    </row>
    <row r="842" spans="2:7" x14ac:dyDescent="0.25">
      <c r="B842" s="43" t="s">
        <v>1272</v>
      </c>
      <c r="C842" s="75" t="s">
        <v>218</v>
      </c>
      <c r="D842" s="52" t="s">
        <v>242</v>
      </c>
      <c r="E842" s="52" t="s">
        <v>114</v>
      </c>
      <c r="F842" s="75" t="s">
        <v>205</v>
      </c>
      <c r="G842" s="14">
        <v>16860000</v>
      </c>
    </row>
    <row r="843" spans="2:7" x14ac:dyDescent="0.25">
      <c r="B843" s="43" t="s">
        <v>1130</v>
      </c>
      <c r="C843" s="75" t="s">
        <v>218</v>
      </c>
      <c r="D843" s="52" t="s">
        <v>242</v>
      </c>
      <c r="E843" s="52" t="s">
        <v>336</v>
      </c>
      <c r="F843" s="75" t="s">
        <v>205</v>
      </c>
      <c r="G843" s="14">
        <v>6280000</v>
      </c>
    </row>
    <row r="844" spans="2:7" x14ac:dyDescent="0.25">
      <c r="B844" s="43" t="s">
        <v>1273</v>
      </c>
      <c r="C844" s="75" t="s">
        <v>218</v>
      </c>
      <c r="D844" s="52" t="s">
        <v>242</v>
      </c>
      <c r="E844" s="52" t="s">
        <v>276</v>
      </c>
      <c r="F844" s="75" t="s">
        <v>188</v>
      </c>
      <c r="G844" s="14">
        <v>24690000</v>
      </c>
    </row>
    <row r="845" spans="2:7" x14ac:dyDescent="0.25">
      <c r="B845" s="43" t="s">
        <v>1274</v>
      </c>
      <c r="C845" s="75" t="s">
        <v>218</v>
      </c>
      <c r="D845" s="52" t="s">
        <v>1275</v>
      </c>
      <c r="E845" s="52" t="s">
        <v>106</v>
      </c>
      <c r="F845" s="75" t="s">
        <v>186</v>
      </c>
      <c r="G845" s="14">
        <v>28450000</v>
      </c>
    </row>
    <row r="846" spans="2:7" x14ac:dyDescent="0.25">
      <c r="B846" s="43" t="s">
        <v>1276</v>
      </c>
      <c r="C846" s="75" t="s">
        <v>218</v>
      </c>
      <c r="D846" s="52" t="s">
        <v>1275</v>
      </c>
      <c r="E846" s="52" t="s">
        <v>109</v>
      </c>
      <c r="F846" s="75" t="s">
        <v>186</v>
      </c>
      <c r="G846" s="14">
        <v>10220000</v>
      </c>
    </row>
    <row r="847" spans="2:7" x14ac:dyDescent="0.25">
      <c r="B847" s="43" t="s">
        <v>1277</v>
      </c>
      <c r="C847" s="75" t="s">
        <v>218</v>
      </c>
      <c r="D847" s="52" t="s">
        <v>1275</v>
      </c>
      <c r="E847" s="52" t="s">
        <v>109</v>
      </c>
      <c r="F847" s="75" t="s">
        <v>186</v>
      </c>
      <c r="G847" s="14">
        <v>5740000</v>
      </c>
    </row>
    <row r="848" spans="2:7" x14ac:dyDescent="0.25">
      <c r="B848" s="43" t="s">
        <v>1278</v>
      </c>
      <c r="C848" s="75" t="s">
        <v>218</v>
      </c>
      <c r="D848" s="52" t="s">
        <v>1275</v>
      </c>
      <c r="E848" s="52" t="s">
        <v>109</v>
      </c>
      <c r="F848" s="75" t="s">
        <v>186</v>
      </c>
      <c r="G848" s="14">
        <v>17310000</v>
      </c>
    </row>
    <row r="849" spans="2:7" x14ac:dyDescent="0.25">
      <c r="B849" s="43" t="s">
        <v>1279</v>
      </c>
      <c r="C849" s="75" t="s">
        <v>218</v>
      </c>
      <c r="D849" s="52" t="s">
        <v>1275</v>
      </c>
      <c r="E849" s="52" t="s">
        <v>276</v>
      </c>
      <c r="F849" s="75" t="s">
        <v>186</v>
      </c>
      <c r="G849" s="14">
        <v>16890000</v>
      </c>
    </row>
    <row r="850" spans="2:7" x14ac:dyDescent="0.25">
      <c r="B850" s="43" t="s">
        <v>1280</v>
      </c>
      <c r="C850" s="75" t="s">
        <v>218</v>
      </c>
      <c r="D850" s="52" t="s">
        <v>1275</v>
      </c>
      <c r="E850" s="52" t="s">
        <v>276</v>
      </c>
      <c r="F850" s="75" t="s">
        <v>186</v>
      </c>
      <c r="G850" s="14">
        <v>19960000</v>
      </c>
    </row>
    <row r="851" spans="2:7" x14ac:dyDescent="0.25">
      <c r="B851" s="43" t="s">
        <v>1281</v>
      </c>
      <c r="C851" s="75" t="s">
        <v>218</v>
      </c>
      <c r="D851" s="52" t="s">
        <v>1275</v>
      </c>
      <c r="E851" s="52" t="s">
        <v>276</v>
      </c>
      <c r="F851" s="75" t="s">
        <v>186</v>
      </c>
      <c r="G851" s="14">
        <v>15130000</v>
      </c>
    </row>
    <row r="852" spans="2:7" x14ac:dyDescent="0.25">
      <c r="B852" s="43" t="s">
        <v>1282</v>
      </c>
      <c r="C852" s="75" t="s">
        <v>218</v>
      </c>
      <c r="D852" s="52" t="s">
        <v>1275</v>
      </c>
      <c r="E852" s="52" t="s">
        <v>113</v>
      </c>
      <c r="F852" s="75" t="s">
        <v>186</v>
      </c>
      <c r="G852" s="14">
        <v>15620000</v>
      </c>
    </row>
    <row r="853" spans="2:7" x14ac:dyDescent="0.25">
      <c r="B853" s="43" t="s">
        <v>1283</v>
      </c>
      <c r="C853" s="75" t="s">
        <v>218</v>
      </c>
      <c r="D853" s="52" t="s">
        <v>1275</v>
      </c>
      <c r="E853" s="52" t="s">
        <v>336</v>
      </c>
      <c r="F853" s="75" t="s">
        <v>186</v>
      </c>
      <c r="G853" s="14">
        <v>21970000</v>
      </c>
    </row>
    <row r="854" spans="2:7" x14ac:dyDescent="0.25">
      <c r="B854" s="43" t="s">
        <v>1284</v>
      </c>
      <c r="C854" s="75" t="s">
        <v>218</v>
      </c>
      <c r="D854" s="52" t="s">
        <v>1275</v>
      </c>
      <c r="E854" s="52" t="s">
        <v>119</v>
      </c>
      <c r="F854" s="75" t="s">
        <v>186</v>
      </c>
      <c r="G854" s="14">
        <v>14270000</v>
      </c>
    </row>
    <row r="855" spans="2:7" x14ac:dyDescent="0.25">
      <c r="B855" s="43" t="s">
        <v>1285</v>
      </c>
      <c r="C855" s="75" t="s">
        <v>218</v>
      </c>
      <c r="D855" s="52" t="s">
        <v>1275</v>
      </c>
      <c r="E855" s="52" t="s">
        <v>339</v>
      </c>
      <c r="F855" s="75" t="s">
        <v>223</v>
      </c>
      <c r="G855" s="14">
        <v>34450000</v>
      </c>
    </row>
    <row r="856" spans="2:7" x14ac:dyDescent="0.25">
      <c r="B856" s="43" t="s">
        <v>1286</v>
      </c>
      <c r="C856" s="75" t="s">
        <v>218</v>
      </c>
      <c r="D856" s="52" t="s">
        <v>1275</v>
      </c>
      <c r="E856" s="52" t="s">
        <v>109</v>
      </c>
      <c r="F856" s="75" t="s">
        <v>223</v>
      </c>
      <c r="G856" s="14">
        <v>1860000</v>
      </c>
    </row>
    <row r="857" spans="2:7" x14ac:dyDescent="0.25">
      <c r="B857" s="43" t="s">
        <v>1287</v>
      </c>
      <c r="C857" s="75" t="s">
        <v>218</v>
      </c>
      <c r="D857" s="52" t="s">
        <v>1275</v>
      </c>
      <c r="E857" s="52" t="s">
        <v>109</v>
      </c>
      <c r="F857" s="75" t="s">
        <v>223</v>
      </c>
      <c r="G857" s="14">
        <v>26730000</v>
      </c>
    </row>
    <row r="858" spans="2:7" x14ac:dyDescent="0.25">
      <c r="B858" s="43" t="s">
        <v>1288</v>
      </c>
      <c r="C858" s="75" t="s">
        <v>218</v>
      </c>
      <c r="D858" s="52" t="s">
        <v>1275</v>
      </c>
      <c r="E858" s="52" t="s">
        <v>222</v>
      </c>
      <c r="F858" s="75" t="s">
        <v>443</v>
      </c>
      <c r="G858" s="14">
        <v>27820000</v>
      </c>
    </row>
    <row r="859" spans="2:7" x14ac:dyDescent="0.25">
      <c r="B859" s="43" t="s">
        <v>1289</v>
      </c>
      <c r="C859" s="75" t="s">
        <v>218</v>
      </c>
      <c r="D859" s="52" t="s">
        <v>1275</v>
      </c>
      <c r="E859" s="52" t="s">
        <v>106</v>
      </c>
      <c r="F859" s="75" t="s">
        <v>257</v>
      </c>
      <c r="G859" s="14">
        <v>26790000</v>
      </c>
    </row>
    <row r="860" spans="2:7" x14ac:dyDescent="0.25">
      <c r="B860" s="43" t="s">
        <v>1290</v>
      </c>
      <c r="C860" s="75" t="s">
        <v>218</v>
      </c>
      <c r="D860" s="52" t="s">
        <v>1275</v>
      </c>
      <c r="E860" s="52" t="s">
        <v>109</v>
      </c>
      <c r="F860" s="75" t="s">
        <v>257</v>
      </c>
      <c r="G860" s="14">
        <v>19830000</v>
      </c>
    </row>
    <row r="861" spans="2:7" x14ac:dyDescent="0.25">
      <c r="B861" s="43" t="s">
        <v>1291</v>
      </c>
      <c r="C861" s="75" t="s">
        <v>218</v>
      </c>
      <c r="D861" s="52" t="s">
        <v>1275</v>
      </c>
      <c r="E861" s="52" t="s">
        <v>1215</v>
      </c>
      <c r="F861" s="75" t="s">
        <v>257</v>
      </c>
      <c r="G861" s="14">
        <v>34000000</v>
      </c>
    </row>
    <row r="862" spans="2:7" x14ac:dyDescent="0.25">
      <c r="B862" s="43" t="s">
        <v>1292</v>
      </c>
      <c r="C862" s="75" t="s">
        <v>218</v>
      </c>
      <c r="D862" s="52" t="s">
        <v>1275</v>
      </c>
      <c r="E862" s="52" t="s">
        <v>346</v>
      </c>
      <c r="F862" s="75" t="s">
        <v>213</v>
      </c>
      <c r="G862" s="14">
        <v>29620000</v>
      </c>
    </row>
    <row r="863" spans="2:7" x14ac:dyDescent="0.25">
      <c r="B863" s="43" t="s">
        <v>1293</v>
      </c>
      <c r="C863" s="75" t="s">
        <v>218</v>
      </c>
      <c r="D863" s="52" t="s">
        <v>1275</v>
      </c>
      <c r="E863" s="52" t="s">
        <v>111</v>
      </c>
      <c r="F863" s="75" t="s">
        <v>213</v>
      </c>
      <c r="G863" s="14">
        <v>14090000</v>
      </c>
    </row>
    <row r="864" spans="2:7" x14ac:dyDescent="0.25">
      <c r="B864" s="43" t="s">
        <v>1294</v>
      </c>
      <c r="C864" s="75" t="s">
        <v>218</v>
      </c>
      <c r="D864" s="52" t="s">
        <v>1275</v>
      </c>
      <c r="E864" s="52" t="s">
        <v>109</v>
      </c>
      <c r="F864" s="75" t="s">
        <v>205</v>
      </c>
      <c r="G864" s="14">
        <v>12130000</v>
      </c>
    </row>
    <row r="865" spans="2:7" x14ac:dyDescent="0.25">
      <c r="B865" s="43" t="s">
        <v>1295</v>
      </c>
      <c r="C865" s="75" t="s">
        <v>218</v>
      </c>
      <c r="D865" s="52" t="s">
        <v>1275</v>
      </c>
      <c r="E865" s="52" t="s">
        <v>109</v>
      </c>
      <c r="F865" s="75" t="s">
        <v>205</v>
      </c>
      <c r="G865" s="14">
        <v>29390000</v>
      </c>
    </row>
    <row r="866" spans="2:7" x14ac:dyDescent="0.25">
      <c r="B866" s="43" t="s">
        <v>1296</v>
      </c>
      <c r="C866" s="75" t="s">
        <v>218</v>
      </c>
      <c r="D866" s="52" t="s">
        <v>1275</v>
      </c>
      <c r="E866" s="52" t="s">
        <v>276</v>
      </c>
      <c r="F866" s="75" t="s">
        <v>205</v>
      </c>
      <c r="G866" s="14">
        <v>33420000</v>
      </c>
    </row>
    <row r="867" spans="2:7" x14ac:dyDescent="0.25">
      <c r="B867" s="43" t="s">
        <v>1297</v>
      </c>
      <c r="C867" s="75" t="s">
        <v>218</v>
      </c>
      <c r="D867" s="52" t="s">
        <v>1275</v>
      </c>
      <c r="E867" s="52" t="s">
        <v>276</v>
      </c>
      <c r="F867" s="75" t="s">
        <v>205</v>
      </c>
      <c r="G867" s="14">
        <v>21200000</v>
      </c>
    </row>
    <row r="868" spans="2:7" x14ac:dyDescent="0.25">
      <c r="B868" s="43" t="s">
        <v>1298</v>
      </c>
      <c r="C868" s="75" t="s">
        <v>218</v>
      </c>
      <c r="D868" s="52" t="s">
        <v>1275</v>
      </c>
      <c r="E868" s="52" t="s">
        <v>276</v>
      </c>
      <c r="F868" s="75" t="s">
        <v>205</v>
      </c>
      <c r="G868" s="14">
        <v>25330000</v>
      </c>
    </row>
    <row r="869" spans="2:7" x14ac:dyDescent="0.25">
      <c r="B869" s="43" t="s">
        <v>1299</v>
      </c>
      <c r="C869" s="75" t="s">
        <v>218</v>
      </c>
      <c r="D869" s="52" t="s">
        <v>1275</v>
      </c>
      <c r="E869" s="52" t="s">
        <v>109</v>
      </c>
      <c r="F869" s="75" t="s">
        <v>188</v>
      </c>
      <c r="G869" s="14">
        <v>21120000</v>
      </c>
    </row>
    <row r="870" spans="2:7" x14ac:dyDescent="0.25">
      <c r="B870" s="43" t="s">
        <v>1300</v>
      </c>
      <c r="C870" s="75" t="s">
        <v>218</v>
      </c>
      <c r="D870" s="52" t="s">
        <v>1275</v>
      </c>
      <c r="E870" s="52" t="s">
        <v>109</v>
      </c>
      <c r="F870" s="75" t="s">
        <v>188</v>
      </c>
      <c r="G870" s="14">
        <v>25950000</v>
      </c>
    </row>
    <row r="871" spans="2:7" x14ac:dyDescent="0.25">
      <c r="B871" s="43" t="s">
        <v>1301</v>
      </c>
      <c r="C871" s="75" t="s">
        <v>218</v>
      </c>
      <c r="D871" s="52" t="s">
        <v>1275</v>
      </c>
      <c r="E871" s="52" t="s">
        <v>109</v>
      </c>
      <c r="F871" s="75" t="s">
        <v>188</v>
      </c>
      <c r="G871" s="14">
        <v>26180000</v>
      </c>
    </row>
    <row r="872" spans="2:7" x14ac:dyDescent="0.25">
      <c r="B872" s="43" t="s">
        <v>1302</v>
      </c>
      <c r="C872" s="75" t="s">
        <v>218</v>
      </c>
      <c r="D872" s="52" t="s">
        <v>1303</v>
      </c>
      <c r="E872" s="52" t="s">
        <v>339</v>
      </c>
      <c r="F872" s="75" t="s">
        <v>186</v>
      </c>
      <c r="G872" s="14">
        <v>8410000</v>
      </c>
    </row>
    <row r="873" spans="2:7" x14ac:dyDescent="0.25">
      <c r="B873" s="43" t="s">
        <v>1304</v>
      </c>
      <c r="C873" s="75" t="s">
        <v>218</v>
      </c>
      <c r="D873" s="52" t="s">
        <v>1303</v>
      </c>
      <c r="E873" s="52" t="s">
        <v>109</v>
      </c>
      <c r="F873" s="75" t="s">
        <v>186</v>
      </c>
      <c r="G873" s="14">
        <v>12910000</v>
      </c>
    </row>
    <row r="874" spans="2:7" x14ac:dyDescent="0.25">
      <c r="B874" s="43" t="s">
        <v>1305</v>
      </c>
      <c r="C874" s="75" t="s">
        <v>218</v>
      </c>
      <c r="D874" s="52" t="s">
        <v>1303</v>
      </c>
      <c r="E874" s="52" t="s">
        <v>109</v>
      </c>
      <c r="F874" s="75" t="s">
        <v>186</v>
      </c>
      <c r="G874" s="14">
        <v>2480000</v>
      </c>
    </row>
    <row r="875" spans="2:7" x14ac:dyDescent="0.25">
      <c r="B875" s="43" t="s">
        <v>1306</v>
      </c>
      <c r="C875" s="75" t="s">
        <v>218</v>
      </c>
      <c r="D875" s="52" t="s">
        <v>1303</v>
      </c>
      <c r="E875" s="52" t="s">
        <v>109</v>
      </c>
      <c r="F875" s="75" t="s">
        <v>186</v>
      </c>
      <c r="G875" s="14">
        <v>13240000</v>
      </c>
    </row>
    <row r="876" spans="2:7" x14ac:dyDescent="0.25">
      <c r="B876" s="43" t="s">
        <v>1307</v>
      </c>
      <c r="C876" s="75" t="s">
        <v>218</v>
      </c>
      <c r="D876" s="52" t="s">
        <v>1303</v>
      </c>
      <c r="E876" s="52" t="s">
        <v>109</v>
      </c>
      <c r="F876" s="75" t="s">
        <v>186</v>
      </c>
      <c r="G876" s="14">
        <v>14430000</v>
      </c>
    </row>
    <row r="877" spans="2:7" x14ac:dyDescent="0.25">
      <c r="B877" s="43" t="s">
        <v>1308</v>
      </c>
      <c r="C877" s="75" t="s">
        <v>218</v>
      </c>
      <c r="D877" s="52" t="s">
        <v>1303</v>
      </c>
      <c r="E877" s="52" t="s">
        <v>111</v>
      </c>
      <c r="F877" s="75" t="s">
        <v>186</v>
      </c>
      <c r="G877" s="14">
        <v>25300000</v>
      </c>
    </row>
    <row r="878" spans="2:7" x14ac:dyDescent="0.25">
      <c r="B878" s="43" t="s">
        <v>1309</v>
      </c>
      <c r="C878" s="75" t="s">
        <v>218</v>
      </c>
      <c r="D878" s="52" t="s">
        <v>1303</v>
      </c>
      <c r="E878" s="52" t="s">
        <v>608</v>
      </c>
      <c r="F878" s="75" t="s">
        <v>186</v>
      </c>
      <c r="G878" s="14">
        <v>21440000</v>
      </c>
    </row>
    <row r="879" spans="2:7" x14ac:dyDescent="0.25">
      <c r="B879" s="43" t="s">
        <v>1310</v>
      </c>
      <c r="C879" s="75" t="s">
        <v>218</v>
      </c>
      <c r="D879" s="52" t="s">
        <v>1303</v>
      </c>
      <c r="E879" s="52" t="s">
        <v>276</v>
      </c>
      <c r="F879" s="75" t="s">
        <v>186</v>
      </c>
      <c r="G879" s="14">
        <v>20000000</v>
      </c>
    </row>
    <row r="880" spans="2:7" x14ac:dyDescent="0.25">
      <c r="B880" s="43" t="s">
        <v>1311</v>
      </c>
      <c r="C880" s="75" t="s">
        <v>218</v>
      </c>
      <c r="D880" s="52" t="s">
        <v>1303</v>
      </c>
      <c r="E880" s="52" t="s">
        <v>109</v>
      </c>
      <c r="F880" s="75" t="s">
        <v>197</v>
      </c>
      <c r="G880" s="14">
        <v>28170000</v>
      </c>
    </row>
    <row r="881" spans="2:7" x14ac:dyDescent="0.25">
      <c r="B881" s="43" t="s">
        <v>1312</v>
      </c>
      <c r="C881" s="75" t="s">
        <v>218</v>
      </c>
      <c r="D881" s="52" t="s">
        <v>1303</v>
      </c>
      <c r="E881" s="52" t="s">
        <v>109</v>
      </c>
      <c r="F881" s="75" t="s">
        <v>197</v>
      </c>
      <c r="G881" s="14">
        <v>11600000</v>
      </c>
    </row>
    <row r="882" spans="2:7" x14ac:dyDescent="0.25">
      <c r="B882" s="43" t="s">
        <v>1313</v>
      </c>
      <c r="C882" s="75" t="s">
        <v>218</v>
      </c>
      <c r="D882" s="52" t="s">
        <v>1303</v>
      </c>
      <c r="E882" s="52" t="s">
        <v>460</v>
      </c>
      <c r="F882" s="75" t="s">
        <v>197</v>
      </c>
      <c r="G882" s="14">
        <v>15430000</v>
      </c>
    </row>
    <row r="883" spans="2:7" x14ac:dyDescent="0.25">
      <c r="B883" s="43" t="s">
        <v>1314</v>
      </c>
      <c r="C883" s="75" t="s">
        <v>218</v>
      </c>
      <c r="D883" s="52" t="s">
        <v>1303</v>
      </c>
      <c r="E883" s="52" t="s">
        <v>109</v>
      </c>
      <c r="F883" s="75" t="s">
        <v>223</v>
      </c>
      <c r="G883" s="14">
        <v>26820000</v>
      </c>
    </row>
    <row r="884" spans="2:7" x14ac:dyDescent="0.25">
      <c r="B884" s="43" t="s">
        <v>1315</v>
      </c>
      <c r="C884" s="75" t="s">
        <v>218</v>
      </c>
      <c r="D884" s="52" t="s">
        <v>1303</v>
      </c>
      <c r="E884" s="52" t="s">
        <v>109</v>
      </c>
      <c r="F884" s="75" t="s">
        <v>223</v>
      </c>
      <c r="G884" s="14">
        <v>4690000</v>
      </c>
    </row>
    <row r="885" spans="2:7" x14ac:dyDescent="0.25">
      <c r="B885" s="43" t="s">
        <v>1316</v>
      </c>
      <c r="C885" s="75" t="s">
        <v>218</v>
      </c>
      <c r="D885" s="52" t="s">
        <v>1303</v>
      </c>
      <c r="E885" s="52" t="s">
        <v>769</v>
      </c>
      <c r="F885" s="75" t="s">
        <v>223</v>
      </c>
      <c r="G885" s="14">
        <v>36680000</v>
      </c>
    </row>
    <row r="886" spans="2:7" x14ac:dyDescent="0.25">
      <c r="B886" s="43" t="s">
        <v>1317</v>
      </c>
      <c r="C886" s="75" t="s">
        <v>218</v>
      </c>
      <c r="D886" s="52" t="s">
        <v>1303</v>
      </c>
      <c r="E886" s="52" t="s">
        <v>460</v>
      </c>
      <c r="F886" s="75" t="s">
        <v>223</v>
      </c>
      <c r="G886" s="14">
        <v>21840000</v>
      </c>
    </row>
    <row r="887" spans="2:7" x14ac:dyDescent="0.25">
      <c r="B887" s="43" t="s">
        <v>1318</v>
      </c>
      <c r="C887" s="75" t="s">
        <v>218</v>
      </c>
      <c r="D887" s="52" t="s">
        <v>1303</v>
      </c>
      <c r="E887" s="52" t="s">
        <v>650</v>
      </c>
      <c r="F887" s="75" t="s">
        <v>257</v>
      </c>
      <c r="G887" s="14">
        <v>34810000</v>
      </c>
    </row>
    <row r="888" spans="2:7" x14ac:dyDescent="0.25">
      <c r="B888" s="43" t="s">
        <v>1319</v>
      </c>
      <c r="C888" s="75" t="s">
        <v>218</v>
      </c>
      <c r="D888" s="52" t="s">
        <v>1303</v>
      </c>
      <c r="E888" s="52" t="s">
        <v>109</v>
      </c>
      <c r="F888" s="75" t="s">
        <v>213</v>
      </c>
      <c r="G888" s="14">
        <v>12430000</v>
      </c>
    </row>
    <row r="889" spans="2:7" x14ac:dyDescent="0.25">
      <c r="B889" s="43" t="s">
        <v>1320</v>
      </c>
      <c r="C889" s="75" t="s">
        <v>218</v>
      </c>
      <c r="D889" s="52" t="s">
        <v>1303</v>
      </c>
      <c r="E889" s="52" t="s">
        <v>111</v>
      </c>
      <c r="F889" s="75" t="s">
        <v>213</v>
      </c>
      <c r="G889" s="14">
        <v>14690000</v>
      </c>
    </row>
    <row r="890" spans="2:7" x14ac:dyDescent="0.25">
      <c r="B890" s="43" t="s">
        <v>1321</v>
      </c>
      <c r="C890" s="75" t="s">
        <v>218</v>
      </c>
      <c r="D890" s="52" t="s">
        <v>1303</v>
      </c>
      <c r="E890" s="52" t="s">
        <v>194</v>
      </c>
      <c r="F890" s="75" t="s">
        <v>213</v>
      </c>
      <c r="G890" s="14">
        <v>26350000</v>
      </c>
    </row>
    <row r="891" spans="2:7" x14ac:dyDescent="0.25">
      <c r="B891" s="43" t="s">
        <v>1322</v>
      </c>
      <c r="C891" s="75" t="s">
        <v>218</v>
      </c>
      <c r="D891" s="52" t="s">
        <v>1303</v>
      </c>
      <c r="E891" s="52" t="s">
        <v>945</v>
      </c>
      <c r="F891" s="75" t="s">
        <v>205</v>
      </c>
      <c r="G891" s="14">
        <v>14240000</v>
      </c>
    </row>
    <row r="892" spans="2:7" x14ac:dyDescent="0.25">
      <c r="B892" s="43" t="s">
        <v>1323</v>
      </c>
      <c r="C892" s="75" t="s">
        <v>218</v>
      </c>
      <c r="D892" s="52" t="s">
        <v>1303</v>
      </c>
      <c r="E892" s="52" t="s">
        <v>109</v>
      </c>
      <c r="F892" s="75" t="s">
        <v>205</v>
      </c>
      <c r="G892" s="14">
        <v>20070000</v>
      </c>
    </row>
    <row r="893" spans="2:7" x14ac:dyDescent="0.25">
      <c r="B893" s="43" t="s">
        <v>1324</v>
      </c>
      <c r="C893" s="75" t="s">
        <v>218</v>
      </c>
      <c r="D893" s="52" t="s">
        <v>1303</v>
      </c>
      <c r="E893" s="52" t="s">
        <v>109</v>
      </c>
      <c r="F893" s="75" t="s">
        <v>205</v>
      </c>
      <c r="G893" s="14">
        <v>12440000</v>
      </c>
    </row>
    <row r="894" spans="2:7" x14ac:dyDescent="0.25">
      <c r="B894" s="43" t="s">
        <v>1325</v>
      </c>
      <c r="C894" s="75" t="s">
        <v>218</v>
      </c>
      <c r="D894" s="52" t="s">
        <v>1303</v>
      </c>
      <c r="E894" s="52" t="s">
        <v>109</v>
      </c>
      <c r="F894" s="75" t="s">
        <v>205</v>
      </c>
      <c r="G894" s="14">
        <v>17530000</v>
      </c>
    </row>
    <row r="895" spans="2:7" x14ac:dyDescent="0.25">
      <c r="B895" s="43" t="s">
        <v>1326</v>
      </c>
      <c r="C895" s="75" t="s">
        <v>218</v>
      </c>
      <c r="D895" s="52" t="s">
        <v>1303</v>
      </c>
      <c r="E895" s="52" t="s">
        <v>109</v>
      </c>
      <c r="F895" s="75" t="s">
        <v>205</v>
      </c>
      <c r="G895" s="14">
        <v>4190000</v>
      </c>
    </row>
    <row r="896" spans="2:7" x14ac:dyDescent="0.25">
      <c r="B896" s="43" t="s">
        <v>1327</v>
      </c>
      <c r="C896" s="75" t="s">
        <v>218</v>
      </c>
      <c r="D896" s="52" t="s">
        <v>1303</v>
      </c>
      <c r="E896" s="52" t="s">
        <v>109</v>
      </c>
      <c r="F896" s="75" t="s">
        <v>205</v>
      </c>
      <c r="G896" s="14">
        <v>29940000</v>
      </c>
    </row>
    <row r="897" spans="2:7" x14ac:dyDescent="0.25">
      <c r="B897" s="43" t="s">
        <v>1328</v>
      </c>
      <c r="C897" s="75" t="s">
        <v>218</v>
      </c>
      <c r="D897" s="52" t="s">
        <v>1303</v>
      </c>
      <c r="E897" s="52" t="s">
        <v>109</v>
      </c>
      <c r="F897" s="75" t="s">
        <v>220</v>
      </c>
      <c r="G897" s="14">
        <v>12090000</v>
      </c>
    </row>
    <row r="898" spans="2:7" x14ac:dyDescent="0.25">
      <c r="B898" s="43" t="s">
        <v>1329</v>
      </c>
      <c r="C898" s="75" t="s">
        <v>218</v>
      </c>
      <c r="D898" s="52" t="s">
        <v>1303</v>
      </c>
      <c r="E898" s="52" t="s">
        <v>763</v>
      </c>
      <c r="F898" s="75" t="s">
        <v>188</v>
      </c>
      <c r="G898" s="14">
        <v>34040000</v>
      </c>
    </row>
    <row r="899" spans="2:7" x14ac:dyDescent="0.25">
      <c r="B899" s="43" t="s">
        <v>1330</v>
      </c>
      <c r="C899" s="75" t="s">
        <v>218</v>
      </c>
      <c r="D899" s="52" t="s">
        <v>1331</v>
      </c>
      <c r="E899" s="52" t="s">
        <v>222</v>
      </c>
      <c r="F899" s="75" t="s">
        <v>186</v>
      </c>
      <c r="G899" s="14">
        <v>10600000</v>
      </c>
    </row>
    <row r="900" spans="2:7" x14ac:dyDescent="0.25">
      <c r="B900" s="43" t="s">
        <v>1052</v>
      </c>
      <c r="C900" s="75" t="s">
        <v>218</v>
      </c>
      <c r="D900" s="52" t="s">
        <v>1331</v>
      </c>
      <c r="E900" s="52" t="s">
        <v>222</v>
      </c>
      <c r="F900" s="75" t="s">
        <v>186</v>
      </c>
      <c r="G900" s="14">
        <v>11160000</v>
      </c>
    </row>
    <row r="901" spans="2:7" x14ac:dyDescent="0.25">
      <c r="B901" s="43" t="s">
        <v>1332</v>
      </c>
      <c r="C901" s="75" t="s">
        <v>218</v>
      </c>
      <c r="D901" s="52" t="s">
        <v>1331</v>
      </c>
      <c r="E901" s="52" t="s">
        <v>222</v>
      </c>
      <c r="F901" s="75" t="s">
        <v>186</v>
      </c>
      <c r="G901" s="14">
        <v>18260000</v>
      </c>
    </row>
    <row r="902" spans="2:7" x14ac:dyDescent="0.25">
      <c r="B902" s="43" t="s">
        <v>1333</v>
      </c>
      <c r="C902" s="75" t="s">
        <v>218</v>
      </c>
      <c r="D902" s="52" t="s">
        <v>1331</v>
      </c>
      <c r="E902" s="52" t="s">
        <v>650</v>
      </c>
      <c r="F902" s="75" t="s">
        <v>186</v>
      </c>
      <c r="G902" s="14">
        <v>9080000</v>
      </c>
    </row>
    <row r="903" spans="2:7" x14ac:dyDescent="0.25">
      <c r="B903" s="43" t="s">
        <v>1334</v>
      </c>
      <c r="C903" s="75" t="s">
        <v>218</v>
      </c>
      <c r="D903" s="52" t="s">
        <v>1331</v>
      </c>
      <c r="E903" s="52" t="s">
        <v>109</v>
      </c>
      <c r="F903" s="75" t="s">
        <v>186</v>
      </c>
      <c r="G903" s="14">
        <v>10700000</v>
      </c>
    </row>
    <row r="904" spans="2:7" x14ac:dyDescent="0.25">
      <c r="B904" s="43" t="s">
        <v>1335</v>
      </c>
      <c r="C904" s="75" t="s">
        <v>218</v>
      </c>
      <c r="D904" s="52" t="s">
        <v>1331</v>
      </c>
      <c r="E904" s="52" t="s">
        <v>109</v>
      </c>
      <c r="F904" s="75" t="s">
        <v>186</v>
      </c>
      <c r="G904" s="14">
        <v>9570000</v>
      </c>
    </row>
    <row r="905" spans="2:7" x14ac:dyDescent="0.25">
      <c r="B905" s="43" t="s">
        <v>1336</v>
      </c>
      <c r="C905" s="75" t="s">
        <v>218</v>
      </c>
      <c r="D905" s="52" t="s">
        <v>1331</v>
      </c>
      <c r="E905" s="52" t="s">
        <v>109</v>
      </c>
      <c r="F905" s="75" t="s">
        <v>186</v>
      </c>
      <c r="G905" s="14">
        <v>14370000</v>
      </c>
    </row>
    <row r="906" spans="2:7" x14ac:dyDescent="0.25">
      <c r="B906" s="43" t="s">
        <v>1337</v>
      </c>
      <c r="C906" s="75" t="s">
        <v>218</v>
      </c>
      <c r="D906" s="52" t="s">
        <v>1331</v>
      </c>
      <c r="E906" s="52" t="s">
        <v>109</v>
      </c>
      <c r="F906" s="75" t="s">
        <v>186</v>
      </c>
      <c r="G906" s="14">
        <v>11640000</v>
      </c>
    </row>
    <row r="907" spans="2:7" x14ac:dyDescent="0.25">
      <c r="B907" s="43" t="s">
        <v>1338</v>
      </c>
      <c r="C907" s="75" t="s">
        <v>218</v>
      </c>
      <c r="D907" s="52" t="s">
        <v>1331</v>
      </c>
      <c r="E907" s="52" t="s">
        <v>120</v>
      </c>
      <c r="F907" s="75" t="s">
        <v>186</v>
      </c>
      <c r="G907" s="14">
        <v>23710000</v>
      </c>
    </row>
    <row r="908" spans="2:7" x14ac:dyDescent="0.25">
      <c r="B908" s="43" t="s">
        <v>1339</v>
      </c>
      <c r="C908" s="75" t="s">
        <v>218</v>
      </c>
      <c r="D908" s="52" t="s">
        <v>1331</v>
      </c>
      <c r="E908" s="52" t="s">
        <v>852</v>
      </c>
      <c r="F908" s="75" t="s">
        <v>223</v>
      </c>
      <c r="G908" s="14">
        <v>30040000</v>
      </c>
    </row>
    <row r="909" spans="2:7" x14ac:dyDescent="0.25">
      <c r="B909" s="43" t="s">
        <v>1340</v>
      </c>
      <c r="C909" s="75" t="s">
        <v>218</v>
      </c>
      <c r="D909" s="52" t="s">
        <v>1331</v>
      </c>
      <c r="E909" s="52" t="s">
        <v>339</v>
      </c>
      <c r="F909" s="75" t="s">
        <v>223</v>
      </c>
      <c r="G909" s="14">
        <v>31770000</v>
      </c>
    </row>
    <row r="910" spans="2:7" x14ac:dyDescent="0.25">
      <c r="B910" s="43" t="s">
        <v>1341</v>
      </c>
      <c r="C910" s="75" t="s">
        <v>218</v>
      </c>
      <c r="D910" s="52" t="s">
        <v>1331</v>
      </c>
      <c r="E910" s="52" t="s">
        <v>109</v>
      </c>
      <c r="F910" s="75" t="s">
        <v>223</v>
      </c>
      <c r="G910" s="14">
        <v>25690000</v>
      </c>
    </row>
    <row r="911" spans="2:7" x14ac:dyDescent="0.25">
      <c r="B911" s="43" t="s">
        <v>1342</v>
      </c>
      <c r="C911" s="75" t="s">
        <v>218</v>
      </c>
      <c r="D911" s="52" t="s">
        <v>1331</v>
      </c>
      <c r="E911" s="52" t="s">
        <v>109</v>
      </c>
      <c r="F911" s="75" t="s">
        <v>213</v>
      </c>
      <c r="G911" s="14">
        <v>11500000</v>
      </c>
    </row>
    <row r="912" spans="2:7" x14ac:dyDescent="0.25">
      <c r="B912" s="43" t="s">
        <v>1343</v>
      </c>
      <c r="C912" s="75" t="s">
        <v>218</v>
      </c>
      <c r="D912" s="52" t="s">
        <v>1331</v>
      </c>
      <c r="E912" s="52" t="s">
        <v>1266</v>
      </c>
      <c r="F912" s="75" t="s">
        <v>213</v>
      </c>
      <c r="G912" s="14">
        <v>27570000</v>
      </c>
    </row>
    <row r="913" spans="2:7" x14ac:dyDescent="0.25">
      <c r="B913" s="43" t="s">
        <v>1344</v>
      </c>
      <c r="C913" s="75" t="s">
        <v>218</v>
      </c>
      <c r="D913" s="52" t="s">
        <v>1331</v>
      </c>
      <c r="E913" s="52" t="s">
        <v>109</v>
      </c>
      <c r="F913" s="75" t="s">
        <v>205</v>
      </c>
      <c r="G913" s="14">
        <v>23610000</v>
      </c>
    </row>
    <row r="914" spans="2:7" x14ac:dyDescent="0.25">
      <c r="B914" s="43" t="s">
        <v>1345</v>
      </c>
      <c r="C914" s="75" t="s">
        <v>218</v>
      </c>
      <c r="D914" s="52" t="s">
        <v>1331</v>
      </c>
      <c r="E914" s="52" t="s">
        <v>109</v>
      </c>
      <c r="F914" s="75" t="s">
        <v>205</v>
      </c>
      <c r="G914" s="14">
        <v>21140000</v>
      </c>
    </row>
    <row r="915" spans="2:7" x14ac:dyDescent="0.25">
      <c r="B915" s="43" t="s">
        <v>1346</v>
      </c>
      <c r="C915" s="75" t="s">
        <v>218</v>
      </c>
      <c r="D915" s="52" t="s">
        <v>1331</v>
      </c>
      <c r="E915" s="52" t="s">
        <v>109</v>
      </c>
      <c r="F915" s="75" t="s">
        <v>205</v>
      </c>
      <c r="G915" s="14">
        <v>27160000</v>
      </c>
    </row>
    <row r="916" spans="2:7" x14ac:dyDescent="0.25">
      <c r="B916" s="43" t="s">
        <v>1347</v>
      </c>
      <c r="C916" s="75" t="s">
        <v>218</v>
      </c>
      <c r="D916" s="52" t="s">
        <v>1331</v>
      </c>
      <c r="E916" s="52" t="s">
        <v>109</v>
      </c>
      <c r="F916" s="75" t="s">
        <v>205</v>
      </c>
      <c r="G916" s="14">
        <v>22560000</v>
      </c>
    </row>
    <row r="917" spans="2:7" x14ac:dyDescent="0.25">
      <c r="B917" s="43" t="s">
        <v>1136</v>
      </c>
      <c r="C917" s="75" t="s">
        <v>218</v>
      </c>
      <c r="D917" s="52" t="s">
        <v>1331</v>
      </c>
      <c r="E917" s="52" t="s">
        <v>109</v>
      </c>
      <c r="F917" s="75" t="s">
        <v>205</v>
      </c>
      <c r="G917" s="14">
        <v>20660000</v>
      </c>
    </row>
    <row r="918" spans="2:7" x14ac:dyDescent="0.25">
      <c r="B918" s="43" t="s">
        <v>1301</v>
      </c>
      <c r="C918" s="75" t="s">
        <v>218</v>
      </c>
      <c r="D918" s="52" t="s">
        <v>1331</v>
      </c>
      <c r="E918" s="52" t="s">
        <v>109</v>
      </c>
      <c r="F918" s="75" t="s">
        <v>205</v>
      </c>
      <c r="G918" s="14">
        <v>34880000</v>
      </c>
    </row>
    <row r="919" spans="2:7" x14ac:dyDescent="0.25">
      <c r="B919" s="43" t="s">
        <v>1348</v>
      </c>
      <c r="C919" s="75" t="s">
        <v>218</v>
      </c>
      <c r="D919" s="52" t="s">
        <v>1331</v>
      </c>
      <c r="E919" s="52" t="s">
        <v>109</v>
      </c>
      <c r="F919" s="75" t="s">
        <v>205</v>
      </c>
      <c r="G919" s="14">
        <v>9500000</v>
      </c>
    </row>
    <row r="920" spans="2:7" x14ac:dyDescent="0.25">
      <c r="B920" s="43" t="s">
        <v>1349</v>
      </c>
      <c r="C920" s="75" t="s">
        <v>218</v>
      </c>
      <c r="D920" s="52" t="s">
        <v>1331</v>
      </c>
      <c r="E920" s="52" t="s">
        <v>111</v>
      </c>
      <c r="F920" s="75" t="s">
        <v>205</v>
      </c>
      <c r="G920" s="14">
        <v>33950000</v>
      </c>
    </row>
    <row r="921" spans="2:7" x14ac:dyDescent="0.25">
      <c r="B921" s="43" t="s">
        <v>1350</v>
      </c>
      <c r="C921" s="75" t="s">
        <v>218</v>
      </c>
      <c r="D921" s="52" t="s">
        <v>1331</v>
      </c>
      <c r="E921" s="52" t="s">
        <v>109</v>
      </c>
      <c r="F921" s="75" t="s">
        <v>220</v>
      </c>
      <c r="G921" s="14">
        <v>14520000</v>
      </c>
    </row>
    <row r="922" spans="2:7" x14ac:dyDescent="0.25">
      <c r="B922" s="43" t="s">
        <v>1351</v>
      </c>
      <c r="C922" s="75" t="s">
        <v>218</v>
      </c>
      <c r="D922" s="52" t="s">
        <v>1331</v>
      </c>
      <c r="E922" s="52" t="s">
        <v>650</v>
      </c>
      <c r="F922" s="75" t="s">
        <v>188</v>
      </c>
      <c r="G922" s="14">
        <v>9720000</v>
      </c>
    </row>
    <row r="923" spans="2:7" x14ac:dyDescent="0.25">
      <c r="B923" s="43" t="s">
        <v>1352</v>
      </c>
      <c r="C923" s="75" t="s">
        <v>218</v>
      </c>
      <c r="D923" s="52" t="s">
        <v>1331</v>
      </c>
      <c r="E923" s="52" t="s">
        <v>769</v>
      </c>
      <c r="F923" s="75" t="s">
        <v>188</v>
      </c>
      <c r="G923" s="14">
        <v>30960000</v>
      </c>
    </row>
    <row r="924" spans="2:7" x14ac:dyDescent="0.25">
      <c r="B924" s="43" t="s">
        <v>1353</v>
      </c>
      <c r="C924" s="75" t="s">
        <v>218</v>
      </c>
      <c r="D924" s="52" t="s">
        <v>1331</v>
      </c>
      <c r="E924" s="52" t="s">
        <v>1354</v>
      </c>
      <c r="F924" s="75" t="s">
        <v>188</v>
      </c>
      <c r="G924" s="14">
        <v>36290000</v>
      </c>
    </row>
    <row r="925" spans="2:7" x14ac:dyDescent="0.25">
      <c r="B925" s="43" t="s">
        <v>1355</v>
      </c>
      <c r="C925" s="75" t="s">
        <v>218</v>
      </c>
      <c r="D925" s="52" t="s">
        <v>1356</v>
      </c>
      <c r="E925" s="52" t="s">
        <v>1114</v>
      </c>
      <c r="F925" s="75" t="s">
        <v>186</v>
      </c>
      <c r="G925" s="14">
        <v>22930000</v>
      </c>
    </row>
    <row r="926" spans="2:7" x14ac:dyDescent="0.25">
      <c r="B926" s="43" t="s">
        <v>1357</v>
      </c>
      <c r="C926" s="75" t="s">
        <v>218</v>
      </c>
      <c r="D926" s="52" t="s">
        <v>1356</v>
      </c>
      <c r="E926" s="52" t="s">
        <v>1114</v>
      </c>
      <c r="F926" s="75" t="s">
        <v>186</v>
      </c>
      <c r="G926" s="14">
        <v>12220000</v>
      </c>
    </row>
    <row r="927" spans="2:7" x14ac:dyDescent="0.25">
      <c r="B927" s="43" t="s">
        <v>1358</v>
      </c>
      <c r="C927" s="75" t="s">
        <v>218</v>
      </c>
      <c r="D927" s="52" t="s">
        <v>1356</v>
      </c>
      <c r="E927" s="52" t="s">
        <v>650</v>
      </c>
      <c r="F927" s="75" t="s">
        <v>186</v>
      </c>
      <c r="G927" s="14">
        <v>19250000</v>
      </c>
    </row>
    <row r="928" spans="2:7" x14ac:dyDescent="0.25">
      <c r="B928" s="43" t="s">
        <v>1359</v>
      </c>
      <c r="C928" s="75" t="s">
        <v>218</v>
      </c>
      <c r="D928" s="52" t="s">
        <v>1356</v>
      </c>
      <c r="E928" s="52" t="s">
        <v>109</v>
      </c>
      <c r="F928" s="75" t="s">
        <v>186</v>
      </c>
      <c r="G928" s="14">
        <v>14320000</v>
      </c>
    </row>
    <row r="929" spans="2:7" x14ac:dyDescent="0.25">
      <c r="B929" s="43" t="s">
        <v>1360</v>
      </c>
      <c r="C929" s="75" t="s">
        <v>218</v>
      </c>
      <c r="D929" s="52" t="s">
        <v>1356</v>
      </c>
      <c r="E929" s="52" t="s">
        <v>109</v>
      </c>
      <c r="F929" s="75" t="s">
        <v>186</v>
      </c>
      <c r="G929" s="14">
        <v>10470000</v>
      </c>
    </row>
    <row r="930" spans="2:7" x14ac:dyDescent="0.25">
      <c r="B930" s="43" t="s">
        <v>1361</v>
      </c>
      <c r="C930" s="75" t="s">
        <v>218</v>
      </c>
      <c r="D930" s="52" t="s">
        <v>1356</v>
      </c>
      <c r="E930" s="52" t="s">
        <v>109</v>
      </c>
      <c r="F930" s="75" t="s">
        <v>186</v>
      </c>
      <c r="G930" s="14">
        <v>19760000</v>
      </c>
    </row>
    <row r="931" spans="2:7" x14ac:dyDescent="0.25">
      <c r="B931" s="43" t="s">
        <v>1362</v>
      </c>
      <c r="C931" s="75" t="s">
        <v>218</v>
      </c>
      <c r="D931" s="52" t="s">
        <v>1356</v>
      </c>
      <c r="E931" s="52" t="s">
        <v>109</v>
      </c>
      <c r="F931" s="75" t="s">
        <v>186</v>
      </c>
      <c r="G931" s="14">
        <v>4830000</v>
      </c>
    </row>
    <row r="932" spans="2:7" x14ac:dyDescent="0.25">
      <c r="B932" s="43" t="s">
        <v>1363</v>
      </c>
      <c r="C932" s="75" t="s">
        <v>218</v>
      </c>
      <c r="D932" s="52" t="s">
        <v>1356</v>
      </c>
      <c r="E932" s="52" t="s">
        <v>276</v>
      </c>
      <c r="F932" s="75" t="s">
        <v>186</v>
      </c>
      <c r="G932" s="14">
        <v>11140000</v>
      </c>
    </row>
    <row r="933" spans="2:7" x14ac:dyDescent="0.25">
      <c r="B933" s="43" t="s">
        <v>1364</v>
      </c>
      <c r="C933" s="75" t="s">
        <v>218</v>
      </c>
      <c r="D933" s="52" t="s">
        <v>1356</v>
      </c>
      <c r="E933" s="52" t="s">
        <v>113</v>
      </c>
      <c r="F933" s="75" t="s">
        <v>186</v>
      </c>
      <c r="G933" s="14">
        <v>7560000</v>
      </c>
    </row>
    <row r="934" spans="2:7" x14ac:dyDescent="0.25">
      <c r="B934" s="43" t="s">
        <v>1365</v>
      </c>
      <c r="C934" s="75" t="s">
        <v>218</v>
      </c>
      <c r="D934" s="52" t="s">
        <v>1356</v>
      </c>
      <c r="E934" s="52" t="s">
        <v>222</v>
      </c>
      <c r="F934" s="75" t="s">
        <v>313</v>
      </c>
      <c r="G934" s="14">
        <v>27880000</v>
      </c>
    </row>
    <row r="935" spans="2:7" x14ac:dyDescent="0.25">
      <c r="B935" s="43" t="s">
        <v>1366</v>
      </c>
      <c r="C935" s="75" t="s">
        <v>218</v>
      </c>
      <c r="D935" s="52" t="s">
        <v>1356</v>
      </c>
      <c r="E935" s="52" t="s">
        <v>650</v>
      </c>
      <c r="F935" s="75" t="s">
        <v>313</v>
      </c>
      <c r="G935" s="14">
        <v>28220000</v>
      </c>
    </row>
    <row r="936" spans="2:7" x14ac:dyDescent="0.25">
      <c r="B936" s="43" t="s">
        <v>1367</v>
      </c>
      <c r="C936" s="75" t="s">
        <v>218</v>
      </c>
      <c r="D936" s="52" t="s">
        <v>1356</v>
      </c>
      <c r="E936" s="52" t="s">
        <v>276</v>
      </c>
      <c r="F936" s="75" t="s">
        <v>197</v>
      </c>
      <c r="G936" s="14">
        <v>21420000</v>
      </c>
    </row>
    <row r="937" spans="2:7" x14ac:dyDescent="0.25">
      <c r="B937" s="43" t="s">
        <v>1368</v>
      </c>
      <c r="C937" s="75" t="s">
        <v>218</v>
      </c>
      <c r="D937" s="52" t="s">
        <v>1356</v>
      </c>
      <c r="E937" s="52" t="s">
        <v>109</v>
      </c>
      <c r="F937" s="75" t="s">
        <v>223</v>
      </c>
      <c r="G937" s="14">
        <v>25880000</v>
      </c>
    </row>
    <row r="938" spans="2:7" x14ac:dyDescent="0.25">
      <c r="B938" s="43" t="s">
        <v>1369</v>
      </c>
      <c r="C938" s="75" t="s">
        <v>218</v>
      </c>
      <c r="D938" s="52" t="s">
        <v>1356</v>
      </c>
      <c r="E938" s="52" t="s">
        <v>113</v>
      </c>
      <c r="F938" s="75" t="s">
        <v>223</v>
      </c>
      <c r="G938" s="14">
        <v>28360000</v>
      </c>
    </row>
    <row r="939" spans="2:7" x14ac:dyDescent="0.25">
      <c r="B939" s="43" t="s">
        <v>1370</v>
      </c>
      <c r="C939" s="75" t="s">
        <v>218</v>
      </c>
      <c r="D939" s="52" t="s">
        <v>1356</v>
      </c>
      <c r="E939" s="52" t="s">
        <v>109</v>
      </c>
      <c r="F939" s="75" t="s">
        <v>443</v>
      </c>
      <c r="G939" s="14">
        <v>24010000</v>
      </c>
    </row>
    <row r="940" spans="2:7" x14ac:dyDescent="0.25">
      <c r="B940" s="43" t="s">
        <v>1371</v>
      </c>
      <c r="C940" s="75" t="s">
        <v>218</v>
      </c>
      <c r="D940" s="52" t="s">
        <v>1356</v>
      </c>
      <c r="E940" s="52" t="s">
        <v>769</v>
      </c>
      <c r="F940" s="75" t="s">
        <v>443</v>
      </c>
      <c r="G940" s="14">
        <v>35800000</v>
      </c>
    </row>
    <row r="941" spans="2:7" x14ac:dyDescent="0.25">
      <c r="B941" s="43" t="s">
        <v>1372</v>
      </c>
      <c r="C941" s="75" t="s">
        <v>218</v>
      </c>
      <c r="D941" s="52" t="s">
        <v>1356</v>
      </c>
      <c r="E941" s="52" t="s">
        <v>962</v>
      </c>
      <c r="F941" s="75" t="s">
        <v>443</v>
      </c>
      <c r="G941" s="14">
        <v>19970000</v>
      </c>
    </row>
    <row r="942" spans="2:7" x14ac:dyDescent="0.25">
      <c r="B942" s="43" t="s">
        <v>1373</v>
      </c>
      <c r="C942" s="75" t="s">
        <v>218</v>
      </c>
      <c r="D942" s="52" t="s">
        <v>1356</v>
      </c>
      <c r="E942" s="52" t="s">
        <v>339</v>
      </c>
      <c r="F942" s="75" t="s">
        <v>257</v>
      </c>
      <c r="G942" s="14">
        <v>17130000</v>
      </c>
    </row>
    <row r="943" spans="2:7" x14ac:dyDescent="0.25">
      <c r="B943" s="43" t="s">
        <v>1374</v>
      </c>
      <c r="C943" s="75" t="s">
        <v>218</v>
      </c>
      <c r="D943" s="52" t="s">
        <v>1356</v>
      </c>
      <c r="E943" s="52" t="s">
        <v>109</v>
      </c>
      <c r="F943" s="75" t="s">
        <v>257</v>
      </c>
      <c r="G943" s="14">
        <v>34750000</v>
      </c>
    </row>
    <row r="944" spans="2:7" x14ac:dyDescent="0.25">
      <c r="B944" s="43" t="s">
        <v>1375</v>
      </c>
      <c r="C944" s="75" t="s">
        <v>218</v>
      </c>
      <c r="D944" s="52" t="s">
        <v>1356</v>
      </c>
      <c r="E944" s="52" t="s">
        <v>109</v>
      </c>
      <c r="F944" s="75" t="s">
        <v>213</v>
      </c>
      <c r="G944" s="14">
        <v>22710000</v>
      </c>
    </row>
    <row r="945" spans="2:7" x14ac:dyDescent="0.25">
      <c r="B945" s="43" t="s">
        <v>1376</v>
      </c>
      <c r="C945" s="75" t="s">
        <v>218</v>
      </c>
      <c r="D945" s="52" t="s">
        <v>1356</v>
      </c>
      <c r="E945" s="52" t="s">
        <v>194</v>
      </c>
      <c r="F945" s="75" t="s">
        <v>213</v>
      </c>
      <c r="G945" s="14">
        <v>13020000</v>
      </c>
    </row>
    <row r="946" spans="2:7" x14ac:dyDescent="0.25">
      <c r="B946" s="43" t="s">
        <v>1377</v>
      </c>
      <c r="C946" s="75" t="s">
        <v>218</v>
      </c>
      <c r="D946" s="52" t="s">
        <v>1356</v>
      </c>
      <c r="E946" s="52" t="s">
        <v>339</v>
      </c>
      <c r="F946" s="75" t="s">
        <v>205</v>
      </c>
      <c r="G946" s="14">
        <v>14760000</v>
      </c>
    </row>
    <row r="947" spans="2:7" x14ac:dyDescent="0.25">
      <c r="B947" s="43" t="s">
        <v>1378</v>
      </c>
      <c r="C947" s="75" t="s">
        <v>218</v>
      </c>
      <c r="D947" s="52" t="s">
        <v>1356</v>
      </c>
      <c r="E947" s="52" t="s">
        <v>109</v>
      </c>
      <c r="F947" s="75" t="s">
        <v>205</v>
      </c>
      <c r="G947" s="14">
        <v>10350000</v>
      </c>
    </row>
    <row r="948" spans="2:7" x14ac:dyDescent="0.25">
      <c r="B948" s="43" t="s">
        <v>1379</v>
      </c>
      <c r="C948" s="75" t="s">
        <v>218</v>
      </c>
      <c r="D948" s="52" t="s">
        <v>1356</v>
      </c>
      <c r="E948" s="52" t="s">
        <v>109</v>
      </c>
      <c r="F948" s="75" t="s">
        <v>205</v>
      </c>
      <c r="G948" s="14">
        <v>20180000</v>
      </c>
    </row>
    <row r="949" spans="2:7" x14ac:dyDescent="0.25">
      <c r="B949" s="43" t="s">
        <v>1380</v>
      </c>
      <c r="C949" s="75" t="s">
        <v>218</v>
      </c>
      <c r="D949" s="52" t="s">
        <v>1356</v>
      </c>
      <c r="E949" s="52" t="s">
        <v>109</v>
      </c>
      <c r="F949" s="75" t="s">
        <v>205</v>
      </c>
      <c r="G949" s="14">
        <v>9230000</v>
      </c>
    </row>
    <row r="950" spans="2:7" x14ac:dyDescent="0.25">
      <c r="B950" s="43" t="s">
        <v>1381</v>
      </c>
      <c r="C950" s="75" t="s">
        <v>218</v>
      </c>
      <c r="D950" s="52" t="s">
        <v>1356</v>
      </c>
      <c r="E950" s="52" t="s">
        <v>109</v>
      </c>
      <c r="F950" s="75" t="s">
        <v>205</v>
      </c>
      <c r="G950" s="14">
        <v>30640000</v>
      </c>
    </row>
    <row r="951" spans="2:7" x14ac:dyDescent="0.25">
      <c r="B951" s="43" t="s">
        <v>1382</v>
      </c>
      <c r="C951" s="75" t="s">
        <v>218</v>
      </c>
      <c r="D951" s="52" t="s">
        <v>1356</v>
      </c>
      <c r="E951" s="52" t="s">
        <v>109</v>
      </c>
      <c r="F951" s="75" t="s">
        <v>205</v>
      </c>
      <c r="G951" s="14">
        <v>33070000</v>
      </c>
    </row>
    <row r="952" spans="2:7" x14ac:dyDescent="0.25">
      <c r="B952" s="43" t="s">
        <v>1383</v>
      </c>
      <c r="C952" s="75" t="s">
        <v>218</v>
      </c>
      <c r="D952" s="52" t="s">
        <v>1356</v>
      </c>
      <c r="E952" s="52" t="s">
        <v>109</v>
      </c>
      <c r="F952" s="75" t="s">
        <v>188</v>
      </c>
      <c r="G952" s="14">
        <v>19740000</v>
      </c>
    </row>
    <row r="953" spans="2:7" x14ac:dyDescent="0.25">
      <c r="B953" s="43" t="s">
        <v>1384</v>
      </c>
      <c r="C953" s="75" t="s">
        <v>218</v>
      </c>
      <c r="D953" s="52" t="s">
        <v>1356</v>
      </c>
      <c r="E953" s="52" t="s">
        <v>109</v>
      </c>
      <c r="F953" s="75" t="s">
        <v>188</v>
      </c>
      <c r="G953" s="14">
        <v>23320000</v>
      </c>
    </row>
    <row r="954" spans="2:7" x14ac:dyDescent="0.25">
      <c r="B954" s="43" t="s">
        <v>1385</v>
      </c>
      <c r="C954" s="75" t="s">
        <v>218</v>
      </c>
      <c r="D954" s="52" t="s">
        <v>1356</v>
      </c>
      <c r="E954" s="52" t="s">
        <v>769</v>
      </c>
      <c r="F954" s="75" t="s">
        <v>188</v>
      </c>
      <c r="G954" s="14">
        <v>17930000</v>
      </c>
    </row>
    <row r="955" spans="2:7" x14ac:dyDescent="0.25">
      <c r="B955" s="43" t="s">
        <v>1386</v>
      </c>
      <c r="C955" s="75" t="s">
        <v>218</v>
      </c>
      <c r="D955" s="52" t="s">
        <v>1356</v>
      </c>
      <c r="E955" s="52" t="s">
        <v>769</v>
      </c>
      <c r="F955" s="75" t="s">
        <v>188</v>
      </c>
      <c r="G955" s="14">
        <v>34970000</v>
      </c>
    </row>
    <row r="956" spans="2:7" x14ac:dyDescent="0.25">
      <c r="B956" s="43" t="s">
        <v>1387</v>
      </c>
      <c r="C956" s="75" t="s">
        <v>218</v>
      </c>
      <c r="D956" s="52" t="s">
        <v>245</v>
      </c>
      <c r="E956" s="52" t="s">
        <v>109</v>
      </c>
      <c r="F956" s="75" t="s">
        <v>186</v>
      </c>
      <c r="G956" s="14">
        <v>9320000</v>
      </c>
    </row>
    <row r="957" spans="2:7" x14ac:dyDescent="0.25">
      <c r="B957" s="43" t="s">
        <v>1388</v>
      </c>
      <c r="C957" s="75" t="s">
        <v>218</v>
      </c>
      <c r="D957" s="52" t="s">
        <v>245</v>
      </c>
      <c r="E957" s="52" t="s">
        <v>109</v>
      </c>
      <c r="F957" s="75" t="s">
        <v>186</v>
      </c>
      <c r="G957" s="14">
        <v>23650000</v>
      </c>
    </row>
    <row r="958" spans="2:7" x14ac:dyDescent="0.25">
      <c r="B958" s="43" t="s">
        <v>1389</v>
      </c>
      <c r="C958" s="75" t="s">
        <v>218</v>
      </c>
      <c r="D958" s="52" t="s">
        <v>245</v>
      </c>
      <c r="E958" s="52" t="s">
        <v>109</v>
      </c>
      <c r="F958" s="75" t="s">
        <v>186</v>
      </c>
      <c r="G958" s="14">
        <v>22140000</v>
      </c>
    </row>
    <row r="959" spans="2:7" x14ac:dyDescent="0.25">
      <c r="B959" s="43" t="s">
        <v>1390</v>
      </c>
      <c r="C959" s="75" t="s">
        <v>218</v>
      </c>
      <c r="D959" s="52" t="s">
        <v>245</v>
      </c>
      <c r="E959" s="52" t="s">
        <v>109</v>
      </c>
      <c r="F959" s="75" t="s">
        <v>186</v>
      </c>
      <c r="G959" s="14">
        <v>21710000</v>
      </c>
    </row>
    <row r="960" spans="2:7" x14ac:dyDescent="0.25">
      <c r="B960" s="43" t="s">
        <v>1391</v>
      </c>
      <c r="C960" s="75" t="s">
        <v>218</v>
      </c>
      <c r="D960" s="52" t="s">
        <v>245</v>
      </c>
      <c r="E960" s="52" t="s">
        <v>109</v>
      </c>
      <c r="F960" s="75" t="s">
        <v>186</v>
      </c>
      <c r="G960" s="14">
        <v>17900000</v>
      </c>
    </row>
    <row r="961" spans="2:7" x14ac:dyDescent="0.25">
      <c r="B961" s="43" t="s">
        <v>1392</v>
      </c>
      <c r="C961" s="75" t="s">
        <v>218</v>
      </c>
      <c r="D961" s="52" t="s">
        <v>245</v>
      </c>
      <c r="E961" s="52" t="s">
        <v>109</v>
      </c>
      <c r="F961" s="75" t="s">
        <v>186</v>
      </c>
      <c r="G961" s="14">
        <v>19690000</v>
      </c>
    </row>
    <row r="962" spans="2:7" x14ac:dyDescent="0.25">
      <c r="B962" s="43" t="s">
        <v>1393</v>
      </c>
      <c r="C962" s="75" t="s">
        <v>218</v>
      </c>
      <c r="D962" s="52" t="s">
        <v>245</v>
      </c>
      <c r="E962" s="52" t="s">
        <v>109</v>
      </c>
      <c r="F962" s="75" t="s">
        <v>313</v>
      </c>
      <c r="G962" s="14">
        <v>1250000</v>
      </c>
    </row>
    <row r="963" spans="2:7" x14ac:dyDescent="0.25">
      <c r="B963" s="43" t="s">
        <v>1394</v>
      </c>
      <c r="C963" s="75" t="s">
        <v>218</v>
      </c>
      <c r="D963" s="52" t="s">
        <v>245</v>
      </c>
      <c r="E963" s="52" t="s">
        <v>852</v>
      </c>
      <c r="F963" s="75" t="s">
        <v>223</v>
      </c>
      <c r="G963" s="14">
        <v>10060000</v>
      </c>
    </row>
    <row r="964" spans="2:7" x14ac:dyDescent="0.25">
      <c r="B964" s="43" t="s">
        <v>1395</v>
      </c>
      <c r="C964" s="75" t="s">
        <v>218</v>
      </c>
      <c r="D964" s="52" t="s">
        <v>245</v>
      </c>
      <c r="E964" s="52" t="s">
        <v>650</v>
      </c>
      <c r="F964" s="75" t="s">
        <v>223</v>
      </c>
      <c r="G964" s="14">
        <v>31710000</v>
      </c>
    </row>
    <row r="965" spans="2:7" x14ac:dyDescent="0.25">
      <c r="B965" s="43" t="s">
        <v>1396</v>
      </c>
      <c r="C965" s="75" t="s">
        <v>218</v>
      </c>
      <c r="D965" s="52" t="s">
        <v>245</v>
      </c>
      <c r="E965" s="52" t="s">
        <v>109</v>
      </c>
      <c r="F965" s="75" t="s">
        <v>223</v>
      </c>
      <c r="G965" s="14">
        <v>25530000</v>
      </c>
    </row>
    <row r="966" spans="2:7" x14ac:dyDescent="0.25">
      <c r="B966" s="43" t="s">
        <v>1397</v>
      </c>
      <c r="C966" s="75" t="s">
        <v>218</v>
      </c>
      <c r="D966" s="52" t="s">
        <v>245</v>
      </c>
      <c r="E966" s="52" t="s">
        <v>109</v>
      </c>
      <c r="F966" s="75" t="s">
        <v>223</v>
      </c>
      <c r="G966" s="14">
        <v>19620000</v>
      </c>
    </row>
    <row r="967" spans="2:7" x14ac:dyDescent="0.25">
      <c r="B967" s="43" t="s">
        <v>1398</v>
      </c>
      <c r="C967" s="75" t="s">
        <v>218</v>
      </c>
      <c r="D967" s="52" t="s">
        <v>245</v>
      </c>
      <c r="E967" s="52" t="s">
        <v>164</v>
      </c>
      <c r="F967" s="75" t="s">
        <v>223</v>
      </c>
      <c r="G967" s="14">
        <v>23770000</v>
      </c>
    </row>
    <row r="968" spans="2:7" x14ac:dyDescent="0.25">
      <c r="B968" s="43" t="s">
        <v>1399</v>
      </c>
      <c r="C968" s="75" t="s">
        <v>218</v>
      </c>
      <c r="D968" s="52" t="s">
        <v>245</v>
      </c>
      <c r="E968" s="52" t="s">
        <v>109</v>
      </c>
      <c r="F968" s="75" t="s">
        <v>443</v>
      </c>
      <c r="G968" s="14">
        <v>28420000</v>
      </c>
    </row>
    <row r="969" spans="2:7" x14ac:dyDescent="0.25">
      <c r="B969" s="43" t="s">
        <v>1400</v>
      </c>
      <c r="C969" s="75" t="s">
        <v>218</v>
      </c>
      <c r="D969" s="52" t="s">
        <v>245</v>
      </c>
      <c r="E969" s="52" t="s">
        <v>109</v>
      </c>
      <c r="F969" s="75" t="s">
        <v>257</v>
      </c>
      <c r="G969" s="14">
        <v>25660000</v>
      </c>
    </row>
    <row r="970" spans="2:7" x14ac:dyDescent="0.25">
      <c r="B970" s="43" t="s">
        <v>1401</v>
      </c>
      <c r="C970" s="75" t="s">
        <v>218</v>
      </c>
      <c r="D970" s="52" t="s">
        <v>245</v>
      </c>
      <c r="E970" s="52" t="s">
        <v>109</v>
      </c>
      <c r="F970" s="75" t="s">
        <v>257</v>
      </c>
      <c r="G970" s="14">
        <v>17660000</v>
      </c>
    </row>
    <row r="971" spans="2:7" x14ac:dyDescent="0.25">
      <c r="B971" s="43" t="s">
        <v>1402</v>
      </c>
      <c r="C971" s="75" t="s">
        <v>218</v>
      </c>
      <c r="D971" s="52" t="s">
        <v>245</v>
      </c>
      <c r="E971" s="52" t="s">
        <v>769</v>
      </c>
      <c r="F971" s="75" t="s">
        <v>257</v>
      </c>
      <c r="G971" s="14">
        <v>20910000</v>
      </c>
    </row>
    <row r="972" spans="2:7" x14ac:dyDescent="0.25">
      <c r="B972" s="43" t="s">
        <v>1403</v>
      </c>
      <c r="C972" s="75" t="s">
        <v>218</v>
      </c>
      <c r="D972" s="52" t="s">
        <v>245</v>
      </c>
      <c r="E972" s="52" t="s">
        <v>996</v>
      </c>
      <c r="F972" s="75" t="s">
        <v>257</v>
      </c>
      <c r="G972" s="14">
        <v>26430000</v>
      </c>
    </row>
    <row r="973" spans="2:7" x14ac:dyDescent="0.25">
      <c r="B973" s="43" t="s">
        <v>1404</v>
      </c>
      <c r="C973" s="75" t="s">
        <v>218</v>
      </c>
      <c r="D973" s="52" t="s">
        <v>245</v>
      </c>
      <c r="E973" s="52" t="s">
        <v>120</v>
      </c>
      <c r="F973" s="75" t="s">
        <v>257</v>
      </c>
      <c r="G973" s="14">
        <v>23160000</v>
      </c>
    </row>
    <row r="974" spans="2:7" x14ac:dyDescent="0.25">
      <c r="B974" s="43" t="s">
        <v>1405</v>
      </c>
      <c r="C974" s="75" t="s">
        <v>218</v>
      </c>
      <c r="D974" s="52" t="s">
        <v>245</v>
      </c>
      <c r="E974" s="52" t="s">
        <v>109</v>
      </c>
      <c r="F974" s="75" t="s">
        <v>213</v>
      </c>
      <c r="G974" s="14">
        <v>14590000</v>
      </c>
    </row>
    <row r="975" spans="2:7" x14ac:dyDescent="0.25">
      <c r="B975" s="43" t="s">
        <v>1406</v>
      </c>
      <c r="C975" s="75" t="s">
        <v>218</v>
      </c>
      <c r="D975" s="52" t="s">
        <v>245</v>
      </c>
      <c r="E975" s="52" t="s">
        <v>109</v>
      </c>
      <c r="F975" s="75" t="s">
        <v>213</v>
      </c>
      <c r="G975" s="14">
        <v>17710000</v>
      </c>
    </row>
    <row r="976" spans="2:7" x14ac:dyDescent="0.25">
      <c r="B976" s="43" t="s">
        <v>1407</v>
      </c>
      <c r="C976" s="75" t="s">
        <v>218</v>
      </c>
      <c r="D976" s="52" t="s">
        <v>245</v>
      </c>
      <c r="E976" s="52" t="s">
        <v>650</v>
      </c>
      <c r="F976" s="75" t="s">
        <v>205</v>
      </c>
      <c r="G976" s="14">
        <v>25740000</v>
      </c>
    </row>
    <row r="977" spans="2:7" x14ac:dyDescent="0.25">
      <c r="B977" s="43" t="s">
        <v>1408</v>
      </c>
      <c r="C977" s="75" t="s">
        <v>218</v>
      </c>
      <c r="D977" s="52" t="s">
        <v>245</v>
      </c>
      <c r="E977" s="52" t="s">
        <v>109</v>
      </c>
      <c r="F977" s="75" t="s">
        <v>205</v>
      </c>
      <c r="G977" s="14">
        <v>16880000</v>
      </c>
    </row>
    <row r="978" spans="2:7" x14ac:dyDescent="0.25">
      <c r="B978" s="43" t="s">
        <v>1344</v>
      </c>
      <c r="C978" s="75" t="s">
        <v>218</v>
      </c>
      <c r="D978" s="52" t="s">
        <v>245</v>
      </c>
      <c r="E978" s="52" t="s">
        <v>109</v>
      </c>
      <c r="F978" s="75" t="s">
        <v>205</v>
      </c>
      <c r="G978" s="14">
        <v>12050000</v>
      </c>
    </row>
    <row r="979" spans="2:7" x14ac:dyDescent="0.25">
      <c r="B979" s="43" t="s">
        <v>1409</v>
      </c>
      <c r="C979" s="75" t="s">
        <v>218</v>
      </c>
      <c r="D979" s="52" t="s">
        <v>245</v>
      </c>
      <c r="E979" s="52" t="s">
        <v>109</v>
      </c>
      <c r="F979" s="75" t="s">
        <v>205</v>
      </c>
      <c r="G979" s="14">
        <v>24100000</v>
      </c>
    </row>
    <row r="980" spans="2:7" x14ac:dyDescent="0.25">
      <c r="B980" s="43" t="s">
        <v>1410</v>
      </c>
      <c r="C980" s="75" t="s">
        <v>218</v>
      </c>
      <c r="D980" s="52" t="s">
        <v>245</v>
      </c>
      <c r="E980" s="52" t="s">
        <v>109</v>
      </c>
      <c r="F980" s="75" t="s">
        <v>205</v>
      </c>
      <c r="G980" s="14">
        <v>20120000</v>
      </c>
    </row>
    <row r="981" spans="2:7" x14ac:dyDescent="0.25">
      <c r="B981" s="43" t="s">
        <v>1411</v>
      </c>
      <c r="C981" s="75" t="s">
        <v>218</v>
      </c>
      <c r="D981" s="52" t="s">
        <v>245</v>
      </c>
      <c r="E981" s="52" t="s">
        <v>109</v>
      </c>
      <c r="F981" s="75" t="s">
        <v>205</v>
      </c>
      <c r="G981" s="14">
        <v>6380000</v>
      </c>
    </row>
    <row r="982" spans="2:7" x14ac:dyDescent="0.25">
      <c r="B982" s="43" t="s">
        <v>244</v>
      </c>
      <c r="C982" s="75" t="s">
        <v>218</v>
      </c>
      <c r="D982" s="52" t="s">
        <v>245</v>
      </c>
      <c r="E982" s="52" t="s">
        <v>125</v>
      </c>
      <c r="F982" s="75" t="s">
        <v>205</v>
      </c>
      <c r="G982" s="14">
        <v>17510000</v>
      </c>
    </row>
    <row r="983" spans="2:7" x14ac:dyDescent="0.25">
      <c r="B983" s="43" t="s">
        <v>926</v>
      </c>
      <c r="C983" s="75" t="s">
        <v>218</v>
      </c>
      <c r="D983" s="52" t="s">
        <v>245</v>
      </c>
      <c r="E983" s="52" t="s">
        <v>109</v>
      </c>
      <c r="F983" s="75" t="s">
        <v>188</v>
      </c>
      <c r="G983" s="14">
        <v>29760000</v>
      </c>
    </row>
    <row r="984" spans="2:7" x14ac:dyDescent="0.25">
      <c r="B984" s="43" t="s">
        <v>1412</v>
      </c>
      <c r="C984" s="75" t="s">
        <v>249</v>
      </c>
      <c r="D984" s="52" t="s">
        <v>1413</v>
      </c>
      <c r="E984" s="52" t="s">
        <v>110</v>
      </c>
      <c r="F984" s="75" t="s">
        <v>186</v>
      </c>
      <c r="G984" s="14">
        <v>13300000</v>
      </c>
    </row>
    <row r="985" spans="2:7" x14ac:dyDescent="0.25">
      <c r="B985" s="43" t="s">
        <v>1414</v>
      </c>
      <c r="C985" s="75" t="s">
        <v>249</v>
      </c>
      <c r="D985" s="52" t="s">
        <v>1413</v>
      </c>
      <c r="E985" s="52" t="s">
        <v>123</v>
      </c>
      <c r="F985" s="75" t="s">
        <v>186</v>
      </c>
      <c r="G985" s="14">
        <v>15940000</v>
      </c>
    </row>
    <row r="986" spans="2:7" x14ac:dyDescent="0.25">
      <c r="B986" s="43" t="s">
        <v>1415</v>
      </c>
      <c r="C986" s="75" t="s">
        <v>249</v>
      </c>
      <c r="D986" s="52" t="s">
        <v>1413</v>
      </c>
      <c r="E986" s="52" t="s">
        <v>124</v>
      </c>
      <c r="F986" s="75" t="s">
        <v>186</v>
      </c>
      <c r="G986" s="14">
        <v>18100000</v>
      </c>
    </row>
    <row r="987" spans="2:7" x14ac:dyDescent="0.25">
      <c r="B987" s="43" t="s">
        <v>1416</v>
      </c>
      <c r="C987" s="75" t="s">
        <v>249</v>
      </c>
      <c r="D987" s="52" t="s">
        <v>1413</v>
      </c>
      <c r="E987" s="52" t="s">
        <v>160</v>
      </c>
      <c r="F987" s="75" t="s">
        <v>186</v>
      </c>
      <c r="G987" s="14">
        <v>19530000</v>
      </c>
    </row>
    <row r="988" spans="2:7" x14ac:dyDescent="0.25">
      <c r="B988" s="43" t="s">
        <v>1417</v>
      </c>
      <c r="C988" s="75" t="s">
        <v>249</v>
      </c>
      <c r="D988" s="52" t="s">
        <v>1413</v>
      </c>
      <c r="E988" s="52" t="s">
        <v>117</v>
      </c>
      <c r="F988" s="75" t="s">
        <v>186</v>
      </c>
      <c r="G988" s="14">
        <v>26520000</v>
      </c>
    </row>
    <row r="989" spans="2:7" x14ac:dyDescent="0.25">
      <c r="B989" s="43" t="s">
        <v>1418</v>
      </c>
      <c r="C989" s="75" t="s">
        <v>249</v>
      </c>
      <c r="D989" s="52" t="s">
        <v>1413</v>
      </c>
      <c r="E989" s="52" t="s">
        <v>460</v>
      </c>
      <c r="F989" s="75" t="s">
        <v>186</v>
      </c>
      <c r="G989" s="14">
        <v>15440000</v>
      </c>
    </row>
    <row r="990" spans="2:7" x14ac:dyDescent="0.25">
      <c r="B990" s="43" t="s">
        <v>1419</v>
      </c>
      <c r="C990" s="75" t="s">
        <v>249</v>
      </c>
      <c r="D990" s="52" t="s">
        <v>1413</v>
      </c>
      <c r="E990" s="52" t="s">
        <v>165</v>
      </c>
      <c r="F990" s="75" t="s">
        <v>186</v>
      </c>
      <c r="G990" s="14">
        <v>22490000</v>
      </c>
    </row>
    <row r="991" spans="2:7" x14ac:dyDescent="0.25">
      <c r="B991" s="43" t="s">
        <v>1420</v>
      </c>
      <c r="C991" s="75" t="s">
        <v>249</v>
      </c>
      <c r="D991" s="52" t="s">
        <v>1413</v>
      </c>
      <c r="E991" s="52" t="s">
        <v>121</v>
      </c>
      <c r="F991" s="75" t="s">
        <v>186</v>
      </c>
      <c r="G991" s="14">
        <v>14890000</v>
      </c>
    </row>
    <row r="992" spans="2:7" x14ac:dyDescent="0.25">
      <c r="B992" s="43" t="s">
        <v>1421</v>
      </c>
      <c r="C992" s="75" t="s">
        <v>249</v>
      </c>
      <c r="D992" s="52" t="s">
        <v>1413</v>
      </c>
      <c r="E992" s="52" t="s">
        <v>110</v>
      </c>
      <c r="F992" s="75" t="s">
        <v>197</v>
      </c>
      <c r="G992" s="14">
        <v>11730000</v>
      </c>
    </row>
    <row r="993" spans="2:7" x14ac:dyDescent="0.25">
      <c r="B993" s="43" t="s">
        <v>1422</v>
      </c>
      <c r="C993" s="75" t="s">
        <v>249</v>
      </c>
      <c r="D993" s="52" t="s">
        <v>1413</v>
      </c>
      <c r="E993" s="52" t="s">
        <v>110</v>
      </c>
      <c r="F993" s="75" t="s">
        <v>197</v>
      </c>
      <c r="G993" s="14">
        <v>9470000</v>
      </c>
    </row>
    <row r="994" spans="2:7" x14ac:dyDescent="0.25">
      <c r="B994" s="43" t="s">
        <v>1423</v>
      </c>
      <c r="C994" s="75" t="s">
        <v>249</v>
      </c>
      <c r="D994" s="52" t="s">
        <v>1413</v>
      </c>
      <c r="E994" s="52" t="s">
        <v>110</v>
      </c>
      <c r="F994" s="75" t="s">
        <v>223</v>
      </c>
      <c r="G994" s="14">
        <v>21940000</v>
      </c>
    </row>
    <row r="995" spans="2:7" x14ac:dyDescent="0.25">
      <c r="B995" s="43" t="s">
        <v>1424</v>
      </c>
      <c r="C995" s="75" t="s">
        <v>249</v>
      </c>
      <c r="D995" s="52" t="s">
        <v>1413</v>
      </c>
      <c r="E995" s="52" t="s">
        <v>110</v>
      </c>
      <c r="F995" s="75" t="s">
        <v>223</v>
      </c>
      <c r="G995" s="14">
        <v>14850000</v>
      </c>
    </row>
    <row r="996" spans="2:7" x14ac:dyDescent="0.25">
      <c r="B996" s="43" t="s">
        <v>1425</v>
      </c>
      <c r="C996" s="75" t="s">
        <v>249</v>
      </c>
      <c r="D996" s="52" t="s">
        <v>1413</v>
      </c>
      <c r="E996" s="52" t="s">
        <v>110</v>
      </c>
      <c r="F996" s="75" t="s">
        <v>223</v>
      </c>
      <c r="G996" s="14">
        <v>26110000</v>
      </c>
    </row>
    <row r="997" spans="2:7" x14ac:dyDescent="0.25">
      <c r="B997" s="43" t="s">
        <v>1426</v>
      </c>
      <c r="C997" s="75" t="s">
        <v>249</v>
      </c>
      <c r="D997" s="52" t="s">
        <v>1413</v>
      </c>
      <c r="E997" s="52" t="s">
        <v>1020</v>
      </c>
      <c r="F997" s="75" t="s">
        <v>223</v>
      </c>
      <c r="G997" s="14">
        <v>33760000</v>
      </c>
    </row>
    <row r="998" spans="2:7" x14ac:dyDescent="0.25">
      <c r="B998" s="43" t="s">
        <v>1427</v>
      </c>
      <c r="C998" s="75" t="s">
        <v>249</v>
      </c>
      <c r="D998" s="52" t="s">
        <v>1413</v>
      </c>
      <c r="E998" s="52" t="s">
        <v>502</v>
      </c>
      <c r="F998" s="75" t="s">
        <v>223</v>
      </c>
      <c r="G998" s="14">
        <v>21930000</v>
      </c>
    </row>
    <row r="999" spans="2:7" x14ac:dyDescent="0.25">
      <c r="B999" s="43" t="s">
        <v>1428</v>
      </c>
      <c r="C999" s="75" t="s">
        <v>249</v>
      </c>
      <c r="D999" s="52" t="s">
        <v>1413</v>
      </c>
      <c r="E999" s="52" t="s">
        <v>110</v>
      </c>
      <c r="F999" s="75" t="s">
        <v>257</v>
      </c>
      <c r="G999" s="14">
        <v>5630000</v>
      </c>
    </row>
    <row r="1000" spans="2:7" x14ac:dyDescent="0.25">
      <c r="B1000" s="43" t="s">
        <v>1429</v>
      </c>
      <c r="C1000" s="75" t="s">
        <v>249</v>
      </c>
      <c r="D1000" s="52" t="s">
        <v>1413</v>
      </c>
      <c r="E1000" s="52" t="s">
        <v>110</v>
      </c>
      <c r="F1000" s="75" t="s">
        <v>257</v>
      </c>
      <c r="G1000" s="14">
        <v>18390000</v>
      </c>
    </row>
    <row r="1001" spans="2:7" x14ac:dyDescent="0.25">
      <c r="B1001" s="43" t="s">
        <v>1430</v>
      </c>
      <c r="C1001" s="75" t="s">
        <v>249</v>
      </c>
      <c r="D1001" s="52" t="s">
        <v>1413</v>
      </c>
      <c r="E1001" s="52" t="s">
        <v>110</v>
      </c>
      <c r="F1001" s="75" t="s">
        <v>257</v>
      </c>
      <c r="G1001" s="14">
        <v>32390000</v>
      </c>
    </row>
    <row r="1002" spans="2:7" x14ac:dyDescent="0.25">
      <c r="B1002" s="43" t="s">
        <v>1431</v>
      </c>
      <c r="C1002" s="75" t="s">
        <v>249</v>
      </c>
      <c r="D1002" s="52" t="s">
        <v>1413</v>
      </c>
      <c r="E1002" s="52" t="s">
        <v>110</v>
      </c>
      <c r="F1002" s="75" t="s">
        <v>257</v>
      </c>
      <c r="G1002" s="14">
        <v>27230000</v>
      </c>
    </row>
    <row r="1003" spans="2:7" x14ac:dyDescent="0.25">
      <c r="B1003" s="43" t="s">
        <v>1432</v>
      </c>
      <c r="C1003" s="75" t="s">
        <v>249</v>
      </c>
      <c r="D1003" s="52" t="s">
        <v>1413</v>
      </c>
      <c r="E1003" s="52" t="s">
        <v>1088</v>
      </c>
      <c r="F1003" s="75" t="s">
        <v>257</v>
      </c>
      <c r="G1003" s="14">
        <v>24600000</v>
      </c>
    </row>
    <row r="1004" spans="2:7" x14ac:dyDescent="0.25">
      <c r="B1004" s="43" t="s">
        <v>1433</v>
      </c>
      <c r="C1004" s="75" t="s">
        <v>249</v>
      </c>
      <c r="D1004" s="52" t="s">
        <v>1413</v>
      </c>
      <c r="E1004" s="52" t="s">
        <v>655</v>
      </c>
      <c r="F1004" s="75" t="s">
        <v>257</v>
      </c>
      <c r="G1004" s="14">
        <v>28250000</v>
      </c>
    </row>
    <row r="1005" spans="2:7" x14ac:dyDescent="0.25">
      <c r="B1005" s="43" t="s">
        <v>1434</v>
      </c>
      <c r="C1005" s="75" t="s">
        <v>249</v>
      </c>
      <c r="D1005" s="52" t="s">
        <v>1413</v>
      </c>
      <c r="E1005" s="52" t="s">
        <v>123</v>
      </c>
      <c r="F1005" s="75" t="s">
        <v>213</v>
      </c>
      <c r="G1005" s="14">
        <v>20780000</v>
      </c>
    </row>
    <row r="1006" spans="2:7" x14ac:dyDescent="0.25">
      <c r="B1006" s="43" t="s">
        <v>1435</v>
      </c>
      <c r="C1006" s="75" t="s">
        <v>249</v>
      </c>
      <c r="D1006" s="52" t="s">
        <v>1413</v>
      </c>
      <c r="E1006" s="52" t="s">
        <v>583</v>
      </c>
      <c r="F1006" s="75" t="s">
        <v>213</v>
      </c>
      <c r="G1006" s="14">
        <v>8680000</v>
      </c>
    </row>
    <row r="1007" spans="2:7" x14ac:dyDescent="0.25">
      <c r="B1007" s="43" t="s">
        <v>1436</v>
      </c>
      <c r="C1007" s="75" t="s">
        <v>249</v>
      </c>
      <c r="D1007" s="52" t="s">
        <v>1413</v>
      </c>
      <c r="E1007" s="52" t="s">
        <v>106</v>
      </c>
      <c r="F1007" s="75" t="s">
        <v>205</v>
      </c>
      <c r="G1007" s="14">
        <v>29880000</v>
      </c>
    </row>
    <row r="1008" spans="2:7" x14ac:dyDescent="0.25">
      <c r="B1008" s="43" t="s">
        <v>1437</v>
      </c>
      <c r="C1008" s="75" t="s">
        <v>249</v>
      </c>
      <c r="D1008" s="52" t="s">
        <v>1413</v>
      </c>
      <c r="E1008" s="52" t="s">
        <v>110</v>
      </c>
      <c r="F1008" s="75" t="s">
        <v>205</v>
      </c>
      <c r="G1008" s="14">
        <v>12810000</v>
      </c>
    </row>
    <row r="1009" spans="2:7" x14ac:dyDescent="0.25">
      <c r="B1009" s="43" t="s">
        <v>1438</v>
      </c>
      <c r="C1009" s="75" t="s">
        <v>249</v>
      </c>
      <c r="D1009" s="52" t="s">
        <v>1413</v>
      </c>
      <c r="E1009" s="52" t="s">
        <v>110</v>
      </c>
      <c r="F1009" s="75" t="s">
        <v>205</v>
      </c>
      <c r="G1009" s="14">
        <v>19460000</v>
      </c>
    </row>
    <row r="1010" spans="2:7" x14ac:dyDescent="0.25">
      <c r="B1010" s="43" t="s">
        <v>1439</v>
      </c>
      <c r="C1010" s="75" t="s">
        <v>249</v>
      </c>
      <c r="D1010" s="52" t="s">
        <v>1413</v>
      </c>
      <c r="E1010" s="52" t="s">
        <v>165</v>
      </c>
      <c r="F1010" s="75" t="s">
        <v>205</v>
      </c>
      <c r="G1010" s="14">
        <v>15740000</v>
      </c>
    </row>
    <row r="1011" spans="2:7" x14ac:dyDescent="0.25">
      <c r="B1011" s="43" t="s">
        <v>1440</v>
      </c>
      <c r="C1011" s="75" t="s">
        <v>249</v>
      </c>
      <c r="D1011" s="52" t="s">
        <v>1413</v>
      </c>
      <c r="E1011" s="52" t="s">
        <v>110</v>
      </c>
      <c r="F1011" s="75" t="s">
        <v>220</v>
      </c>
      <c r="G1011" s="14">
        <v>21220000</v>
      </c>
    </row>
    <row r="1012" spans="2:7" x14ac:dyDescent="0.25">
      <c r="B1012" s="43" t="s">
        <v>1441</v>
      </c>
      <c r="C1012" s="75" t="s">
        <v>249</v>
      </c>
      <c r="D1012" s="52" t="s">
        <v>1413</v>
      </c>
      <c r="E1012" s="52" t="s">
        <v>110</v>
      </c>
      <c r="F1012" s="75" t="s">
        <v>188</v>
      </c>
      <c r="G1012" s="14">
        <v>24270000</v>
      </c>
    </row>
    <row r="1013" spans="2:7" x14ac:dyDescent="0.25">
      <c r="B1013" s="43" t="s">
        <v>1442</v>
      </c>
      <c r="C1013" s="75" t="s">
        <v>249</v>
      </c>
      <c r="D1013" s="52" t="s">
        <v>1413</v>
      </c>
      <c r="E1013" s="52" t="s">
        <v>124</v>
      </c>
      <c r="F1013" s="75" t="s">
        <v>188</v>
      </c>
      <c r="G1013" s="14">
        <v>16790000</v>
      </c>
    </row>
    <row r="1014" spans="2:7" x14ac:dyDescent="0.25">
      <c r="B1014" s="43" t="s">
        <v>1443</v>
      </c>
      <c r="C1014" s="75" t="s">
        <v>249</v>
      </c>
      <c r="D1014" s="52" t="s">
        <v>1444</v>
      </c>
      <c r="E1014" s="52" t="s">
        <v>106</v>
      </c>
      <c r="F1014" s="75" t="s">
        <v>186</v>
      </c>
      <c r="G1014" s="14">
        <v>7000000</v>
      </c>
    </row>
    <row r="1015" spans="2:7" x14ac:dyDescent="0.25">
      <c r="B1015" s="43" t="s">
        <v>1422</v>
      </c>
      <c r="C1015" s="75" t="s">
        <v>249</v>
      </c>
      <c r="D1015" s="52" t="s">
        <v>1444</v>
      </c>
      <c r="E1015" s="52" t="s">
        <v>110</v>
      </c>
      <c r="F1015" s="75" t="s">
        <v>186</v>
      </c>
      <c r="G1015" s="14">
        <v>20350000</v>
      </c>
    </row>
    <row r="1016" spans="2:7" x14ac:dyDescent="0.25">
      <c r="B1016" s="43" t="s">
        <v>1445</v>
      </c>
      <c r="C1016" s="75" t="s">
        <v>249</v>
      </c>
      <c r="D1016" s="52" t="s">
        <v>1444</v>
      </c>
      <c r="E1016" s="52" t="s">
        <v>110</v>
      </c>
      <c r="F1016" s="75" t="s">
        <v>186</v>
      </c>
      <c r="G1016" s="14">
        <v>29600000</v>
      </c>
    </row>
    <row r="1017" spans="2:7" x14ac:dyDescent="0.25">
      <c r="B1017" s="43" t="s">
        <v>1446</v>
      </c>
      <c r="C1017" s="75" t="s">
        <v>249</v>
      </c>
      <c r="D1017" s="52" t="s">
        <v>1444</v>
      </c>
      <c r="E1017" s="52" t="s">
        <v>124</v>
      </c>
      <c r="F1017" s="75" t="s">
        <v>186</v>
      </c>
      <c r="G1017" s="14">
        <v>25680000</v>
      </c>
    </row>
    <row r="1018" spans="2:7" x14ac:dyDescent="0.25">
      <c r="B1018" s="43" t="s">
        <v>1447</v>
      </c>
      <c r="C1018" s="75" t="s">
        <v>249</v>
      </c>
      <c r="D1018" s="52" t="s">
        <v>1444</v>
      </c>
      <c r="E1018" s="52" t="s">
        <v>583</v>
      </c>
      <c r="F1018" s="75" t="s">
        <v>186</v>
      </c>
      <c r="G1018" s="14">
        <v>16100000</v>
      </c>
    </row>
    <row r="1019" spans="2:7" x14ac:dyDescent="0.25">
      <c r="B1019" s="43" t="s">
        <v>1448</v>
      </c>
      <c r="C1019" s="75" t="s">
        <v>249</v>
      </c>
      <c r="D1019" s="52" t="s">
        <v>1444</v>
      </c>
      <c r="E1019" s="52" t="s">
        <v>117</v>
      </c>
      <c r="F1019" s="75" t="s">
        <v>186</v>
      </c>
      <c r="G1019" s="14">
        <v>27180000</v>
      </c>
    </row>
    <row r="1020" spans="2:7" x14ac:dyDescent="0.25">
      <c r="B1020" s="43" t="s">
        <v>1449</v>
      </c>
      <c r="C1020" s="75" t="s">
        <v>249</v>
      </c>
      <c r="D1020" s="52" t="s">
        <v>1444</v>
      </c>
      <c r="E1020" s="52" t="s">
        <v>399</v>
      </c>
      <c r="F1020" s="75" t="s">
        <v>186</v>
      </c>
      <c r="G1020" s="14">
        <v>14490000</v>
      </c>
    </row>
    <row r="1021" spans="2:7" x14ac:dyDescent="0.25">
      <c r="B1021" s="43" t="s">
        <v>1450</v>
      </c>
      <c r="C1021" s="75" t="s">
        <v>249</v>
      </c>
      <c r="D1021" s="52" t="s">
        <v>1444</v>
      </c>
      <c r="E1021" s="52" t="s">
        <v>440</v>
      </c>
      <c r="F1021" s="75" t="s">
        <v>186</v>
      </c>
      <c r="G1021" s="14">
        <v>17730000</v>
      </c>
    </row>
    <row r="1022" spans="2:7" x14ac:dyDescent="0.25">
      <c r="B1022" s="43" t="s">
        <v>1451</v>
      </c>
      <c r="C1022" s="75" t="s">
        <v>249</v>
      </c>
      <c r="D1022" s="52" t="s">
        <v>1444</v>
      </c>
      <c r="E1022" s="52" t="s">
        <v>120</v>
      </c>
      <c r="F1022" s="75" t="s">
        <v>186</v>
      </c>
      <c r="G1022" s="14">
        <v>14790000</v>
      </c>
    </row>
    <row r="1023" spans="2:7" x14ac:dyDescent="0.25">
      <c r="B1023" s="43" t="s">
        <v>1452</v>
      </c>
      <c r="C1023" s="75" t="s">
        <v>249</v>
      </c>
      <c r="D1023" s="52" t="s">
        <v>1444</v>
      </c>
      <c r="E1023" s="52" t="s">
        <v>113</v>
      </c>
      <c r="F1023" s="75" t="s">
        <v>313</v>
      </c>
      <c r="G1023" s="14">
        <v>21100000</v>
      </c>
    </row>
    <row r="1024" spans="2:7" x14ac:dyDescent="0.25">
      <c r="B1024" s="43" t="s">
        <v>1453</v>
      </c>
      <c r="C1024" s="75" t="s">
        <v>249</v>
      </c>
      <c r="D1024" s="52" t="s">
        <v>1444</v>
      </c>
      <c r="E1024" s="52" t="s">
        <v>123</v>
      </c>
      <c r="F1024" s="75" t="s">
        <v>197</v>
      </c>
      <c r="G1024" s="14">
        <v>21580000</v>
      </c>
    </row>
    <row r="1025" spans="2:7" x14ac:dyDescent="0.25">
      <c r="B1025" s="43" t="s">
        <v>343</v>
      </c>
      <c r="C1025" s="75" t="s">
        <v>249</v>
      </c>
      <c r="D1025" s="52" t="s">
        <v>1444</v>
      </c>
      <c r="E1025" s="52" t="s">
        <v>106</v>
      </c>
      <c r="F1025" s="75" t="s">
        <v>223</v>
      </c>
      <c r="G1025" s="14">
        <v>27530000</v>
      </c>
    </row>
    <row r="1026" spans="2:7" x14ac:dyDescent="0.25">
      <c r="B1026" s="43" t="s">
        <v>1454</v>
      </c>
      <c r="C1026" s="75" t="s">
        <v>249</v>
      </c>
      <c r="D1026" s="52" t="s">
        <v>1444</v>
      </c>
      <c r="E1026" s="52" t="s">
        <v>1455</v>
      </c>
      <c r="F1026" s="75" t="s">
        <v>223</v>
      </c>
      <c r="G1026" s="14">
        <v>29650000</v>
      </c>
    </row>
    <row r="1027" spans="2:7" x14ac:dyDescent="0.25">
      <c r="B1027" s="43" t="s">
        <v>1430</v>
      </c>
      <c r="C1027" s="75" t="s">
        <v>249</v>
      </c>
      <c r="D1027" s="52" t="s">
        <v>1444</v>
      </c>
      <c r="E1027" s="52" t="s">
        <v>110</v>
      </c>
      <c r="F1027" s="75" t="s">
        <v>223</v>
      </c>
      <c r="G1027" s="14">
        <v>10410000</v>
      </c>
    </row>
    <row r="1028" spans="2:7" x14ac:dyDescent="0.25">
      <c r="B1028" s="43" t="s">
        <v>1456</v>
      </c>
      <c r="C1028" s="75" t="s">
        <v>249</v>
      </c>
      <c r="D1028" s="52" t="s">
        <v>1444</v>
      </c>
      <c r="E1028" s="52" t="s">
        <v>110</v>
      </c>
      <c r="F1028" s="75" t="s">
        <v>257</v>
      </c>
      <c r="G1028" s="14">
        <v>33260000</v>
      </c>
    </row>
    <row r="1029" spans="2:7" x14ac:dyDescent="0.25">
      <c r="B1029" s="43" t="s">
        <v>1457</v>
      </c>
      <c r="C1029" s="75" t="s">
        <v>249</v>
      </c>
      <c r="D1029" s="52" t="s">
        <v>1444</v>
      </c>
      <c r="E1029" s="52" t="s">
        <v>599</v>
      </c>
      <c r="F1029" s="75" t="s">
        <v>257</v>
      </c>
      <c r="G1029" s="14">
        <v>36810000</v>
      </c>
    </row>
    <row r="1030" spans="2:7" x14ac:dyDescent="0.25">
      <c r="B1030" s="43" t="s">
        <v>1458</v>
      </c>
      <c r="C1030" s="75" t="s">
        <v>249</v>
      </c>
      <c r="D1030" s="52" t="s">
        <v>1444</v>
      </c>
      <c r="E1030" s="52" t="s">
        <v>112</v>
      </c>
      <c r="F1030" s="75" t="s">
        <v>257</v>
      </c>
      <c r="G1030" s="14">
        <v>26390000</v>
      </c>
    </row>
    <row r="1031" spans="2:7" x14ac:dyDescent="0.25">
      <c r="B1031" s="43" t="s">
        <v>1459</v>
      </c>
      <c r="C1031" s="75" t="s">
        <v>249</v>
      </c>
      <c r="D1031" s="52" t="s">
        <v>1444</v>
      </c>
      <c r="E1031" s="52" t="s">
        <v>113</v>
      </c>
      <c r="F1031" s="75" t="s">
        <v>257</v>
      </c>
      <c r="G1031" s="14">
        <v>29060000</v>
      </c>
    </row>
    <row r="1032" spans="2:7" x14ac:dyDescent="0.25">
      <c r="B1032" s="43" t="s">
        <v>1460</v>
      </c>
      <c r="C1032" s="75" t="s">
        <v>249</v>
      </c>
      <c r="D1032" s="52" t="s">
        <v>1444</v>
      </c>
      <c r="E1032" s="52" t="s">
        <v>769</v>
      </c>
      <c r="F1032" s="75" t="s">
        <v>257</v>
      </c>
      <c r="G1032" s="14">
        <v>32230000</v>
      </c>
    </row>
    <row r="1033" spans="2:7" x14ac:dyDescent="0.25">
      <c r="B1033" s="43" t="s">
        <v>1461</v>
      </c>
      <c r="C1033" s="75" t="s">
        <v>249</v>
      </c>
      <c r="D1033" s="52" t="s">
        <v>1444</v>
      </c>
      <c r="E1033" s="52" t="s">
        <v>996</v>
      </c>
      <c r="F1033" s="75" t="s">
        <v>257</v>
      </c>
      <c r="G1033" s="14">
        <v>19690000</v>
      </c>
    </row>
    <row r="1034" spans="2:7" x14ac:dyDescent="0.25">
      <c r="B1034" s="43" t="s">
        <v>1462</v>
      </c>
      <c r="C1034" s="75" t="s">
        <v>249</v>
      </c>
      <c r="D1034" s="52" t="s">
        <v>1444</v>
      </c>
      <c r="E1034" s="52" t="s">
        <v>110</v>
      </c>
      <c r="F1034" s="75" t="s">
        <v>213</v>
      </c>
      <c r="G1034" s="14">
        <v>20050000</v>
      </c>
    </row>
    <row r="1035" spans="2:7" x14ac:dyDescent="0.25">
      <c r="B1035" s="43" t="s">
        <v>1463</v>
      </c>
      <c r="C1035" s="75" t="s">
        <v>249</v>
      </c>
      <c r="D1035" s="52" t="s">
        <v>1444</v>
      </c>
      <c r="E1035" s="52" t="s">
        <v>110</v>
      </c>
      <c r="F1035" s="75" t="s">
        <v>213</v>
      </c>
      <c r="G1035" s="14">
        <v>10810000</v>
      </c>
    </row>
    <row r="1036" spans="2:7" x14ac:dyDescent="0.25">
      <c r="B1036" s="43" t="s">
        <v>1464</v>
      </c>
      <c r="C1036" s="75" t="s">
        <v>249</v>
      </c>
      <c r="D1036" s="52" t="s">
        <v>1444</v>
      </c>
      <c r="E1036" s="52" t="s">
        <v>1455</v>
      </c>
      <c r="F1036" s="75" t="s">
        <v>205</v>
      </c>
      <c r="G1036" s="14">
        <v>15300000</v>
      </c>
    </row>
    <row r="1037" spans="2:7" x14ac:dyDescent="0.25">
      <c r="B1037" s="43" t="s">
        <v>1465</v>
      </c>
      <c r="C1037" s="75" t="s">
        <v>249</v>
      </c>
      <c r="D1037" s="52" t="s">
        <v>1444</v>
      </c>
      <c r="E1037" s="52" t="s">
        <v>110</v>
      </c>
      <c r="F1037" s="75" t="s">
        <v>205</v>
      </c>
      <c r="G1037" s="14">
        <v>28500000</v>
      </c>
    </row>
    <row r="1038" spans="2:7" x14ac:dyDescent="0.25">
      <c r="B1038" s="43" t="s">
        <v>1466</v>
      </c>
      <c r="C1038" s="75" t="s">
        <v>249</v>
      </c>
      <c r="D1038" s="52" t="s">
        <v>1444</v>
      </c>
      <c r="E1038" s="52" t="s">
        <v>276</v>
      </c>
      <c r="F1038" s="75" t="s">
        <v>205</v>
      </c>
      <c r="G1038" s="14">
        <v>33660000</v>
      </c>
    </row>
    <row r="1039" spans="2:7" x14ac:dyDescent="0.25">
      <c r="B1039" s="43" t="s">
        <v>1467</v>
      </c>
      <c r="C1039" s="75" t="s">
        <v>249</v>
      </c>
      <c r="D1039" s="52" t="s">
        <v>1444</v>
      </c>
      <c r="E1039" s="52" t="s">
        <v>336</v>
      </c>
      <c r="F1039" s="75" t="s">
        <v>205</v>
      </c>
      <c r="G1039" s="14">
        <v>13480000</v>
      </c>
    </row>
    <row r="1040" spans="2:7" x14ac:dyDescent="0.25">
      <c r="B1040" s="43" t="s">
        <v>1468</v>
      </c>
      <c r="C1040" s="75" t="s">
        <v>249</v>
      </c>
      <c r="D1040" s="52" t="s">
        <v>1444</v>
      </c>
      <c r="E1040" s="52" t="s">
        <v>118</v>
      </c>
      <c r="F1040" s="75" t="s">
        <v>205</v>
      </c>
      <c r="G1040" s="14">
        <v>4980000</v>
      </c>
    </row>
    <row r="1041" spans="2:7" x14ac:dyDescent="0.25">
      <c r="B1041" s="43" t="s">
        <v>1469</v>
      </c>
      <c r="C1041" s="75" t="s">
        <v>249</v>
      </c>
      <c r="D1041" s="52" t="s">
        <v>1444</v>
      </c>
      <c r="E1041" s="52" t="s">
        <v>110</v>
      </c>
      <c r="F1041" s="75" t="s">
        <v>220</v>
      </c>
      <c r="G1041" s="14">
        <v>24760000</v>
      </c>
    </row>
    <row r="1042" spans="2:7" x14ac:dyDescent="0.25">
      <c r="B1042" s="43" t="s">
        <v>1470</v>
      </c>
      <c r="C1042" s="75" t="s">
        <v>249</v>
      </c>
      <c r="D1042" s="52" t="s">
        <v>1444</v>
      </c>
      <c r="E1042" s="52" t="s">
        <v>124</v>
      </c>
      <c r="F1042" s="75" t="s">
        <v>220</v>
      </c>
      <c r="G1042" s="14">
        <v>21330000</v>
      </c>
    </row>
    <row r="1043" spans="2:7" x14ac:dyDescent="0.25">
      <c r="B1043" s="43" t="s">
        <v>809</v>
      </c>
      <c r="C1043" s="75" t="s">
        <v>249</v>
      </c>
      <c r="D1043" s="52" t="s">
        <v>1444</v>
      </c>
      <c r="E1043" s="52" t="s">
        <v>110</v>
      </c>
      <c r="F1043" s="75" t="s">
        <v>188</v>
      </c>
      <c r="G1043" s="14">
        <v>20530000</v>
      </c>
    </row>
    <row r="1044" spans="2:7" x14ac:dyDescent="0.25">
      <c r="B1044" s="43" t="s">
        <v>1471</v>
      </c>
      <c r="C1044" s="75" t="s">
        <v>249</v>
      </c>
      <c r="D1044" s="52" t="s">
        <v>1444</v>
      </c>
      <c r="E1044" s="52" t="s">
        <v>124</v>
      </c>
      <c r="F1044" s="75" t="s">
        <v>188</v>
      </c>
      <c r="G1044" s="14">
        <v>28200000</v>
      </c>
    </row>
    <row r="1045" spans="2:7" x14ac:dyDescent="0.25">
      <c r="B1045" s="43" t="s">
        <v>1472</v>
      </c>
      <c r="C1045" s="75" t="s">
        <v>249</v>
      </c>
      <c r="D1045" s="52" t="s">
        <v>1473</v>
      </c>
      <c r="E1045" s="52" t="s">
        <v>106</v>
      </c>
      <c r="F1045" s="75" t="s">
        <v>186</v>
      </c>
      <c r="G1045" s="14">
        <v>18290000</v>
      </c>
    </row>
    <row r="1046" spans="2:7" x14ac:dyDescent="0.25">
      <c r="B1046" s="43" t="s">
        <v>1474</v>
      </c>
      <c r="C1046" s="75" t="s">
        <v>249</v>
      </c>
      <c r="D1046" s="52" t="s">
        <v>1473</v>
      </c>
      <c r="E1046" s="52" t="s">
        <v>106</v>
      </c>
      <c r="F1046" s="75" t="s">
        <v>186</v>
      </c>
      <c r="G1046" s="14">
        <v>14910000</v>
      </c>
    </row>
    <row r="1047" spans="2:7" x14ac:dyDescent="0.25">
      <c r="B1047" s="43" t="s">
        <v>1475</v>
      </c>
      <c r="C1047" s="75" t="s">
        <v>249</v>
      </c>
      <c r="D1047" s="52" t="s">
        <v>1473</v>
      </c>
      <c r="E1047" s="52" t="s">
        <v>109</v>
      </c>
      <c r="F1047" s="75" t="s">
        <v>186</v>
      </c>
      <c r="G1047" s="14">
        <v>20870000</v>
      </c>
    </row>
    <row r="1048" spans="2:7" x14ac:dyDescent="0.25">
      <c r="B1048" s="43" t="s">
        <v>1476</v>
      </c>
      <c r="C1048" s="75" t="s">
        <v>249</v>
      </c>
      <c r="D1048" s="52" t="s">
        <v>1473</v>
      </c>
      <c r="E1048" s="52" t="s">
        <v>109</v>
      </c>
      <c r="F1048" s="75" t="s">
        <v>186</v>
      </c>
      <c r="G1048" s="14">
        <v>18100000</v>
      </c>
    </row>
    <row r="1049" spans="2:7" x14ac:dyDescent="0.25">
      <c r="B1049" s="43" t="s">
        <v>1477</v>
      </c>
      <c r="C1049" s="75" t="s">
        <v>249</v>
      </c>
      <c r="D1049" s="52" t="s">
        <v>1473</v>
      </c>
      <c r="E1049" s="52" t="s">
        <v>110</v>
      </c>
      <c r="F1049" s="75" t="s">
        <v>186</v>
      </c>
      <c r="G1049" s="14">
        <v>17850000</v>
      </c>
    </row>
    <row r="1050" spans="2:7" x14ac:dyDescent="0.25">
      <c r="B1050" s="43" t="s">
        <v>1478</v>
      </c>
      <c r="C1050" s="75" t="s">
        <v>249</v>
      </c>
      <c r="D1050" s="52" t="s">
        <v>1473</v>
      </c>
      <c r="E1050" s="52" t="s">
        <v>110</v>
      </c>
      <c r="F1050" s="75" t="s">
        <v>186</v>
      </c>
      <c r="G1050" s="14">
        <v>21140000</v>
      </c>
    </row>
    <row r="1051" spans="2:7" x14ac:dyDescent="0.25">
      <c r="B1051" s="43" t="s">
        <v>1479</v>
      </c>
      <c r="C1051" s="75" t="s">
        <v>249</v>
      </c>
      <c r="D1051" s="52" t="s">
        <v>1473</v>
      </c>
      <c r="E1051" s="52" t="s">
        <v>124</v>
      </c>
      <c r="F1051" s="75" t="s">
        <v>186</v>
      </c>
      <c r="G1051" s="14">
        <v>18990000</v>
      </c>
    </row>
    <row r="1052" spans="2:7" x14ac:dyDescent="0.25">
      <c r="B1052" s="43" t="s">
        <v>1480</v>
      </c>
      <c r="C1052" s="75" t="s">
        <v>249</v>
      </c>
      <c r="D1052" s="52" t="s">
        <v>1473</v>
      </c>
      <c r="E1052" s="52" t="s">
        <v>114</v>
      </c>
      <c r="F1052" s="75" t="s">
        <v>186</v>
      </c>
      <c r="G1052" s="14">
        <v>17220000</v>
      </c>
    </row>
    <row r="1053" spans="2:7" x14ac:dyDescent="0.25">
      <c r="B1053" s="43" t="s">
        <v>1481</v>
      </c>
      <c r="C1053" s="75" t="s">
        <v>249</v>
      </c>
      <c r="D1053" s="52" t="s">
        <v>1473</v>
      </c>
      <c r="E1053" s="52" t="s">
        <v>110</v>
      </c>
      <c r="F1053" s="75" t="s">
        <v>197</v>
      </c>
      <c r="G1053" s="14">
        <v>13300000</v>
      </c>
    </row>
    <row r="1054" spans="2:7" x14ac:dyDescent="0.25">
      <c r="B1054" s="43" t="s">
        <v>1482</v>
      </c>
      <c r="C1054" s="75" t="s">
        <v>249</v>
      </c>
      <c r="D1054" s="52" t="s">
        <v>1473</v>
      </c>
      <c r="E1054" s="52" t="s">
        <v>109</v>
      </c>
      <c r="F1054" s="75" t="s">
        <v>223</v>
      </c>
      <c r="G1054" s="14">
        <v>19740000</v>
      </c>
    </row>
    <row r="1055" spans="2:7" x14ac:dyDescent="0.25">
      <c r="B1055" s="43" t="s">
        <v>1483</v>
      </c>
      <c r="C1055" s="75" t="s">
        <v>249</v>
      </c>
      <c r="D1055" s="52" t="s">
        <v>1473</v>
      </c>
      <c r="E1055" s="52" t="s">
        <v>110</v>
      </c>
      <c r="F1055" s="75" t="s">
        <v>223</v>
      </c>
      <c r="G1055" s="14">
        <v>28010000</v>
      </c>
    </row>
    <row r="1056" spans="2:7" x14ac:dyDescent="0.25">
      <c r="B1056" s="43" t="s">
        <v>1484</v>
      </c>
      <c r="C1056" s="75" t="s">
        <v>249</v>
      </c>
      <c r="D1056" s="52" t="s">
        <v>1473</v>
      </c>
      <c r="E1056" s="52" t="s">
        <v>124</v>
      </c>
      <c r="F1056" s="75" t="s">
        <v>223</v>
      </c>
      <c r="G1056" s="14">
        <v>25680000</v>
      </c>
    </row>
    <row r="1057" spans="2:7" x14ac:dyDescent="0.25">
      <c r="B1057" s="43" t="s">
        <v>1485</v>
      </c>
      <c r="C1057" s="75" t="s">
        <v>249</v>
      </c>
      <c r="D1057" s="52" t="s">
        <v>1473</v>
      </c>
      <c r="E1057" s="52" t="s">
        <v>763</v>
      </c>
      <c r="F1057" s="75" t="s">
        <v>223</v>
      </c>
      <c r="G1057" s="14">
        <v>5690000</v>
      </c>
    </row>
    <row r="1058" spans="2:7" x14ac:dyDescent="0.25">
      <c r="B1058" s="43" t="s">
        <v>1486</v>
      </c>
      <c r="C1058" s="75" t="s">
        <v>249</v>
      </c>
      <c r="D1058" s="52" t="s">
        <v>1473</v>
      </c>
      <c r="E1058" s="52" t="s">
        <v>162</v>
      </c>
      <c r="F1058" s="75" t="s">
        <v>223</v>
      </c>
      <c r="G1058" s="14">
        <v>23050000</v>
      </c>
    </row>
    <row r="1059" spans="2:7" x14ac:dyDescent="0.25">
      <c r="B1059" s="43" t="s">
        <v>1487</v>
      </c>
      <c r="C1059" s="75" t="s">
        <v>249</v>
      </c>
      <c r="D1059" s="52" t="s">
        <v>1473</v>
      </c>
      <c r="E1059" s="52" t="s">
        <v>440</v>
      </c>
      <c r="F1059" s="75" t="s">
        <v>223</v>
      </c>
      <c r="G1059" s="14">
        <v>23970000</v>
      </c>
    </row>
    <row r="1060" spans="2:7" x14ac:dyDescent="0.25">
      <c r="B1060" s="43" t="s">
        <v>1488</v>
      </c>
      <c r="C1060" s="75" t="s">
        <v>249</v>
      </c>
      <c r="D1060" s="52" t="s">
        <v>1473</v>
      </c>
      <c r="E1060" s="52" t="s">
        <v>121</v>
      </c>
      <c r="F1060" s="75" t="s">
        <v>257</v>
      </c>
      <c r="G1060" s="14">
        <v>28830000</v>
      </c>
    </row>
    <row r="1061" spans="2:7" x14ac:dyDescent="0.25">
      <c r="B1061" s="43" t="s">
        <v>1489</v>
      </c>
      <c r="C1061" s="75" t="s">
        <v>249</v>
      </c>
      <c r="D1061" s="52" t="s">
        <v>1473</v>
      </c>
      <c r="E1061" s="52" t="s">
        <v>110</v>
      </c>
      <c r="F1061" s="75" t="s">
        <v>213</v>
      </c>
      <c r="G1061" s="14">
        <v>10040000</v>
      </c>
    </row>
    <row r="1062" spans="2:7" x14ac:dyDescent="0.25">
      <c r="B1062" s="43" t="s">
        <v>1490</v>
      </c>
      <c r="C1062" s="75" t="s">
        <v>249</v>
      </c>
      <c r="D1062" s="52" t="s">
        <v>1473</v>
      </c>
      <c r="E1062" s="52" t="s">
        <v>110</v>
      </c>
      <c r="F1062" s="75" t="s">
        <v>213</v>
      </c>
      <c r="G1062" s="14">
        <v>11250000</v>
      </c>
    </row>
    <row r="1063" spans="2:7" x14ac:dyDescent="0.25">
      <c r="B1063" s="43" t="s">
        <v>1491</v>
      </c>
      <c r="C1063" s="75" t="s">
        <v>249</v>
      </c>
      <c r="D1063" s="52" t="s">
        <v>1473</v>
      </c>
      <c r="E1063" s="52" t="s">
        <v>106</v>
      </c>
      <c r="F1063" s="75" t="s">
        <v>205</v>
      </c>
      <c r="G1063" s="14">
        <v>19790000</v>
      </c>
    </row>
    <row r="1064" spans="2:7" x14ac:dyDescent="0.25">
      <c r="B1064" s="43" t="s">
        <v>1492</v>
      </c>
      <c r="C1064" s="75" t="s">
        <v>249</v>
      </c>
      <c r="D1064" s="52" t="s">
        <v>1473</v>
      </c>
      <c r="E1064" s="52" t="s">
        <v>346</v>
      </c>
      <c r="F1064" s="75" t="s">
        <v>205</v>
      </c>
      <c r="G1064" s="14">
        <v>21880000</v>
      </c>
    </row>
    <row r="1065" spans="2:7" x14ac:dyDescent="0.25">
      <c r="B1065" s="43" t="s">
        <v>1493</v>
      </c>
      <c r="C1065" s="75" t="s">
        <v>249</v>
      </c>
      <c r="D1065" s="52" t="s">
        <v>1473</v>
      </c>
      <c r="E1065" s="52" t="s">
        <v>339</v>
      </c>
      <c r="F1065" s="75" t="s">
        <v>205</v>
      </c>
      <c r="G1065" s="14">
        <v>29980000</v>
      </c>
    </row>
    <row r="1066" spans="2:7" x14ac:dyDescent="0.25">
      <c r="B1066" s="43" t="s">
        <v>1494</v>
      </c>
      <c r="C1066" s="75" t="s">
        <v>249</v>
      </c>
      <c r="D1066" s="52" t="s">
        <v>1473</v>
      </c>
      <c r="E1066" s="52" t="s">
        <v>110</v>
      </c>
      <c r="F1066" s="75" t="s">
        <v>205</v>
      </c>
      <c r="G1066" s="14">
        <v>29440000</v>
      </c>
    </row>
    <row r="1067" spans="2:7" x14ac:dyDescent="0.25">
      <c r="B1067" s="43" t="s">
        <v>1495</v>
      </c>
      <c r="C1067" s="75" t="s">
        <v>249</v>
      </c>
      <c r="D1067" s="52" t="s">
        <v>1473</v>
      </c>
      <c r="E1067" s="52" t="s">
        <v>1496</v>
      </c>
      <c r="F1067" s="75" t="s">
        <v>205</v>
      </c>
      <c r="G1067" s="14">
        <v>16710000</v>
      </c>
    </row>
    <row r="1068" spans="2:7" x14ac:dyDescent="0.25">
      <c r="B1068" s="43" t="s">
        <v>1497</v>
      </c>
      <c r="C1068" s="75" t="s">
        <v>249</v>
      </c>
      <c r="D1068" s="52" t="s">
        <v>1473</v>
      </c>
      <c r="E1068" s="52" t="s">
        <v>117</v>
      </c>
      <c r="F1068" s="75" t="s">
        <v>220</v>
      </c>
      <c r="G1068" s="14">
        <v>15910000</v>
      </c>
    </row>
    <row r="1069" spans="2:7" x14ac:dyDescent="0.25">
      <c r="B1069" s="43" t="s">
        <v>1498</v>
      </c>
      <c r="C1069" s="75" t="s">
        <v>249</v>
      </c>
      <c r="D1069" s="52" t="s">
        <v>1473</v>
      </c>
      <c r="E1069" s="52" t="s">
        <v>110</v>
      </c>
      <c r="F1069" s="75" t="s">
        <v>188</v>
      </c>
      <c r="G1069" s="14">
        <v>23120000</v>
      </c>
    </row>
    <row r="1070" spans="2:7" x14ac:dyDescent="0.25">
      <c r="B1070" s="43" t="s">
        <v>1499</v>
      </c>
      <c r="C1070" s="75" t="s">
        <v>249</v>
      </c>
      <c r="D1070" s="52" t="s">
        <v>1500</v>
      </c>
      <c r="E1070" s="52" t="s">
        <v>106</v>
      </c>
      <c r="F1070" s="75" t="s">
        <v>186</v>
      </c>
      <c r="G1070" s="14">
        <v>14080000</v>
      </c>
    </row>
    <row r="1071" spans="2:7" x14ac:dyDescent="0.25">
      <c r="B1071" s="43" t="s">
        <v>1501</v>
      </c>
      <c r="C1071" s="75" t="s">
        <v>249</v>
      </c>
      <c r="D1071" s="52" t="s">
        <v>1500</v>
      </c>
      <c r="E1071" s="52" t="s">
        <v>110</v>
      </c>
      <c r="F1071" s="75" t="s">
        <v>186</v>
      </c>
      <c r="G1071" s="14">
        <v>23390000</v>
      </c>
    </row>
    <row r="1072" spans="2:7" x14ac:dyDescent="0.25">
      <c r="B1072" s="43" t="s">
        <v>1502</v>
      </c>
      <c r="C1072" s="75" t="s">
        <v>249</v>
      </c>
      <c r="D1072" s="52" t="s">
        <v>1500</v>
      </c>
      <c r="E1072" s="52" t="s">
        <v>110</v>
      </c>
      <c r="F1072" s="75" t="s">
        <v>186</v>
      </c>
      <c r="G1072" s="14">
        <v>15000000</v>
      </c>
    </row>
    <row r="1073" spans="2:7" x14ac:dyDescent="0.25">
      <c r="B1073" s="43" t="s">
        <v>1503</v>
      </c>
      <c r="C1073" s="75" t="s">
        <v>249</v>
      </c>
      <c r="D1073" s="52" t="s">
        <v>1500</v>
      </c>
      <c r="E1073" s="52" t="s">
        <v>110</v>
      </c>
      <c r="F1073" s="75" t="s">
        <v>186</v>
      </c>
      <c r="G1073" s="14">
        <v>8530000</v>
      </c>
    </row>
    <row r="1074" spans="2:7" x14ac:dyDescent="0.25">
      <c r="B1074" s="43" t="s">
        <v>1504</v>
      </c>
      <c r="C1074" s="75" t="s">
        <v>249</v>
      </c>
      <c r="D1074" s="52" t="s">
        <v>1500</v>
      </c>
      <c r="E1074" s="52" t="s">
        <v>124</v>
      </c>
      <c r="F1074" s="75" t="s">
        <v>186</v>
      </c>
      <c r="G1074" s="14">
        <v>15550000</v>
      </c>
    </row>
    <row r="1075" spans="2:7" x14ac:dyDescent="0.25">
      <c r="B1075" s="43" t="s">
        <v>1505</v>
      </c>
      <c r="C1075" s="75" t="s">
        <v>249</v>
      </c>
      <c r="D1075" s="52" t="s">
        <v>1500</v>
      </c>
      <c r="E1075" s="52" t="s">
        <v>583</v>
      </c>
      <c r="F1075" s="75" t="s">
        <v>186</v>
      </c>
      <c r="G1075" s="14">
        <v>13960000</v>
      </c>
    </row>
    <row r="1076" spans="2:7" x14ac:dyDescent="0.25">
      <c r="B1076" s="43" t="s">
        <v>1506</v>
      </c>
      <c r="C1076" s="75" t="s">
        <v>249</v>
      </c>
      <c r="D1076" s="52" t="s">
        <v>1500</v>
      </c>
      <c r="E1076" s="52" t="s">
        <v>276</v>
      </c>
      <c r="F1076" s="75" t="s">
        <v>186</v>
      </c>
      <c r="G1076" s="14">
        <v>13530000</v>
      </c>
    </row>
    <row r="1077" spans="2:7" x14ac:dyDescent="0.25">
      <c r="B1077" s="43" t="s">
        <v>1507</v>
      </c>
      <c r="C1077" s="75" t="s">
        <v>249</v>
      </c>
      <c r="D1077" s="52" t="s">
        <v>1500</v>
      </c>
      <c r="E1077" s="52" t="s">
        <v>1215</v>
      </c>
      <c r="F1077" s="75" t="s">
        <v>186</v>
      </c>
      <c r="G1077" s="14">
        <v>23310000</v>
      </c>
    </row>
    <row r="1078" spans="2:7" x14ac:dyDescent="0.25">
      <c r="B1078" s="43" t="s">
        <v>1508</v>
      </c>
      <c r="C1078" s="75" t="s">
        <v>249</v>
      </c>
      <c r="D1078" s="52" t="s">
        <v>1500</v>
      </c>
      <c r="E1078" s="52" t="s">
        <v>110</v>
      </c>
      <c r="F1078" s="75" t="s">
        <v>197</v>
      </c>
      <c r="G1078" s="14">
        <v>27380000</v>
      </c>
    </row>
    <row r="1079" spans="2:7" x14ac:dyDescent="0.25">
      <c r="B1079" s="43" t="s">
        <v>1509</v>
      </c>
      <c r="C1079" s="75" t="s">
        <v>249</v>
      </c>
      <c r="D1079" s="52" t="s">
        <v>1500</v>
      </c>
      <c r="E1079" s="52" t="s">
        <v>110</v>
      </c>
      <c r="F1079" s="75" t="s">
        <v>223</v>
      </c>
      <c r="G1079" s="14">
        <v>29380000</v>
      </c>
    </row>
    <row r="1080" spans="2:7" x14ac:dyDescent="0.25">
      <c r="B1080" s="43" t="s">
        <v>1510</v>
      </c>
      <c r="C1080" s="75" t="s">
        <v>249</v>
      </c>
      <c r="D1080" s="52" t="s">
        <v>1500</v>
      </c>
      <c r="E1080" s="52" t="s">
        <v>194</v>
      </c>
      <c r="F1080" s="75" t="s">
        <v>223</v>
      </c>
      <c r="G1080" s="14">
        <v>35540000</v>
      </c>
    </row>
    <row r="1081" spans="2:7" x14ac:dyDescent="0.25">
      <c r="B1081" s="43" t="s">
        <v>1511</v>
      </c>
      <c r="C1081" s="75" t="s">
        <v>249</v>
      </c>
      <c r="D1081" s="52" t="s">
        <v>1500</v>
      </c>
      <c r="E1081" s="52" t="s">
        <v>110</v>
      </c>
      <c r="F1081" s="75" t="s">
        <v>443</v>
      </c>
      <c r="G1081" s="14">
        <v>33570000</v>
      </c>
    </row>
    <row r="1082" spans="2:7" x14ac:dyDescent="0.25">
      <c r="B1082" s="43" t="s">
        <v>1512</v>
      </c>
      <c r="C1082" s="75" t="s">
        <v>249</v>
      </c>
      <c r="D1082" s="52" t="s">
        <v>1500</v>
      </c>
      <c r="E1082" s="52" t="s">
        <v>109</v>
      </c>
      <c r="F1082" s="75" t="s">
        <v>257</v>
      </c>
      <c r="G1082" s="14">
        <v>29270000</v>
      </c>
    </row>
    <row r="1083" spans="2:7" x14ac:dyDescent="0.25">
      <c r="B1083" s="43" t="s">
        <v>1513</v>
      </c>
      <c r="C1083" s="75" t="s">
        <v>249</v>
      </c>
      <c r="D1083" s="52" t="s">
        <v>1500</v>
      </c>
      <c r="E1083" s="52" t="s">
        <v>110</v>
      </c>
      <c r="F1083" s="75" t="s">
        <v>257</v>
      </c>
      <c r="G1083" s="14">
        <v>13540000</v>
      </c>
    </row>
    <row r="1084" spans="2:7" x14ac:dyDescent="0.25">
      <c r="B1084" s="43" t="s">
        <v>1514</v>
      </c>
      <c r="C1084" s="75" t="s">
        <v>249</v>
      </c>
      <c r="D1084" s="52" t="s">
        <v>1500</v>
      </c>
      <c r="E1084" s="52" t="s">
        <v>234</v>
      </c>
      <c r="F1084" s="75" t="s">
        <v>257</v>
      </c>
      <c r="G1084" s="14">
        <v>29870000</v>
      </c>
    </row>
    <row r="1085" spans="2:7" x14ac:dyDescent="0.25">
      <c r="B1085" s="43" t="s">
        <v>1515</v>
      </c>
      <c r="C1085" s="75" t="s">
        <v>249</v>
      </c>
      <c r="D1085" s="52" t="s">
        <v>1500</v>
      </c>
      <c r="E1085" s="52" t="s">
        <v>160</v>
      </c>
      <c r="F1085" s="75" t="s">
        <v>213</v>
      </c>
      <c r="G1085" s="14">
        <v>10800000</v>
      </c>
    </row>
    <row r="1086" spans="2:7" x14ac:dyDescent="0.25">
      <c r="B1086" s="43" t="s">
        <v>1516</v>
      </c>
      <c r="C1086" s="75" t="s">
        <v>249</v>
      </c>
      <c r="D1086" s="52" t="s">
        <v>1500</v>
      </c>
      <c r="E1086" s="52" t="s">
        <v>110</v>
      </c>
      <c r="F1086" s="75" t="s">
        <v>205</v>
      </c>
      <c r="G1086" s="14">
        <v>31600000</v>
      </c>
    </row>
    <row r="1087" spans="2:7" x14ac:dyDescent="0.25">
      <c r="B1087" s="43" t="s">
        <v>1517</v>
      </c>
      <c r="C1087" s="75" t="s">
        <v>249</v>
      </c>
      <c r="D1087" s="52" t="s">
        <v>1500</v>
      </c>
      <c r="E1087" s="52" t="s">
        <v>124</v>
      </c>
      <c r="F1087" s="75" t="s">
        <v>205</v>
      </c>
      <c r="G1087" s="14">
        <v>27140000</v>
      </c>
    </row>
    <row r="1088" spans="2:7" x14ac:dyDescent="0.25">
      <c r="B1088" s="43" t="s">
        <v>1518</v>
      </c>
      <c r="C1088" s="75" t="s">
        <v>249</v>
      </c>
      <c r="D1088" s="52" t="s">
        <v>1500</v>
      </c>
      <c r="E1088" s="52" t="s">
        <v>194</v>
      </c>
      <c r="F1088" s="75" t="s">
        <v>205</v>
      </c>
      <c r="G1088" s="14">
        <v>26060000</v>
      </c>
    </row>
    <row r="1089" spans="2:7" x14ac:dyDescent="0.25">
      <c r="B1089" s="43" t="s">
        <v>1519</v>
      </c>
      <c r="C1089" s="75" t="s">
        <v>249</v>
      </c>
      <c r="D1089" s="52" t="s">
        <v>1500</v>
      </c>
      <c r="E1089" s="52" t="s">
        <v>160</v>
      </c>
      <c r="F1089" s="75" t="s">
        <v>205</v>
      </c>
      <c r="G1089" s="14">
        <v>8630000</v>
      </c>
    </row>
    <row r="1090" spans="2:7" x14ac:dyDescent="0.25">
      <c r="B1090" s="43" t="s">
        <v>1520</v>
      </c>
      <c r="C1090" s="75" t="s">
        <v>249</v>
      </c>
      <c r="D1090" s="52" t="s">
        <v>1500</v>
      </c>
      <c r="E1090" s="52" t="s">
        <v>1253</v>
      </c>
      <c r="F1090" s="75" t="s">
        <v>205</v>
      </c>
      <c r="G1090" s="14">
        <v>15360000</v>
      </c>
    </row>
    <row r="1091" spans="2:7" x14ac:dyDescent="0.25">
      <c r="B1091" s="43" t="s">
        <v>1521</v>
      </c>
      <c r="C1091" s="75" t="s">
        <v>249</v>
      </c>
      <c r="D1091" s="52" t="s">
        <v>1500</v>
      </c>
      <c r="E1091" s="52" t="s">
        <v>110</v>
      </c>
      <c r="F1091" s="75" t="s">
        <v>220</v>
      </c>
      <c r="G1091" s="14">
        <v>29570000</v>
      </c>
    </row>
    <row r="1092" spans="2:7" x14ac:dyDescent="0.25">
      <c r="B1092" s="43" t="s">
        <v>1522</v>
      </c>
      <c r="C1092" s="75" t="s">
        <v>249</v>
      </c>
      <c r="D1092" s="52" t="s">
        <v>1500</v>
      </c>
      <c r="E1092" s="52" t="s">
        <v>110</v>
      </c>
      <c r="F1092" s="75" t="s">
        <v>188</v>
      </c>
      <c r="G1092" s="14">
        <v>28600000</v>
      </c>
    </row>
    <row r="1093" spans="2:7" x14ac:dyDescent="0.25">
      <c r="B1093" s="43" t="s">
        <v>1523</v>
      </c>
      <c r="C1093" s="75" t="s">
        <v>249</v>
      </c>
      <c r="D1093" s="52" t="s">
        <v>1500</v>
      </c>
      <c r="E1093" s="52" t="s">
        <v>276</v>
      </c>
      <c r="F1093" s="75" t="s">
        <v>188</v>
      </c>
      <c r="G1093" s="14">
        <v>32520000</v>
      </c>
    </row>
    <row r="1094" spans="2:7" x14ac:dyDescent="0.25">
      <c r="B1094" s="43" t="s">
        <v>1524</v>
      </c>
      <c r="C1094" s="75" t="s">
        <v>249</v>
      </c>
      <c r="D1094" s="52" t="s">
        <v>1525</v>
      </c>
      <c r="E1094" s="52" t="s">
        <v>110</v>
      </c>
      <c r="F1094" s="75" t="s">
        <v>186</v>
      </c>
      <c r="G1094" s="14">
        <v>22460000</v>
      </c>
    </row>
    <row r="1095" spans="2:7" x14ac:dyDescent="0.25">
      <c r="B1095" s="43" t="s">
        <v>1526</v>
      </c>
      <c r="C1095" s="75" t="s">
        <v>249</v>
      </c>
      <c r="D1095" s="52" t="s">
        <v>1525</v>
      </c>
      <c r="E1095" s="52" t="s">
        <v>110</v>
      </c>
      <c r="F1095" s="75" t="s">
        <v>186</v>
      </c>
      <c r="G1095" s="14">
        <v>22730000</v>
      </c>
    </row>
    <row r="1096" spans="2:7" x14ac:dyDescent="0.25">
      <c r="B1096" s="43" t="s">
        <v>1527</v>
      </c>
      <c r="C1096" s="75" t="s">
        <v>249</v>
      </c>
      <c r="D1096" s="52" t="s">
        <v>1525</v>
      </c>
      <c r="E1096" s="52" t="s">
        <v>110</v>
      </c>
      <c r="F1096" s="75" t="s">
        <v>186</v>
      </c>
      <c r="G1096" s="14">
        <v>19480000</v>
      </c>
    </row>
    <row r="1097" spans="2:7" x14ac:dyDescent="0.25">
      <c r="B1097" s="43" t="s">
        <v>1528</v>
      </c>
      <c r="C1097" s="75" t="s">
        <v>249</v>
      </c>
      <c r="D1097" s="52" t="s">
        <v>1525</v>
      </c>
      <c r="E1097" s="52" t="s">
        <v>124</v>
      </c>
      <c r="F1097" s="75" t="s">
        <v>186</v>
      </c>
      <c r="G1097" s="14">
        <v>19250000</v>
      </c>
    </row>
    <row r="1098" spans="2:7" x14ac:dyDescent="0.25">
      <c r="B1098" s="43" t="s">
        <v>1529</v>
      </c>
      <c r="C1098" s="75" t="s">
        <v>249</v>
      </c>
      <c r="D1098" s="52" t="s">
        <v>1525</v>
      </c>
      <c r="E1098" s="52" t="s">
        <v>769</v>
      </c>
      <c r="F1098" s="75" t="s">
        <v>186</v>
      </c>
      <c r="G1098" s="14">
        <v>39070000</v>
      </c>
    </row>
    <row r="1099" spans="2:7" x14ac:dyDescent="0.25">
      <c r="B1099" s="43" t="s">
        <v>1530</v>
      </c>
      <c r="C1099" s="75" t="s">
        <v>249</v>
      </c>
      <c r="D1099" s="52" t="s">
        <v>1525</v>
      </c>
      <c r="E1099" s="52" t="s">
        <v>117</v>
      </c>
      <c r="F1099" s="75" t="s">
        <v>186</v>
      </c>
      <c r="G1099" s="14">
        <v>9870000</v>
      </c>
    </row>
    <row r="1100" spans="2:7" x14ac:dyDescent="0.25">
      <c r="B1100" s="43" t="s">
        <v>1531</v>
      </c>
      <c r="C1100" s="75" t="s">
        <v>249</v>
      </c>
      <c r="D1100" s="52" t="s">
        <v>1525</v>
      </c>
      <c r="E1100" s="52" t="s">
        <v>121</v>
      </c>
      <c r="F1100" s="75" t="s">
        <v>186</v>
      </c>
      <c r="G1100" s="14">
        <v>23860000</v>
      </c>
    </row>
    <row r="1101" spans="2:7" x14ac:dyDescent="0.25">
      <c r="B1101" s="43" t="s">
        <v>1532</v>
      </c>
      <c r="C1101" s="75" t="s">
        <v>249</v>
      </c>
      <c r="D1101" s="52" t="s">
        <v>1525</v>
      </c>
      <c r="E1101" s="52" t="s">
        <v>109</v>
      </c>
      <c r="F1101" s="75" t="s">
        <v>223</v>
      </c>
      <c r="G1101" s="14">
        <v>32020000</v>
      </c>
    </row>
    <row r="1102" spans="2:7" x14ac:dyDescent="0.25">
      <c r="B1102" s="43" t="s">
        <v>1533</v>
      </c>
      <c r="C1102" s="75" t="s">
        <v>249</v>
      </c>
      <c r="D1102" s="52" t="s">
        <v>1525</v>
      </c>
      <c r="E1102" s="52" t="s">
        <v>109</v>
      </c>
      <c r="F1102" s="75" t="s">
        <v>223</v>
      </c>
      <c r="G1102" s="14">
        <v>36260000</v>
      </c>
    </row>
    <row r="1103" spans="2:7" x14ac:dyDescent="0.25">
      <c r="B1103" s="43" t="s">
        <v>1534</v>
      </c>
      <c r="C1103" s="75" t="s">
        <v>249</v>
      </c>
      <c r="D1103" s="52" t="s">
        <v>1525</v>
      </c>
      <c r="E1103" s="52" t="s">
        <v>110</v>
      </c>
      <c r="F1103" s="75" t="s">
        <v>223</v>
      </c>
      <c r="G1103" s="14">
        <v>11300000</v>
      </c>
    </row>
    <row r="1104" spans="2:7" x14ac:dyDescent="0.25">
      <c r="B1104" s="43" t="s">
        <v>1535</v>
      </c>
      <c r="C1104" s="75" t="s">
        <v>249</v>
      </c>
      <c r="D1104" s="52" t="s">
        <v>1525</v>
      </c>
      <c r="E1104" s="52" t="s">
        <v>661</v>
      </c>
      <c r="F1104" s="75" t="s">
        <v>223</v>
      </c>
      <c r="G1104" s="14">
        <v>27190000</v>
      </c>
    </row>
    <row r="1105" spans="2:7" x14ac:dyDescent="0.25">
      <c r="B1105" s="43" t="s">
        <v>1536</v>
      </c>
      <c r="C1105" s="75" t="s">
        <v>249</v>
      </c>
      <c r="D1105" s="52" t="s">
        <v>1525</v>
      </c>
      <c r="E1105" s="52" t="s">
        <v>110</v>
      </c>
      <c r="F1105" s="75" t="s">
        <v>257</v>
      </c>
      <c r="G1105" s="14">
        <v>40640000</v>
      </c>
    </row>
    <row r="1106" spans="2:7" x14ac:dyDescent="0.25">
      <c r="B1106" s="43" t="s">
        <v>1537</v>
      </c>
      <c r="C1106" s="75" t="s">
        <v>249</v>
      </c>
      <c r="D1106" s="52" t="s">
        <v>1525</v>
      </c>
      <c r="E1106" s="52" t="s">
        <v>117</v>
      </c>
      <c r="F1106" s="75" t="s">
        <v>257</v>
      </c>
      <c r="G1106" s="14">
        <v>38790000</v>
      </c>
    </row>
    <row r="1107" spans="2:7" x14ac:dyDescent="0.25">
      <c r="B1107" s="43" t="s">
        <v>1538</v>
      </c>
      <c r="C1107" s="75" t="s">
        <v>249</v>
      </c>
      <c r="D1107" s="52" t="s">
        <v>1525</v>
      </c>
      <c r="E1107" s="52" t="s">
        <v>117</v>
      </c>
      <c r="F1107" s="75" t="s">
        <v>213</v>
      </c>
      <c r="G1107" s="14">
        <v>24030000</v>
      </c>
    </row>
    <row r="1108" spans="2:7" x14ac:dyDescent="0.25">
      <c r="B1108" s="43" t="s">
        <v>1539</v>
      </c>
      <c r="C1108" s="75" t="s">
        <v>249</v>
      </c>
      <c r="D1108" s="52" t="s">
        <v>1525</v>
      </c>
      <c r="E1108" s="52" t="s">
        <v>109</v>
      </c>
      <c r="F1108" s="75" t="s">
        <v>205</v>
      </c>
      <c r="G1108" s="14">
        <v>3310000</v>
      </c>
    </row>
    <row r="1109" spans="2:7" x14ac:dyDescent="0.25">
      <c r="B1109" s="43" t="s">
        <v>1540</v>
      </c>
      <c r="C1109" s="75" t="s">
        <v>249</v>
      </c>
      <c r="D1109" s="52" t="s">
        <v>1525</v>
      </c>
      <c r="E1109" s="52" t="s">
        <v>110</v>
      </c>
      <c r="F1109" s="75" t="s">
        <v>205</v>
      </c>
      <c r="G1109" s="14">
        <v>15320000</v>
      </c>
    </row>
    <row r="1110" spans="2:7" x14ac:dyDescent="0.25">
      <c r="B1110" s="43" t="s">
        <v>1541</v>
      </c>
      <c r="C1110" s="75" t="s">
        <v>249</v>
      </c>
      <c r="D1110" s="52" t="s">
        <v>1525</v>
      </c>
      <c r="E1110" s="52" t="s">
        <v>110</v>
      </c>
      <c r="F1110" s="75" t="s">
        <v>205</v>
      </c>
      <c r="G1110" s="14">
        <v>30010000</v>
      </c>
    </row>
    <row r="1111" spans="2:7" x14ac:dyDescent="0.25">
      <c r="B1111" s="43" t="s">
        <v>1542</v>
      </c>
      <c r="C1111" s="75" t="s">
        <v>249</v>
      </c>
      <c r="D1111" s="52" t="s">
        <v>1525</v>
      </c>
      <c r="E1111" s="52" t="s">
        <v>161</v>
      </c>
      <c r="F1111" s="75" t="s">
        <v>205</v>
      </c>
      <c r="G1111" s="14">
        <v>21590000</v>
      </c>
    </row>
    <row r="1112" spans="2:7" x14ac:dyDescent="0.25">
      <c r="B1112" s="43" t="s">
        <v>1543</v>
      </c>
      <c r="C1112" s="75" t="s">
        <v>249</v>
      </c>
      <c r="D1112" s="52" t="s">
        <v>1525</v>
      </c>
      <c r="E1112" s="52" t="s">
        <v>276</v>
      </c>
      <c r="F1112" s="75" t="s">
        <v>205</v>
      </c>
      <c r="G1112" s="14">
        <v>34040000</v>
      </c>
    </row>
    <row r="1113" spans="2:7" x14ac:dyDescent="0.25">
      <c r="B1113" s="43" t="s">
        <v>1544</v>
      </c>
      <c r="C1113" s="75" t="s">
        <v>249</v>
      </c>
      <c r="D1113" s="52" t="s">
        <v>1525</v>
      </c>
      <c r="E1113" s="52" t="s">
        <v>116</v>
      </c>
      <c r="F1113" s="75" t="s">
        <v>205</v>
      </c>
      <c r="G1113" s="14">
        <v>1580000</v>
      </c>
    </row>
    <row r="1114" spans="2:7" x14ac:dyDescent="0.25">
      <c r="B1114" s="43" t="s">
        <v>1545</v>
      </c>
      <c r="C1114" s="75" t="s">
        <v>249</v>
      </c>
      <c r="D1114" s="52" t="s">
        <v>1525</v>
      </c>
      <c r="E1114" s="52" t="s">
        <v>110</v>
      </c>
      <c r="F1114" s="75" t="s">
        <v>220</v>
      </c>
      <c r="G1114" s="14">
        <v>20290000</v>
      </c>
    </row>
    <row r="1115" spans="2:7" x14ac:dyDescent="0.25">
      <c r="B1115" s="43" t="s">
        <v>1546</v>
      </c>
      <c r="C1115" s="75" t="s">
        <v>249</v>
      </c>
      <c r="D1115" s="52" t="s">
        <v>1525</v>
      </c>
      <c r="E1115" s="52" t="s">
        <v>117</v>
      </c>
      <c r="F1115" s="75" t="s">
        <v>220</v>
      </c>
      <c r="G1115" s="14">
        <v>23110000</v>
      </c>
    </row>
    <row r="1116" spans="2:7" x14ac:dyDescent="0.25">
      <c r="B1116" s="43" t="s">
        <v>1547</v>
      </c>
      <c r="C1116" s="75" t="s">
        <v>249</v>
      </c>
      <c r="D1116" s="52" t="s">
        <v>1525</v>
      </c>
      <c r="E1116" s="52" t="s">
        <v>502</v>
      </c>
      <c r="F1116" s="75" t="s">
        <v>220</v>
      </c>
      <c r="G1116" s="14">
        <v>8430000</v>
      </c>
    </row>
    <row r="1117" spans="2:7" x14ac:dyDescent="0.25">
      <c r="B1117" s="43" t="s">
        <v>1548</v>
      </c>
      <c r="C1117" s="75" t="s">
        <v>249</v>
      </c>
      <c r="D1117" s="52" t="s">
        <v>1525</v>
      </c>
      <c r="E1117" s="52" t="s">
        <v>110</v>
      </c>
      <c r="F1117" s="75" t="s">
        <v>188</v>
      </c>
      <c r="G1117" s="14">
        <v>28180000</v>
      </c>
    </row>
    <row r="1118" spans="2:7" x14ac:dyDescent="0.25">
      <c r="B1118" s="43" t="s">
        <v>1549</v>
      </c>
      <c r="C1118" s="75" t="s">
        <v>249</v>
      </c>
      <c r="D1118" s="52" t="s">
        <v>1525</v>
      </c>
      <c r="E1118" s="52" t="s">
        <v>110</v>
      </c>
      <c r="F1118" s="75" t="s">
        <v>188</v>
      </c>
      <c r="G1118" s="14">
        <v>35570000</v>
      </c>
    </row>
    <row r="1119" spans="2:7" x14ac:dyDescent="0.25">
      <c r="B1119" s="43" t="s">
        <v>1550</v>
      </c>
      <c r="C1119" s="75" t="s">
        <v>249</v>
      </c>
      <c r="D1119" s="52" t="s">
        <v>1551</v>
      </c>
      <c r="E1119" s="52" t="s">
        <v>109</v>
      </c>
      <c r="F1119" s="75" t="s">
        <v>186</v>
      </c>
      <c r="G1119" s="14">
        <v>18810000</v>
      </c>
    </row>
    <row r="1120" spans="2:7" x14ac:dyDescent="0.25">
      <c r="B1120" s="43" t="s">
        <v>1552</v>
      </c>
      <c r="C1120" s="75" t="s">
        <v>249</v>
      </c>
      <c r="D1120" s="52" t="s">
        <v>1551</v>
      </c>
      <c r="E1120" s="52" t="s">
        <v>110</v>
      </c>
      <c r="F1120" s="75" t="s">
        <v>186</v>
      </c>
      <c r="G1120" s="14">
        <v>18150000</v>
      </c>
    </row>
    <row r="1121" spans="2:7" x14ac:dyDescent="0.25">
      <c r="B1121" s="43" t="s">
        <v>1553</v>
      </c>
      <c r="C1121" s="75" t="s">
        <v>249</v>
      </c>
      <c r="D1121" s="52" t="s">
        <v>1551</v>
      </c>
      <c r="E1121" s="52" t="s">
        <v>110</v>
      </c>
      <c r="F1121" s="75" t="s">
        <v>186</v>
      </c>
      <c r="G1121" s="14">
        <v>15310000</v>
      </c>
    </row>
    <row r="1122" spans="2:7" x14ac:dyDescent="0.25">
      <c r="B1122" s="43" t="s">
        <v>1554</v>
      </c>
      <c r="C1122" s="75" t="s">
        <v>249</v>
      </c>
      <c r="D1122" s="52" t="s">
        <v>1551</v>
      </c>
      <c r="E1122" s="52" t="s">
        <v>110</v>
      </c>
      <c r="F1122" s="75" t="s">
        <v>186</v>
      </c>
      <c r="G1122" s="14">
        <v>16330000</v>
      </c>
    </row>
    <row r="1123" spans="2:7" x14ac:dyDescent="0.25">
      <c r="B1123" s="43" t="s">
        <v>1555</v>
      </c>
      <c r="C1123" s="75" t="s">
        <v>249</v>
      </c>
      <c r="D1123" s="52" t="s">
        <v>1551</v>
      </c>
      <c r="E1123" s="52" t="s">
        <v>110</v>
      </c>
      <c r="F1123" s="75" t="s">
        <v>186</v>
      </c>
      <c r="G1123" s="14">
        <v>14600000</v>
      </c>
    </row>
    <row r="1124" spans="2:7" x14ac:dyDescent="0.25">
      <c r="B1124" s="43" t="s">
        <v>1556</v>
      </c>
      <c r="C1124" s="75" t="s">
        <v>249</v>
      </c>
      <c r="D1124" s="52" t="s">
        <v>1551</v>
      </c>
      <c r="E1124" s="52" t="s">
        <v>110</v>
      </c>
      <c r="F1124" s="75" t="s">
        <v>186</v>
      </c>
      <c r="G1124" s="14">
        <v>22330000</v>
      </c>
    </row>
    <row r="1125" spans="2:7" x14ac:dyDescent="0.25">
      <c r="B1125" s="43" t="s">
        <v>1557</v>
      </c>
      <c r="C1125" s="75" t="s">
        <v>249</v>
      </c>
      <c r="D1125" s="52" t="s">
        <v>1551</v>
      </c>
      <c r="E1125" s="52" t="s">
        <v>124</v>
      </c>
      <c r="F1125" s="75" t="s">
        <v>186</v>
      </c>
      <c r="G1125" s="14">
        <v>19930000</v>
      </c>
    </row>
    <row r="1126" spans="2:7" x14ac:dyDescent="0.25">
      <c r="B1126" s="43" t="s">
        <v>1558</v>
      </c>
      <c r="C1126" s="75" t="s">
        <v>249</v>
      </c>
      <c r="D1126" s="52" t="s">
        <v>1551</v>
      </c>
      <c r="E1126" s="52" t="s">
        <v>110</v>
      </c>
      <c r="F1126" s="75" t="s">
        <v>197</v>
      </c>
      <c r="G1126" s="14">
        <v>18300000</v>
      </c>
    </row>
    <row r="1127" spans="2:7" x14ac:dyDescent="0.25">
      <c r="B1127" s="43" t="s">
        <v>1559</v>
      </c>
      <c r="C1127" s="75" t="s">
        <v>249</v>
      </c>
      <c r="D1127" s="52" t="s">
        <v>1551</v>
      </c>
      <c r="E1127" s="52" t="s">
        <v>110</v>
      </c>
      <c r="F1127" s="75" t="s">
        <v>197</v>
      </c>
      <c r="G1127" s="14">
        <v>23540000</v>
      </c>
    </row>
    <row r="1128" spans="2:7" x14ac:dyDescent="0.25">
      <c r="B1128" s="43" t="s">
        <v>1560</v>
      </c>
      <c r="C1128" s="75" t="s">
        <v>249</v>
      </c>
      <c r="D1128" s="52" t="s">
        <v>1551</v>
      </c>
      <c r="E1128" s="52" t="s">
        <v>110</v>
      </c>
      <c r="F1128" s="75" t="s">
        <v>257</v>
      </c>
      <c r="G1128" s="14">
        <v>25500000</v>
      </c>
    </row>
    <row r="1129" spans="2:7" x14ac:dyDescent="0.25">
      <c r="B1129" s="43" t="s">
        <v>1561</v>
      </c>
      <c r="C1129" s="75" t="s">
        <v>249</v>
      </c>
      <c r="D1129" s="52" t="s">
        <v>1551</v>
      </c>
      <c r="E1129" s="52" t="s">
        <v>110</v>
      </c>
      <c r="F1129" s="75" t="s">
        <v>257</v>
      </c>
      <c r="G1129" s="14">
        <v>22350000</v>
      </c>
    </row>
    <row r="1130" spans="2:7" x14ac:dyDescent="0.25">
      <c r="B1130" s="43" t="s">
        <v>1562</v>
      </c>
      <c r="C1130" s="75" t="s">
        <v>249</v>
      </c>
      <c r="D1130" s="52" t="s">
        <v>1551</v>
      </c>
      <c r="E1130" s="52" t="s">
        <v>110</v>
      </c>
      <c r="F1130" s="75" t="s">
        <v>257</v>
      </c>
      <c r="G1130" s="14">
        <v>33250000</v>
      </c>
    </row>
    <row r="1131" spans="2:7" x14ac:dyDescent="0.25">
      <c r="B1131" s="43" t="s">
        <v>1563</v>
      </c>
      <c r="C1131" s="75" t="s">
        <v>249</v>
      </c>
      <c r="D1131" s="52" t="s">
        <v>1551</v>
      </c>
      <c r="E1131" s="52" t="s">
        <v>106</v>
      </c>
      <c r="F1131" s="75" t="s">
        <v>213</v>
      </c>
      <c r="G1131" s="14">
        <v>17690000</v>
      </c>
    </row>
    <row r="1132" spans="2:7" x14ac:dyDescent="0.25">
      <c r="B1132" s="43" t="s">
        <v>1564</v>
      </c>
      <c r="C1132" s="75" t="s">
        <v>249</v>
      </c>
      <c r="D1132" s="52" t="s">
        <v>1551</v>
      </c>
      <c r="E1132" s="52" t="s">
        <v>110</v>
      </c>
      <c r="F1132" s="75" t="s">
        <v>213</v>
      </c>
      <c r="G1132" s="14">
        <v>17300000</v>
      </c>
    </row>
    <row r="1133" spans="2:7" x14ac:dyDescent="0.25">
      <c r="B1133" s="43" t="s">
        <v>1565</v>
      </c>
      <c r="C1133" s="75" t="s">
        <v>249</v>
      </c>
      <c r="D1133" s="52" t="s">
        <v>1551</v>
      </c>
      <c r="E1133" s="52" t="s">
        <v>110</v>
      </c>
      <c r="F1133" s="75" t="s">
        <v>213</v>
      </c>
      <c r="G1133" s="14">
        <v>15500000</v>
      </c>
    </row>
    <row r="1134" spans="2:7" x14ac:dyDescent="0.25">
      <c r="B1134" s="43" t="s">
        <v>1566</v>
      </c>
      <c r="C1134" s="75" t="s">
        <v>249</v>
      </c>
      <c r="D1134" s="52" t="s">
        <v>1551</v>
      </c>
      <c r="E1134" s="52" t="s">
        <v>110</v>
      </c>
      <c r="F1134" s="75" t="s">
        <v>205</v>
      </c>
      <c r="G1134" s="14">
        <v>7700000</v>
      </c>
    </row>
    <row r="1135" spans="2:7" x14ac:dyDescent="0.25">
      <c r="B1135" s="43" t="s">
        <v>1567</v>
      </c>
      <c r="C1135" s="75" t="s">
        <v>249</v>
      </c>
      <c r="D1135" s="52" t="s">
        <v>1551</v>
      </c>
      <c r="E1135" s="52" t="s">
        <v>110</v>
      </c>
      <c r="F1135" s="75" t="s">
        <v>205</v>
      </c>
      <c r="G1135" s="14">
        <v>24220000</v>
      </c>
    </row>
    <row r="1136" spans="2:7" x14ac:dyDescent="0.25">
      <c r="B1136" s="43" t="s">
        <v>1568</v>
      </c>
      <c r="C1136" s="75" t="s">
        <v>249</v>
      </c>
      <c r="D1136" s="52" t="s">
        <v>1551</v>
      </c>
      <c r="E1136" s="52" t="s">
        <v>110</v>
      </c>
      <c r="F1136" s="75" t="s">
        <v>205</v>
      </c>
      <c r="G1136" s="14">
        <v>12960000</v>
      </c>
    </row>
    <row r="1137" spans="2:7" x14ac:dyDescent="0.25">
      <c r="B1137" s="43" t="s">
        <v>1569</v>
      </c>
      <c r="C1137" s="75" t="s">
        <v>249</v>
      </c>
      <c r="D1137" s="52" t="s">
        <v>1551</v>
      </c>
      <c r="E1137" s="52" t="s">
        <v>110</v>
      </c>
      <c r="F1137" s="75" t="s">
        <v>205</v>
      </c>
      <c r="G1137" s="14">
        <v>25260000</v>
      </c>
    </row>
    <row r="1138" spans="2:7" x14ac:dyDescent="0.25">
      <c r="B1138" s="43" t="s">
        <v>1570</v>
      </c>
      <c r="C1138" s="75" t="s">
        <v>249</v>
      </c>
      <c r="D1138" s="52" t="s">
        <v>1551</v>
      </c>
      <c r="E1138" s="52" t="s">
        <v>491</v>
      </c>
      <c r="F1138" s="75" t="s">
        <v>205</v>
      </c>
      <c r="G1138" s="14">
        <v>21420000</v>
      </c>
    </row>
    <row r="1139" spans="2:7" x14ac:dyDescent="0.25">
      <c r="B1139" s="43" t="s">
        <v>1571</v>
      </c>
      <c r="C1139" s="75" t="s">
        <v>249</v>
      </c>
      <c r="D1139" s="52" t="s">
        <v>1551</v>
      </c>
      <c r="E1139" s="52" t="s">
        <v>110</v>
      </c>
      <c r="F1139" s="75" t="s">
        <v>220</v>
      </c>
      <c r="G1139" s="14">
        <v>15560000</v>
      </c>
    </row>
    <row r="1140" spans="2:7" x14ac:dyDescent="0.25">
      <c r="B1140" s="43" t="s">
        <v>1572</v>
      </c>
      <c r="C1140" s="75" t="s">
        <v>249</v>
      </c>
      <c r="D1140" s="52" t="s">
        <v>1551</v>
      </c>
      <c r="E1140" s="52" t="s">
        <v>329</v>
      </c>
      <c r="F1140" s="75" t="s">
        <v>188</v>
      </c>
      <c r="G1140" s="14">
        <v>18730000</v>
      </c>
    </row>
    <row r="1141" spans="2:7" x14ac:dyDescent="0.25">
      <c r="B1141" s="43" t="s">
        <v>1573</v>
      </c>
      <c r="C1141" s="75" t="s">
        <v>249</v>
      </c>
      <c r="D1141" s="52" t="s">
        <v>1551</v>
      </c>
      <c r="E1141" s="52" t="s">
        <v>110</v>
      </c>
      <c r="F1141" s="75" t="s">
        <v>188</v>
      </c>
      <c r="G1141" s="14">
        <v>13360000</v>
      </c>
    </row>
    <row r="1142" spans="2:7" x14ac:dyDescent="0.25">
      <c r="B1142" s="43" t="s">
        <v>1574</v>
      </c>
      <c r="C1142" s="75" t="s">
        <v>249</v>
      </c>
      <c r="D1142" s="52" t="s">
        <v>1551</v>
      </c>
      <c r="E1142" s="52" t="s">
        <v>763</v>
      </c>
      <c r="F1142" s="75" t="s">
        <v>188</v>
      </c>
      <c r="G1142" s="14">
        <v>24420000</v>
      </c>
    </row>
    <row r="1143" spans="2:7" x14ac:dyDescent="0.25">
      <c r="B1143" s="43" t="s">
        <v>1575</v>
      </c>
      <c r="C1143" s="75" t="s">
        <v>249</v>
      </c>
      <c r="D1143" s="52" t="s">
        <v>1551</v>
      </c>
      <c r="E1143" s="52" t="s">
        <v>162</v>
      </c>
      <c r="F1143" s="75" t="s">
        <v>188</v>
      </c>
      <c r="G1143" s="14">
        <v>25110000</v>
      </c>
    </row>
    <row r="1144" spans="2:7" x14ac:dyDescent="0.25">
      <c r="B1144" s="43" t="s">
        <v>1468</v>
      </c>
      <c r="C1144" s="75" t="s">
        <v>249</v>
      </c>
      <c r="D1144" s="52" t="s">
        <v>1551</v>
      </c>
      <c r="E1144" s="52" t="s">
        <v>118</v>
      </c>
      <c r="F1144" s="75" t="s">
        <v>188</v>
      </c>
      <c r="G1144" s="14">
        <v>27130000</v>
      </c>
    </row>
    <row r="1145" spans="2:7" x14ac:dyDescent="0.25">
      <c r="B1145" s="43" t="s">
        <v>1576</v>
      </c>
      <c r="C1145" s="75" t="s">
        <v>249</v>
      </c>
      <c r="D1145" s="52" t="s">
        <v>1577</v>
      </c>
      <c r="E1145" s="52" t="s">
        <v>106</v>
      </c>
      <c r="F1145" s="75" t="s">
        <v>186</v>
      </c>
      <c r="G1145" s="14">
        <v>14000000</v>
      </c>
    </row>
    <row r="1146" spans="2:7" x14ac:dyDescent="0.25">
      <c r="B1146" s="43" t="s">
        <v>1578</v>
      </c>
      <c r="C1146" s="75" t="s">
        <v>249</v>
      </c>
      <c r="D1146" s="52" t="s">
        <v>1577</v>
      </c>
      <c r="E1146" s="52" t="s">
        <v>110</v>
      </c>
      <c r="F1146" s="75" t="s">
        <v>186</v>
      </c>
      <c r="G1146" s="14">
        <v>13570000</v>
      </c>
    </row>
    <row r="1147" spans="2:7" x14ac:dyDescent="0.25">
      <c r="B1147" s="43" t="s">
        <v>1579</v>
      </c>
      <c r="C1147" s="75" t="s">
        <v>249</v>
      </c>
      <c r="D1147" s="52" t="s">
        <v>1577</v>
      </c>
      <c r="E1147" s="52" t="s">
        <v>110</v>
      </c>
      <c r="F1147" s="75" t="s">
        <v>186</v>
      </c>
      <c r="G1147" s="14">
        <v>25170000</v>
      </c>
    </row>
    <row r="1148" spans="2:7" x14ac:dyDescent="0.25">
      <c r="B1148" s="43" t="s">
        <v>1580</v>
      </c>
      <c r="C1148" s="75" t="s">
        <v>249</v>
      </c>
      <c r="D1148" s="52" t="s">
        <v>1577</v>
      </c>
      <c r="E1148" s="52" t="s">
        <v>110</v>
      </c>
      <c r="F1148" s="75" t="s">
        <v>186</v>
      </c>
      <c r="G1148" s="14">
        <v>24080000</v>
      </c>
    </row>
    <row r="1149" spans="2:7" x14ac:dyDescent="0.25">
      <c r="B1149" s="43" t="s">
        <v>1581</v>
      </c>
      <c r="C1149" s="75" t="s">
        <v>249</v>
      </c>
      <c r="D1149" s="52" t="s">
        <v>1577</v>
      </c>
      <c r="E1149" s="52" t="s">
        <v>123</v>
      </c>
      <c r="F1149" s="75" t="s">
        <v>186</v>
      </c>
      <c r="G1149" s="14">
        <v>9490000</v>
      </c>
    </row>
    <row r="1150" spans="2:7" x14ac:dyDescent="0.25">
      <c r="B1150" s="43" t="s">
        <v>1582</v>
      </c>
      <c r="C1150" s="75" t="s">
        <v>249</v>
      </c>
      <c r="D1150" s="52" t="s">
        <v>1577</v>
      </c>
      <c r="E1150" s="52" t="s">
        <v>112</v>
      </c>
      <c r="F1150" s="75" t="s">
        <v>186</v>
      </c>
      <c r="G1150" s="14">
        <v>7780000</v>
      </c>
    </row>
    <row r="1151" spans="2:7" x14ac:dyDescent="0.25">
      <c r="B1151" s="43" t="s">
        <v>1583</v>
      </c>
      <c r="C1151" s="75" t="s">
        <v>249</v>
      </c>
      <c r="D1151" s="52" t="s">
        <v>1577</v>
      </c>
      <c r="E1151" s="52" t="s">
        <v>113</v>
      </c>
      <c r="F1151" s="75" t="s">
        <v>186</v>
      </c>
      <c r="G1151" s="14">
        <v>15810000</v>
      </c>
    </row>
    <row r="1152" spans="2:7" x14ac:dyDescent="0.25">
      <c r="B1152" s="43" t="s">
        <v>1584</v>
      </c>
      <c r="C1152" s="75" t="s">
        <v>249</v>
      </c>
      <c r="D1152" s="52" t="s">
        <v>1577</v>
      </c>
      <c r="E1152" s="52" t="s">
        <v>117</v>
      </c>
      <c r="F1152" s="75" t="s">
        <v>186</v>
      </c>
      <c r="G1152" s="14">
        <v>17420000</v>
      </c>
    </row>
    <row r="1153" spans="2:7" x14ac:dyDescent="0.25">
      <c r="B1153" s="43" t="s">
        <v>1585</v>
      </c>
      <c r="C1153" s="75" t="s">
        <v>249</v>
      </c>
      <c r="D1153" s="52" t="s">
        <v>1577</v>
      </c>
      <c r="E1153" s="52" t="s">
        <v>124</v>
      </c>
      <c r="F1153" s="75" t="s">
        <v>197</v>
      </c>
      <c r="G1153" s="14">
        <v>9930000</v>
      </c>
    </row>
    <row r="1154" spans="2:7" x14ac:dyDescent="0.25">
      <c r="B1154" s="43" t="s">
        <v>1586</v>
      </c>
      <c r="C1154" s="75" t="s">
        <v>249</v>
      </c>
      <c r="D1154" s="52" t="s">
        <v>1577</v>
      </c>
      <c r="E1154" s="52" t="s">
        <v>276</v>
      </c>
      <c r="F1154" s="75" t="s">
        <v>197</v>
      </c>
      <c r="G1154" s="14">
        <v>20760000</v>
      </c>
    </row>
    <row r="1155" spans="2:7" x14ac:dyDescent="0.25">
      <c r="B1155" s="43" t="s">
        <v>1587</v>
      </c>
      <c r="C1155" s="75" t="s">
        <v>249</v>
      </c>
      <c r="D1155" s="52" t="s">
        <v>1577</v>
      </c>
      <c r="E1155" s="52" t="s">
        <v>108</v>
      </c>
      <c r="F1155" s="75" t="s">
        <v>223</v>
      </c>
      <c r="G1155" s="14">
        <v>29930000</v>
      </c>
    </row>
    <row r="1156" spans="2:7" x14ac:dyDescent="0.25">
      <c r="B1156" s="43" t="s">
        <v>1588</v>
      </c>
      <c r="C1156" s="75" t="s">
        <v>249</v>
      </c>
      <c r="D1156" s="52" t="s">
        <v>1577</v>
      </c>
      <c r="E1156" s="52" t="s">
        <v>110</v>
      </c>
      <c r="F1156" s="75" t="s">
        <v>223</v>
      </c>
      <c r="G1156" s="14">
        <v>29670000</v>
      </c>
    </row>
    <row r="1157" spans="2:7" x14ac:dyDescent="0.25">
      <c r="B1157" s="43" t="s">
        <v>1589</v>
      </c>
      <c r="C1157" s="75" t="s">
        <v>249</v>
      </c>
      <c r="D1157" s="52" t="s">
        <v>1577</v>
      </c>
      <c r="E1157" s="52" t="s">
        <v>440</v>
      </c>
      <c r="F1157" s="75" t="s">
        <v>223</v>
      </c>
      <c r="G1157" s="14">
        <v>20960000</v>
      </c>
    </row>
    <row r="1158" spans="2:7" x14ac:dyDescent="0.25">
      <c r="B1158" s="43" t="s">
        <v>1590</v>
      </c>
      <c r="C1158" s="75" t="s">
        <v>249</v>
      </c>
      <c r="D1158" s="52" t="s">
        <v>1577</v>
      </c>
      <c r="E1158" s="52" t="s">
        <v>110</v>
      </c>
      <c r="F1158" s="75" t="s">
        <v>257</v>
      </c>
      <c r="G1158" s="14">
        <v>31480000</v>
      </c>
    </row>
    <row r="1159" spans="2:7" x14ac:dyDescent="0.25">
      <c r="B1159" s="43" t="s">
        <v>1591</v>
      </c>
      <c r="C1159" s="75" t="s">
        <v>249</v>
      </c>
      <c r="D1159" s="52" t="s">
        <v>1577</v>
      </c>
      <c r="E1159" s="52" t="s">
        <v>110</v>
      </c>
      <c r="F1159" s="75" t="s">
        <v>257</v>
      </c>
      <c r="G1159" s="14">
        <v>25730000</v>
      </c>
    </row>
    <row r="1160" spans="2:7" x14ac:dyDescent="0.25">
      <c r="B1160" s="43" t="s">
        <v>1592</v>
      </c>
      <c r="C1160" s="75" t="s">
        <v>249</v>
      </c>
      <c r="D1160" s="52" t="s">
        <v>1577</v>
      </c>
      <c r="E1160" s="52" t="s">
        <v>160</v>
      </c>
      <c r="F1160" s="75" t="s">
        <v>257</v>
      </c>
      <c r="G1160" s="14">
        <v>8880000</v>
      </c>
    </row>
    <row r="1161" spans="2:7" x14ac:dyDescent="0.25">
      <c r="B1161" s="43" t="s">
        <v>1593</v>
      </c>
      <c r="C1161" s="75" t="s">
        <v>249</v>
      </c>
      <c r="D1161" s="52" t="s">
        <v>1577</v>
      </c>
      <c r="E1161" s="52" t="s">
        <v>117</v>
      </c>
      <c r="F1161" s="75" t="s">
        <v>257</v>
      </c>
      <c r="G1161" s="14">
        <v>23020000</v>
      </c>
    </row>
    <row r="1162" spans="2:7" x14ac:dyDescent="0.25">
      <c r="B1162" s="43" t="s">
        <v>1594</v>
      </c>
      <c r="C1162" s="75" t="s">
        <v>249</v>
      </c>
      <c r="D1162" s="52" t="s">
        <v>1577</v>
      </c>
      <c r="E1162" s="52" t="s">
        <v>1154</v>
      </c>
      <c r="F1162" s="75" t="s">
        <v>257</v>
      </c>
      <c r="G1162" s="14">
        <v>29540000</v>
      </c>
    </row>
    <row r="1163" spans="2:7" x14ac:dyDescent="0.25">
      <c r="B1163" s="43" t="s">
        <v>1595</v>
      </c>
      <c r="C1163" s="75" t="s">
        <v>249</v>
      </c>
      <c r="D1163" s="52" t="s">
        <v>1577</v>
      </c>
      <c r="E1163" s="52" t="s">
        <v>110</v>
      </c>
      <c r="F1163" s="75" t="s">
        <v>213</v>
      </c>
      <c r="G1163" s="14">
        <v>8620000</v>
      </c>
    </row>
    <row r="1164" spans="2:7" x14ac:dyDescent="0.25">
      <c r="B1164" s="43" t="s">
        <v>1596</v>
      </c>
      <c r="C1164" s="75" t="s">
        <v>249</v>
      </c>
      <c r="D1164" s="52" t="s">
        <v>1577</v>
      </c>
      <c r="E1164" s="52" t="s">
        <v>123</v>
      </c>
      <c r="F1164" s="75" t="s">
        <v>213</v>
      </c>
      <c r="G1164" s="14">
        <v>10360000</v>
      </c>
    </row>
    <row r="1165" spans="2:7" x14ac:dyDescent="0.25">
      <c r="B1165" s="43" t="s">
        <v>1597</v>
      </c>
      <c r="C1165" s="75" t="s">
        <v>249</v>
      </c>
      <c r="D1165" s="52" t="s">
        <v>1577</v>
      </c>
      <c r="E1165" s="52" t="s">
        <v>110</v>
      </c>
      <c r="F1165" s="75" t="s">
        <v>205</v>
      </c>
      <c r="G1165" s="14">
        <v>17390000</v>
      </c>
    </row>
    <row r="1166" spans="2:7" x14ac:dyDescent="0.25">
      <c r="B1166" s="43" t="s">
        <v>1598</v>
      </c>
      <c r="C1166" s="75" t="s">
        <v>249</v>
      </c>
      <c r="D1166" s="52" t="s">
        <v>1577</v>
      </c>
      <c r="E1166" s="52" t="s">
        <v>110</v>
      </c>
      <c r="F1166" s="75" t="s">
        <v>205</v>
      </c>
      <c r="G1166" s="14">
        <v>24550000</v>
      </c>
    </row>
    <row r="1167" spans="2:7" x14ac:dyDescent="0.25">
      <c r="B1167" s="43" t="s">
        <v>1599</v>
      </c>
      <c r="C1167" s="75" t="s">
        <v>249</v>
      </c>
      <c r="D1167" s="52" t="s">
        <v>1577</v>
      </c>
      <c r="E1167" s="52" t="s">
        <v>123</v>
      </c>
      <c r="F1167" s="75" t="s">
        <v>205</v>
      </c>
      <c r="G1167" s="14">
        <v>11610000</v>
      </c>
    </row>
    <row r="1168" spans="2:7" x14ac:dyDescent="0.25">
      <c r="B1168" s="43" t="s">
        <v>1600</v>
      </c>
      <c r="C1168" s="75" t="s">
        <v>249</v>
      </c>
      <c r="D1168" s="52" t="s">
        <v>1577</v>
      </c>
      <c r="E1168" s="52" t="s">
        <v>1601</v>
      </c>
      <c r="F1168" s="75" t="s">
        <v>205</v>
      </c>
      <c r="G1168" s="14">
        <v>20360000</v>
      </c>
    </row>
    <row r="1169" spans="2:7" x14ac:dyDescent="0.25">
      <c r="B1169" s="43" t="s">
        <v>1602</v>
      </c>
      <c r="C1169" s="75" t="s">
        <v>249</v>
      </c>
      <c r="D1169" s="52" t="s">
        <v>1577</v>
      </c>
      <c r="E1169" s="52" t="s">
        <v>116</v>
      </c>
      <c r="F1169" s="75" t="s">
        <v>205</v>
      </c>
      <c r="G1169" s="14">
        <v>9960000</v>
      </c>
    </row>
    <row r="1170" spans="2:7" x14ac:dyDescent="0.25">
      <c r="B1170" s="43" t="s">
        <v>1603</v>
      </c>
      <c r="C1170" s="75" t="s">
        <v>249</v>
      </c>
      <c r="D1170" s="52" t="s">
        <v>1577</v>
      </c>
      <c r="E1170" s="52" t="s">
        <v>110</v>
      </c>
      <c r="F1170" s="75" t="s">
        <v>188</v>
      </c>
      <c r="G1170" s="14">
        <v>27450000</v>
      </c>
    </row>
    <row r="1171" spans="2:7" x14ac:dyDescent="0.25">
      <c r="B1171" s="43" t="s">
        <v>1604</v>
      </c>
      <c r="C1171" s="75" t="s">
        <v>249</v>
      </c>
      <c r="D1171" s="52" t="s">
        <v>1577</v>
      </c>
      <c r="E1171" s="52" t="s">
        <v>110</v>
      </c>
      <c r="F1171" s="75" t="s">
        <v>188</v>
      </c>
      <c r="G1171" s="14">
        <v>26690000</v>
      </c>
    </row>
    <row r="1172" spans="2:7" x14ac:dyDescent="0.25">
      <c r="B1172" s="43" t="s">
        <v>1605</v>
      </c>
      <c r="C1172" s="75" t="s">
        <v>249</v>
      </c>
      <c r="D1172" s="52" t="s">
        <v>1577</v>
      </c>
      <c r="E1172" s="52" t="s">
        <v>124</v>
      </c>
      <c r="F1172" s="75" t="s">
        <v>188</v>
      </c>
      <c r="G1172" s="14">
        <v>16710000</v>
      </c>
    </row>
    <row r="1173" spans="2:7" x14ac:dyDescent="0.25">
      <c r="B1173" s="43" t="s">
        <v>1606</v>
      </c>
      <c r="C1173" s="75" t="s">
        <v>249</v>
      </c>
      <c r="D1173" s="52" t="s">
        <v>250</v>
      </c>
      <c r="E1173" s="52" t="s">
        <v>110</v>
      </c>
      <c r="F1173" s="75" t="s">
        <v>186</v>
      </c>
      <c r="G1173" s="14">
        <v>20050000</v>
      </c>
    </row>
    <row r="1174" spans="2:7" x14ac:dyDescent="0.25">
      <c r="B1174" s="43" t="s">
        <v>1607</v>
      </c>
      <c r="C1174" s="75" t="s">
        <v>249</v>
      </c>
      <c r="D1174" s="52" t="s">
        <v>250</v>
      </c>
      <c r="E1174" s="52" t="s">
        <v>110</v>
      </c>
      <c r="F1174" s="75" t="s">
        <v>186</v>
      </c>
      <c r="G1174" s="14">
        <v>27010000</v>
      </c>
    </row>
    <row r="1175" spans="2:7" x14ac:dyDescent="0.25">
      <c r="B1175" s="43" t="s">
        <v>1608</v>
      </c>
      <c r="C1175" s="75" t="s">
        <v>249</v>
      </c>
      <c r="D1175" s="52" t="s">
        <v>250</v>
      </c>
      <c r="E1175" s="52" t="s">
        <v>110</v>
      </c>
      <c r="F1175" s="75" t="s">
        <v>186</v>
      </c>
      <c r="G1175" s="14">
        <v>16760000</v>
      </c>
    </row>
    <row r="1176" spans="2:7" x14ac:dyDescent="0.25">
      <c r="B1176" s="43" t="s">
        <v>1609</v>
      </c>
      <c r="C1176" s="75" t="s">
        <v>249</v>
      </c>
      <c r="D1176" s="52" t="s">
        <v>250</v>
      </c>
      <c r="E1176" s="52" t="s">
        <v>110</v>
      </c>
      <c r="F1176" s="75" t="s">
        <v>186</v>
      </c>
      <c r="G1176" s="14">
        <v>12010000</v>
      </c>
    </row>
    <row r="1177" spans="2:7" x14ac:dyDescent="0.25">
      <c r="B1177" s="43" t="s">
        <v>1610</v>
      </c>
      <c r="C1177" s="75" t="s">
        <v>249</v>
      </c>
      <c r="D1177" s="52" t="s">
        <v>250</v>
      </c>
      <c r="E1177" s="52" t="s">
        <v>110</v>
      </c>
      <c r="F1177" s="75" t="s">
        <v>186</v>
      </c>
      <c r="G1177" s="14">
        <v>19380000</v>
      </c>
    </row>
    <row r="1178" spans="2:7" x14ac:dyDescent="0.25">
      <c r="B1178" s="43" t="s">
        <v>1611</v>
      </c>
      <c r="C1178" s="75" t="s">
        <v>249</v>
      </c>
      <c r="D1178" s="52" t="s">
        <v>250</v>
      </c>
      <c r="E1178" s="52" t="s">
        <v>124</v>
      </c>
      <c r="F1178" s="75" t="s">
        <v>186</v>
      </c>
      <c r="G1178" s="14">
        <v>19710000</v>
      </c>
    </row>
    <row r="1179" spans="2:7" x14ac:dyDescent="0.25">
      <c r="B1179" s="43" t="s">
        <v>248</v>
      </c>
      <c r="C1179" s="75" t="s">
        <v>249</v>
      </c>
      <c r="D1179" s="52" t="s">
        <v>250</v>
      </c>
      <c r="E1179" s="52" t="s">
        <v>125</v>
      </c>
      <c r="F1179" s="75" t="s">
        <v>186</v>
      </c>
      <c r="G1179" s="14">
        <v>22320000</v>
      </c>
    </row>
    <row r="1180" spans="2:7" x14ac:dyDescent="0.25">
      <c r="B1180" s="43" t="s">
        <v>1612</v>
      </c>
      <c r="C1180" s="75" t="s">
        <v>249</v>
      </c>
      <c r="D1180" s="52" t="s">
        <v>250</v>
      </c>
      <c r="E1180" s="52" t="s">
        <v>460</v>
      </c>
      <c r="F1180" s="75" t="s">
        <v>186</v>
      </c>
      <c r="G1180" s="14">
        <v>18180000</v>
      </c>
    </row>
    <row r="1181" spans="2:7" x14ac:dyDescent="0.25">
      <c r="B1181" s="43" t="s">
        <v>1613</v>
      </c>
      <c r="C1181" s="75" t="s">
        <v>249</v>
      </c>
      <c r="D1181" s="52" t="s">
        <v>250</v>
      </c>
      <c r="E1181" s="52" t="s">
        <v>399</v>
      </c>
      <c r="F1181" s="75" t="s">
        <v>313</v>
      </c>
      <c r="G1181" s="14">
        <v>27270000</v>
      </c>
    </row>
    <row r="1182" spans="2:7" x14ac:dyDescent="0.25">
      <c r="B1182" s="43" t="s">
        <v>1614</v>
      </c>
      <c r="C1182" s="75" t="s">
        <v>249</v>
      </c>
      <c r="D1182" s="52" t="s">
        <v>250</v>
      </c>
      <c r="E1182" s="52" t="s">
        <v>110</v>
      </c>
      <c r="F1182" s="75" t="s">
        <v>223</v>
      </c>
      <c r="G1182" s="14">
        <v>34140000</v>
      </c>
    </row>
    <row r="1183" spans="2:7" x14ac:dyDescent="0.25">
      <c r="B1183" s="43" t="s">
        <v>1615</v>
      </c>
      <c r="C1183" s="75" t="s">
        <v>249</v>
      </c>
      <c r="D1183" s="52" t="s">
        <v>250</v>
      </c>
      <c r="E1183" s="52" t="s">
        <v>121</v>
      </c>
      <c r="F1183" s="75" t="s">
        <v>223</v>
      </c>
      <c r="G1183" s="14">
        <v>27550000</v>
      </c>
    </row>
    <row r="1184" spans="2:7" x14ac:dyDescent="0.25">
      <c r="B1184" s="43" t="s">
        <v>1616</v>
      </c>
      <c r="C1184" s="75" t="s">
        <v>249</v>
      </c>
      <c r="D1184" s="52" t="s">
        <v>250</v>
      </c>
      <c r="E1184" s="52" t="s">
        <v>440</v>
      </c>
      <c r="F1184" s="75" t="s">
        <v>257</v>
      </c>
      <c r="G1184" s="14">
        <v>20500000</v>
      </c>
    </row>
    <row r="1185" spans="2:7" x14ac:dyDescent="0.25">
      <c r="B1185" s="43" t="s">
        <v>1617</v>
      </c>
      <c r="C1185" s="75" t="s">
        <v>249</v>
      </c>
      <c r="D1185" s="52" t="s">
        <v>250</v>
      </c>
      <c r="E1185" s="52" t="s">
        <v>440</v>
      </c>
      <c r="F1185" s="75" t="s">
        <v>257</v>
      </c>
      <c r="G1185" s="14">
        <v>33220000</v>
      </c>
    </row>
    <row r="1186" spans="2:7" x14ac:dyDescent="0.25">
      <c r="B1186" s="43" t="s">
        <v>1618</v>
      </c>
      <c r="C1186" s="75" t="s">
        <v>249</v>
      </c>
      <c r="D1186" s="52" t="s">
        <v>250</v>
      </c>
      <c r="E1186" s="52" t="s">
        <v>165</v>
      </c>
      <c r="F1186" s="75" t="s">
        <v>257</v>
      </c>
      <c r="G1186" s="14">
        <v>20700000</v>
      </c>
    </row>
    <row r="1187" spans="2:7" x14ac:dyDescent="0.25">
      <c r="B1187" s="43" t="s">
        <v>1619</v>
      </c>
      <c r="C1187" s="75" t="s">
        <v>249</v>
      </c>
      <c r="D1187" s="52" t="s">
        <v>250</v>
      </c>
      <c r="E1187" s="52" t="s">
        <v>110</v>
      </c>
      <c r="F1187" s="75" t="s">
        <v>213</v>
      </c>
      <c r="G1187" s="14">
        <v>2170000</v>
      </c>
    </row>
    <row r="1188" spans="2:7" x14ac:dyDescent="0.25">
      <c r="B1188" s="43" t="s">
        <v>1620</v>
      </c>
      <c r="C1188" s="75" t="s">
        <v>249</v>
      </c>
      <c r="D1188" s="52" t="s">
        <v>250</v>
      </c>
      <c r="E1188" s="52" t="s">
        <v>115</v>
      </c>
      <c r="F1188" s="75" t="s">
        <v>213</v>
      </c>
      <c r="G1188" s="14">
        <v>14670000</v>
      </c>
    </row>
    <row r="1189" spans="2:7" x14ac:dyDescent="0.25">
      <c r="B1189" s="43" t="s">
        <v>1621</v>
      </c>
      <c r="C1189" s="75" t="s">
        <v>249</v>
      </c>
      <c r="D1189" s="52" t="s">
        <v>250</v>
      </c>
      <c r="E1189" s="52" t="s">
        <v>110</v>
      </c>
      <c r="F1189" s="75" t="s">
        <v>205</v>
      </c>
      <c r="G1189" s="14">
        <v>15270000</v>
      </c>
    </row>
    <row r="1190" spans="2:7" x14ac:dyDescent="0.25">
      <c r="B1190" s="43" t="s">
        <v>1622</v>
      </c>
      <c r="C1190" s="75" t="s">
        <v>249</v>
      </c>
      <c r="D1190" s="52" t="s">
        <v>250</v>
      </c>
      <c r="E1190" s="52" t="s">
        <v>110</v>
      </c>
      <c r="F1190" s="75" t="s">
        <v>205</v>
      </c>
      <c r="G1190" s="14">
        <v>17080000</v>
      </c>
    </row>
    <row r="1191" spans="2:7" x14ac:dyDescent="0.25">
      <c r="B1191" s="43" t="s">
        <v>1623</v>
      </c>
      <c r="C1191" s="75" t="s">
        <v>249</v>
      </c>
      <c r="D1191" s="52" t="s">
        <v>250</v>
      </c>
      <c r="E1191" s="52" t="s">
        <v>110</v>
      </c>
      <c r="F1191" s="75" t="s">
        <v>205</v>
      </c>
      <c r="G1191" s="14">
        <v>21690000</v>
      </c>
    </row>
    <row r="1192" spans="2:7" x14ac:dyDescent="0.25">
      <c r="B1192" s="43" t="s">
        <v>1624</v>
      </c>
      <c r="C1192" s="75" t="s">
        <v>249</v>
      </c>
      <c r="D1192" s="52" t="s">
        <v>250</v>
      </c>
      <c r="E1192" s="52" t="s">
        <v>110</v>
      </c>
      <c r="F1192" s="75" t="s">
        <v>205</v>
      </c>
      <c r="G1192" s="14">
        <v>22450000</v>
      </c>
    </row>
    <row r="1193" spans="2:7" x14ac:dyDescent="0.25">
      <c r="B1193" s="43" t="s">
        <v>1625</v>
      </c>
      <c r="C1193" s="75" t="s">
        <v>249</v>
      </c>
      <c r="D1193" s="52" t="s">
        <v>250</v>
      </c>
      <c r="E1193" s="52" t="s">
        <v>110</v>
      </c>
      <c r="F1193" s="75" t="s">
        <v>205</v>
      </c>
      <c r="G1193" s="14">
        <v>27380000</v>
      </c>
    </row>
    <row r="1194" spans="2:7" x14ac:dyDescent="0.25">
      <c r="B1194" s="43" t="s">
        <v>1626</v>
      </c>
      <c r="C1194" s="75" t="s">
        <v>249</v>
      </c>
      <c r="D1194" s="52" t="s">
        <v>250</v>
      </c>
      <c r="E1194" s="52" t="s">
        <v>110</v>
      </c>
      <c r="F1194" s="75" t="s">
        <v>188</v>
      </c>
      <c r="G1194" s="14">
        <v>12430000</v>
      </c>
    </row>
    <row r="1195" spans="2:7" x14ac:dyDescent="0.25">
      <c r="B1195" s="43" t="s">
        <v>1627</v>
      </c>
      <c r="C1195" s="75" t="s">
        <v>249</v>
      </c>
      <c r="D1195" s="52" t="s">
        <v>250</v>
      </c>
      <c r="E1195" s="52" t="s">
        <v>110</v>
      </c>
      <c r="F1195" s="75" t="s">
        <v>188</v>
      </c>
      <c r="G1195" s="14">
        <v>18800000</v>
      </c>
    </row>
    <row r="1196" spans="2:7" x14ac:dyDescent="0.25">
      <c r="B1196" s="43" t="s">
        <v>1628</v>
      </c>
      <c r="C1196" s="75" t="s">
        <v>249</v>
      </c>
      <c r="D1196" s="52" t="s">
        <v>250</v>
      </c>
      <c r="E1196" s="52" t="s">
        <v>110</v>
      </c>
      <c r="F1196" s="75" t="s">
        <v>188</v>
      </c>
      <c r="G1196" s="14">
        <v>24610000</v>
      </c>
    </row>
    <row r="1197" spans="2:7" x14ac:dyDescent="0.25">
      <c r="B1197" s="43" t="s">
        <v>1629</v>
      </c>
      <c r="C1197" s="75" t="s">
        <v>249</v>
      </c>
      <c r="D1197" s="52" t="s">
        <v>250</v>
      </c>
      <c r="E1197" s="52" t="s">
        <v>113</v>
      </c>
      <c r="F1197" s="75" t="s">
        <v>188</v>
      </c>
      <c r="G1197" s="14">
        <v>22320000</v>
      </c>
    </row>
    <row r="1198" spans="2:7" x14ac:dyDescent="0.25">
      <c r="B1198" s="43" t="s">
        <v>1630</v>
      </c>
      <c r="C1198" s="75" t="s">
        <v>249</v>
      </c>
      <c r="D1198" s="52" t="s">
        <v>250</v>
      </c>
      <c r="E1198" s="52" t="s">
        <v>1631</v>
      </c>
      <c r="F1198" s="75" t="s">
        <v>188</v>
      </c>
      <c r="G1198" s="14">
        <v>15720000</v>
      </c>
    </row>
    <row r="1199" spans="2:7" x14ac:dyDescent="0.25">
      <c r="B1199" s="43" t="s">
        <v>1632</v>
      </c>
      <c r="C1199" s="75" t="s">
        <v>249</v>
      </c>
      <c r="D1199" s="52" t="s">
        <v>253</v>
      </c>
      <c r="E1199" s="52" t="s">
        <v>109</v>
      </c>
      <c r="F1199" s="75" t="s">
        <v>186</v>
      </c>
      <c r="G1199" s="14">
        <v>13840000</v>
      </c>
    </row>
    <row r="1200" spans="2:7" x14ac:dyDescent="0.25">
      <c r="B1200" s="43" t="s">
        <v>1633</v>
      </c>
      <c r="C1200" s="75" t="s">
        <v>249</v>
      </c>
      <c r="D1200" s="52" t="s">
        <v>253</v>
      </c>
      <c r="E1200" s="52" t="s">
        <v>110</v>
      </c>
      <c r="F1200" s="75" t="s">
        <v>186</v>
      </c>
      <c r="G1200" s="14">
        <v>20970000</v>
      </c>
    </row>
    <row r="1201" spans="2:7" x14ac:dyDescent="0.25">
      <c r="B1201" s="43" t="s">
        <v>1634</v>
      </c>
      <c r="C1201" s="75" t="s">
        <v>249</v>
      </c>
      <c r="D1201" s="52" t="s">
        <v>253</v>
      </c>
      <c r="E1201" s="52" t="s">
        <v>110</v>
      </c>
      <c r="F1201" s="75" t="s">
        <v>186</v>
      </c>
      <c r="G1201" s="14">
        <v>13800000</v>
      </c>
    </row>
    <row r="1202" spans="2:7" x14ac:dyDescent="0.25">
      <c r="B1202" s="43" t="s">
        <v>1635</v>
      </c>
      <c r="C1202" s="75" t="s">
        <v>249</v>
      </c>
      <c r="D1202" s="52" t="s">
        <v>253</v>
      </c>
      <c r="E1202" s="52" t="s">
        <v>111</v>
      </c>
      <c r="F1202" s="75" t="s">
        <v>186</v>
      </c>
      <c r="G1202" s="14">
        <v>30300000</v>
      </c>
    </row>
    <row r="1203" spans="2:7" x14ac:dyDescent="0.25">
      <c r="B1203" s="43" t="s">
        <v>1636</v>
      </c>
      <c r="C1203" s="75" t="s">
        <v>249</v>
      </c>
      <c r="D1203" s="52" t="s">
        <v>253</v>
      </c>
      <c r="E1203" s="52" t="s">
        <v>115</v>
      </c>
      <c r="F1203" s="75" t="s">
        <v>186</v>
      </c>
      <c r="G1203" s="14">
        <v>11990000</v>
      </c>
    </row>
    <row r="1204" spans="2:7" x14ac:dyDescent="0.25">
      <c r="B1204" s="43" t="s">
        <v>1637</v>
      </c>
      <c r="C1204" s="75" t="s">
        <v>249</v>
      </c>
      <c r="D1204" s="52" t="s">
        <v>253</v>
      </c>
      <c r="E1204" s="52" t="s">
        <v>117</v>
      </c>
      <c r="F1204" s="75" t="s">
        <v>186</v>
      </c>
      <c r="G1204" s="14">
        <v>18570000</v>
      </c>
    </row>
    <row r="1205" spans="2:7" x14ac:dyDescent="0.25">
      <c r="B1205" s="43" t="s">
        <v>1638</v>
      </c>
      <c r="C1205" s="75" t="s">
        <v>249</v>
      </c>
      <c r="D1205" s="52" t="s">
        <v>253</v>
      </c>
      <c r="E1205" s="52" t="s">
        <v>852</v>
      </c>
      <c r="F1205" s="75" t="s">
        <v>313</v>
      </c>
      <c r="G1205" s="14">
        <v>24530000</v>
      </c>
    </row>
    <row r="1206" spans="2:7" x14ac:dyDescent="0.25">
      <c r="B1206" s="43" t="s">
        <v>1639</v>
      </c>
      <c r="C1206" s="75" t="s">
        <v>249</v>
      </c>
      <c r="D1206" s="52" t="s">
        <v>253</v>
      </c>
      <c r="E1206" s="52" t="s">
        <v>110</v>
      </c>
      <c r="F1206" s="75" t="s">
        <v>313</v>
      </c>
      <c r="G1206" s="14">
        <v>38420000</v>
      </c>
    </row>
    <row r="1207" spans="2:7" x14ac:dyDescent="0.25">
      <c r="B1207" s="43" t="s">
        <v>1640</v>
      </c>
      <c r="C1207" s="75" t="s">
        <v>249</v>
      </c>
      <c r="D1207" s="52" t="s">
        <v>253</v>
      </c>
      <c r="E1207" s="52" t="s">
        <v>114</v>
      </c>
      <c r="F1207" s="75" t="s">
        <v>313</v>
      </c>
      <c r="G1207" s="14">
        <v>37880000</v>
      </c>
    </row>
    <row r="1208" spans="2:7" x14ac:dyDescent="0.25">
      <c r="B1208" s="43" t="s">
        <v>1641</v>
      </c>
      <c r="C1208" s="75" t="s">
        <v>249</v>
      </c>
      <c r="D1208" s="52" t="s">
        <v>253</v>
      </c>
      <c r="E1208" s="52" t="s">
        <v>194</v>
      </c>
      <c r="F1208" s="75" t="s">
        <v>197</v>
      </c>
      <c r="G1208" s="14">
        <v>18830000</v>
      </c>
    </row>
    <row r="1209" spans="2:7" x14ac:dyDescent="0.25">
      <c r="B1209" s="43" t="s">
        <v>1642</v>
      </c>
      <c r="C1209" s="75" t="s">
        <v>249</v>
      </c>
      <c r="D1209" s="52" t="s">
        <v>253</v>
      </c>
      <c r="E1209" s="52" t="s">
        <v>110</v>
      </c>
      <c r="F1209" s="75" t="s">
        <v>223</v>
      </c>
      <c r="G1209" s="14">
        <v>29670000</v>
      </c>
    </row>
    <row r="1210" spans="2:7" x14ac:dyDescent="0.25">
      <c r="B1210" s="43" t="s">
        <v>252</v>
      </c>
      <c r="C1210" s="75" t="s">
        <v>249</v>
      </c>
      <c r="D1210" s="52" t="s">
        <v>253</v>
      </c>
      <c r="E1210" s="52" t="s">
        <v>125</v>
      </c>
      <c r="F1210" s="75" t="s">
        <v>223</v>
      </c>
      <c r="G1210" s="14">
        <v>26020000</v>
      </c>
    </row>
    <row r="1211" spans="2:7" x14ac:dyDescent="0.25">
      <c r="B1211" s="43" t="s">
        <v>1643</v>
      </c>
      <c r="C1211" s="75" t="s">
        <v>249</v>
      </c>
      <c r="D1211" s="52" t="s">
        <v>253</v>
      </c>
      <c r="E1211" s="52" t="s">
        <v>399</v>
      </c>
      <c r="F1211" s="75" t="s">
        <v>223</v>
      </c>
      <c r="G1211" s="14">
        <v>35190000</v>
      </c>
    </row>
    <row r="1212" spans="2:7" x14ac:dyDescent="0.25">
      <c r="B1212" s="43" t="s">
        <v>1459</v>
      </c>
      <c r="C1212" s="75" t="s">
        <v>249</v>
      </c>
      <c r="D1212" s="52" t="s">
        <v>253</v>
      </c>
      <c r="E1212" s="52" t="s">
        <v>113</v>
      </c>
      <c r="F1212" s="75" t="s">
        <v>257</v>
      </c>
      <c r="G1212" s="14">
        <v>9470000</v>
      </c>
    </row>
    <row r="1213" spans="2:7" x14ac:dyDescent="0.25">
      <c r="B1213" s="43" t="s">
        <v>1644</v>
      </c>
      <c r="C1213" s="75" t="s">
        <v>249</v>
      </c>
      <c r="D1213" s="52" t="s">
        <v>253</v>
      </c>
      <c r="E1213" s="52" t="s">
        <v>116</v>
      </c>
      <c r="F1213" s="75" t="s">
        <v>257</v>
      </c>
      <c r="G1213" s="14">
        <v>36260000</v>
      </c>
    </row>
    <row r="1214" spans="2:7" x14ac:dyDescent="0.25">
      <c r="B1214" s="43" t="s">
        <v>1645</v>
      </c>
      <c r="C1214" s="75" t="s">
        <v>249</v>
      </c>
      <c r="D1214" s="52" t="s">
        <v>253</v>
      </c>
      <c r="E1214" s="52" t="s">
        <v>119</v>
      </c>
      <c r="F1214" s="75" t="s">
        <v>257</v>
      </c>
      <c r="G1214" s="14">
        <v>30230000</v>
      </c>
    </row>
    <row r="1215" spans="2:7" x14ac:dyDescent="0.25">
      <c r="B1215" s="43" t="s">
        <v>1646</v>
      </c>
      <c r="C1215" s="75" t="s">
        <v>249</v>
      </c>
      <c r="D1215" s="52" t="s">
        <v>253</v>
      </c>
      <c r="E1215" s="52" t="s">
        <v>117</v>
      </c>
      <c r="F1215" s="75" t="s">
        <v>213</v>
      </c>
      <c r="G1215" s="14">
        <v>11600000</v>
      </c>
    </row>
    <row r="1216" spans="2:7" x14ac:dyDescent="0.25">
      <c r="B1216" s="43" t="s">
        <v>1647</v>
      </c>
      <c r="C1216" s="75" t="s">
        <v>249</v>
      </c>
      <c r="D1216" s="52" t="s">
        <v>253</v>
      </c>
      <c r="E1216" s="52" t="s">
        <v>117</v>
      </c>
      <c r="F1216" s="75" t="s">
        <v>213</v>
      </c>
      <c r="G1216" s="14">
        <v>23390000</v>
      </c>
    </row>
    <row r="1217" spans="2:7" x14ac:dyDescent="0.25">
      <c r="B1217" s="43" t="s">
        <v>1648</v>
      </c>
      <c r="C1217" s="75" t="s">
        <v>249</v>
      </c>
      <c r="D1217" s="52" t="s">
        <v>253</v>
      </c>
      <c r="E1217" s="52" t="s">
        <v>110</v>
      </c>
      <c r="F1217" s="75" t="s">
        <v>205</v>
      </c>
      <c r="G1217" s="14">
        <v>10900000</v>
      </c>
    </row>
    <row r="1218" spans="2:7" x14ac:dyDescent="0.25">
      <c r="B1218" s="43" t="s">
        <v>1649</v>
      </c>
      <c r="C1218" s="75" t="s">
        <v>249</v>
      </c>
      <c r="D1218" s="52" t="s">
        <v>253</v>
      </c>
      <c r="E1218" s="52" t="s">
        <v>110</v>
      </c>
      <c r="F1218" s="75" t="s">
        <v>205</v>
      </c>
      <c r="G1218" s="14">
        <v>28650000</v>
      </c>
    </row>
    <row r="1219" spans="2:7" x14ac:dyDescent="0.25">
      <c r="B1219" s="43" t="s">
        <v>1650</v>
      </c>
      <c r="C1219" s="75" t="s">
        <v>249</v>
      </c>
      <c r="D1219" s="52" t="s">
        <v>253</v>
      </c>
      <c r="E1219" s="52" t="s">
        <v>113</v>
      </c>
      <c r="F1219" s="75" t="s">
        <v>205</v>
      </c>
      <c r="G1219" s="14">
        <v>18720000</v>
      </c>
    </row>
    <row r="1220" spans="2:7" x14ac:dyDescent="0.25">
      <c r="B1220" s="43" t="s">
        <v>1651</v>
      </c>
      <c r="C1220" s="75" t="s">
        <v>249</v>
      </c>
      <c r="D1220" s="52" t="s">
        <v>253</v>
      </c>
      <c r="E1220" s="52" t="s">
        <v>119</v>
      </c>
      <c r="F1220" s="75" t="s">
        <v>205</v>
      </c>
      <c r="G1220" s="14">
        <v>26610000</v>
      </c>
    </row>
    <row r="1221" spans="2:7" x14ac:dyDescent="0.25">
      <c r="B1221" s="43" t="s">
        <v>1652</v>
      </c>
      <c r="C1221" s="75" t="s">
        <v>249</v>
      </c>
      <c r="D1221" s="52" t="s">
        <v>253</v>
      </c>
      <c r="E1221" s="52" t="s">
        <v>110</v>
      </c>
      <c r="F1221" s="75" t="s">
        <v>220</v>
      </c>
      <c r="G1221" s="14">
        <v>19650000</v>
      </c>
    </row>
    <row r="1222" spans="2:7" x14ac:dyDescent="0.25">
      <c r="B1222" s="43" t="s">
        <v>1653</v>
      </c>
      <c r="C1222" s="75" t="s">
        <v>249</v>
      </c>
      <c r="D1222" s="52" t="s">
        <v>253</v>
      </c>
      <c r="E1222" s="52" t="s">
        <v>110</v>
      </c>
      <c r="F1222" s="75" t="s">
        <v>220</v>
      </c>
      <c r="G1222" s="14">
        <v>29350000</v>
      </c>
    </row>
    <row r="1223" spans="2:7" x14ac:dyDescent="0.25">
      <c r="B1223" s="43" t="s">
        <v>1654</v>
      </c>
      <c r="C1223" s="75" t="s">
        <v>249</v>
      </c>
      <c r="D1223" s="52" t="s">
        <v>253</v>
      </c>
      <c r="E1223" s="52" t="s">
        <v>110</v>
      </c>
      <c r="F1223" s="75" t="s">
        <v>188</v>
      </c>
      <c r="G1223" s="14">
        <v>34080000</v>
      </c>
    </row>
    <row r="1224" spans="2:7" x14ac:dyDescent="0.25">
      <c r="B1224" s="43" t="s">
        <v>1655</v>
      </c>
      <c r="C1224" s="75" t="s">
        <v>249</v>
      </c>
      <c r="D1224" s="52" t="s">
        <v>253</v>
      </c>
      <c r="E1224" s="52" t="s">
        <v>110</v>
      </c>
      <c r="F1224" s="75" t="s">
        <v>188</v>
      </c>
      <c r="G1224" s="14">
        <v>28930000</v>
      </c>
    </row>
    <row r="1225" spans="2:7" x14ac:dyDescent="0.25">
      <c r="B1225" s="43" t="s">
        <v>1656</v>
      </c>
      <c r="C1225" s="75" t="s">
        <v>249</v>
      </c>
      <c r="D1225" s="52" t="s">
        <v>253</v>
      </c>
      <c r="E1225" s="52" t="s">
        <v>502</v>
      </c>
      <c r="F1225" s="75" t="s">
        <v>188</v>
      </c>
      <c r="G1225" s="14">
        <v>20530000</v>
      </c>
    </row>
    <row r="1226" spans="2:7" x14ac:dyDescent="0.25">
      <c r="B1226" s="43" t="s">
        <v>1474</v>
      </c>
      <c r="C1226" s="75" t="s">
        <v>249</v>
      </c>
      <c r="D1226" s="52" t="s">
        <v>1657</v>
      </c>
      <c r="E1226" s="52" t="s">
        <v>106</v>
      </c>
      <c r="F1226" s="75" t="s">
        <v>186</v>
      </c>
      <c r="G1226" s="14">
        <v>25990000</v>
      </c>
    </row>
    <row r="1227" spans="2:7" x14ac:dyDescent="0.25">
      <c r="B1227" s="43" t="s">
        <v>1658</v>
      </c>
      <c r="C1227" s="75" t="s">
        <v>249</v>
      </c>
      <c r="D1227" s="52" t="s">
        <v>1657</v>
      </c>
      <c r="E1227" s="52" t="s">
        <v>109</v>
      </c>
      <c r="F1227" s="75" t="s">
        <v>186</v>
      </c>
      <c r="G1227" s="14">
        <v>16340000</v>
      </c>
    </row>
    <row r="1228" spans="2:7" x14ac:dyDescent="0.25">
      <c r="B1228" s="43" t="s">
        <v>1659</v>
      </c>
      <c r="C1228" s="75" t="s">
        <v>249</v>
      </c>
      <c r="D1228" s="52" t="s">
        <v>1657</v>
      </c>
      <c r="E1228" s="52" t="s">
        <v>110</v>
      </c>
      <c r="F1228" s="75" t="s">
        <v>186</v>
      </c>
      <c r="G1228" s="14">
        <v>23360000</v>
      </c>
    </row>
    <row r="1229" spans="2:7" x14ac:dyDescent="0.25">
      <c r="B1229" s="43" t="s">
        <v>1660</v>
      </c>
      <c r="C1229" s="75" t="s">
        <v>249</v>
      </c>
      <c r="D1229" s="52" t="s">
        <v>1657</v>
      </c>
      <c r="E1229" s="52" t="s">
        <v>110</v>
      </c>
      <c r="F1229" s="75" t="s">
        <v>186</v>
      </c>
      <c r="G1229" s="14">
        <v>6980000</v>
      </c>
    </row>
    <row r="1230" spans="2:7" x14ac:dyDescent="0.25">
      <c r="B1230" s="43" t="s">
        <v>1661</v>
      </c>
      <c r="C1230" s="75" t="s">
        <v>249</v>
      </c>
      <c r="D1230" s="52" t="s">
        <v>1657</v>
      </c>
      <c r="E1230" s="52" t="s">
        <v>276</v>
      </c>
      <c r="F1230" s="75" t="s">
        <v>186</v>
      </c>
      <c r="G1230" s="14">
        <v>29040000</v>
      </c>
    </row>
    <row r="1231" spans="2:7" x14ac:dyDescent="0.25">
      <c r="B1231" s="43" t="s">
        <v>1662</v>
      </c>
      <c r="C1231" s="75" t="s">
        <v>249</v>
      </c>
      <c r="D1231" s="52" t="s">
        <v>1657</v>
      </c>
      <c r="E1231" s="52" t="s">
        <v>276</v>
      </c>
      <c r="F1231" s="75" t="s">
        <v>186</v>
      </c>
      <c r="G1231" s="14">
        <v>12600000</v>
      </c>
    </row>
    <row r="1232" spans="2:7" x14ac:dyDescent="0.25">
      <c r="B1232" s="43" t="s">
        <v>1663</v>
      </c>
      <c r="C1232" s="75" t="s">
        <v>249</v>
      </c>
      <c r="D1232" s="52" t="s">
        <v>1657</v>
      </c>
      <c r="E1232" s="52" t="s">
        <v>200</v>
      </c>
      <c r="F1232" s="75" t="s">
        <v>186</v>
      </c>
      <c r="G1232" s="14">
        <v>16940000</v>
      </c>
    </row>
    <row r="1233" spans="2:7" x14ac:dyDescent="0.25">
      <c r="B1233" s="43" t="s">
        <v>1664</v>
      </c>
      <c r="C1233" s="75" t="s">
        <v>249</v>
      </c>
      <c r="D1233" s="52" t="s">
        <v>1657</v>
      </c>
      <c r="E1233" s="52" t="s">
        <v>112</v>
      </c>
      <c r="F1233" s="75" t="s">
        <v>186</v>
      </c>
      <c r="G1233" s="14">
        <v>16730000</v>
      </c>
    </row>
    <row r="1234" spans="2:7" x14ac:dyDescent="0.25">
      <c r="B1234" s="43" t="s">
        <v>1665</v>
      </c>
      <c r="C1234" s="75" t="s">
        <v>249</v>
      </c>
      <c r="D1234" s="52" t="s">
        <v>1657</v>
      </c>
      <c r="E1234" s="52" t="s">
        <v>117</v>
      </c>
      <c r="F1234" s="75" t="s">
        <v>186</v>
      </c>
      <c r="G1234" s="14">
        <v>26150000</v>
      </c>
    </row>
    <row r="1235" spans="2:7" x14ac:dyDescent="0.25">
      <c r="B1235" s="43" t="s">
        <v>1666</v>
      </c>
      <c r="C1235" s="75" t="s">
        <v>249</v>
      </c>
      <c r="D1235" s="52" t="s">
        <v>1657</v>
      </c>
      <c r="E1235" s="52" t="s">
        <v>502</v>
      </c>
      <c r="F1235" s="75" t="s">
        <v>186</v>
      </c>
      <c r="G1235" s="14">
        <v>13250000</v>
      </c>
    </row>
    <row r="1236" spans="2:7" x14ac:dyDescent="0.25">
      <c r="B1236" s="43" t="s">
        <v>1667</v>
      </c>
      <c r="C1236" s="75" t="s">
        <v>249</v>
      </c>
      <c r="D1236" s="52" t="s">
        <v>1657</v>
      </c>
      <c r="E1236" s="52" t="s">
        <v>106</v>
      </c>
      <c r="F1236" s="75" t="s">
        <v>223</v>
      </c>
      <c r="G1236" s="14">
        <v>29240000</v>
      </c>
    </row>
    <row r="1237" spans="2:7" x14ac:dyDescent="0.25">
      <c r="B1237" s="43" t="s">
        <v>1668</v>
      </c>
      <c r="C1237" s="75" t="s">
        <v>249</v>
      </c>
      <c r="D1237" s="52" t="s">
        <v>1657</v>
      </c>
      <c r="E1237" s="52" t="s">
        <v>110</v>
      </c>
      <c r="F1237" s="75" t="s">
        <v>223</v>
      </c>
      <c r="G1237" s="14">
        <v>30490000</v>
      </c>
    </row>
    <row r="1238" spans="2:7" x14ac:dyDescent="0.25">
      <c r="B1238" s="43" t="s">
        <v>1669</v>
      </c>
      <c r="C1238" s="75" t="s">
        <v>249</v>
      </c>
      <c r="D1238" s="52" t="s">
        <v>1657</v>
      </c>
      <c r="E1238" s="52" t="s">
        <v>110</v>
      </c>
      <c r="F1238" s="75" t="s">
        <v>257</v>
      </c>
      <c r="G1238" s="14">
        <v>21420000</v>
      </c>
    </row>
    <row r="1239" spans="2:7" x14ac:dyDescent="0.25">
      <c r="B1239" s="43" t="s">
        <v>1670</v>
      </c>
      <c r="C1239" s="75" t="s">
        <v>249</v>
      </c>
      <c r="D1239" s="52" t="s">
        <v>1657</v>
      </c>
      <c r="E1239" s="52" t="s">
        <v>110</v>
      </c>
      <c r="F1239" s="75" t="s">
        <v>257</v>
      </c>
      <c r="G1239" s="14">
        <v>34830000</v>
      </c>
    </row>
    <row r="1240" spans="2:7" x14ac:dyDescent="0.25">
      <c r="B1240" s="43" t="s">
        <v>1671</v>
      </c>
      <c r="C1240" s="75" t="s">
        <v>249</v>
      </c>
      <c r="D1240" s="52" t="s">
        <v>1657</v>
      </c>
      <c r="E1240" s="52" t="s">
        <v>124</v>
      </c>
      <c r="F1240" s="75" t="s">
        <v>213</v>
      </c>
      <c r="G1240" s="14">
        <v>19820000</v>
      </c>
    </row>
    <row r="1241" spans="2:7" x14ac:dyDescent="0.25">
      <c r="B1241" s="43" t="s">
        <v>1672</v>
      </c>
      <c r="C1241" s="75" t="s">
        <v>249</v>
      </c>
      <c r="D1241" s="52" t="s">
        <v>1657</v>
      </c>
      <c r="E1241" s="52" t="s">
        <v>119</v>
      </c>
      <c r="F1241" s="75" t="s">
        <v>213</v>
      </c>
      <c r="G1241" s="14">
        <v>9070000</v>
      </c>
    </row>
    <row r="1242" spans="2:7" x14ac:dyDescent="0.25">
      <c r="B1242" s="43" t="s">
        <v>1673</v>
      </c>
      <c r="C1242" s="75" t="s">
        <v>249</v>
      </c>
      <c r="D1242" s="52" t="s">
        <v>1657</v>
      </c>
      <c r="E1242" s="52" t="s">
        <v>109</v>
      </c>
      <c r="F1242" s="75" t="s">
        <v>205</v>
      </c>
      <c r="G1242" s="14">
        <v>11870000</v>
      </c>
    </row>
    <row r="1243" spans="2:7" x14ac:dyDescent="0.25">
      <c r="B1243" s="43" t="s">
        <v>1674</v>
      </c>
      <c r="C1243" s="75" t="s">
        <v>249</v>
      </c>
      <c r="D1243" s="52" t="s">
        <v>1657</v>
      </c>
      <c r="E1243" s="52" t="s">
        <v>110</v>
      </c>
      <c r="F1243" s="75" t="s">
        <v>205</v>
      </c>
      <c r="G1243" s="14">
        <v>23420000</v>
      </c>
    </row>
    <row r="1244" spans="2:7" x14ac:dyDescent="0.25">
      <c r="B1244" s="43" t="s">
        <v>1675</v>
      </c>
      <c r="C1244" s="75" t="s">
        <v>249</v>
      </c>
      <c r="D1244" s="52" t="s">
        <v>1657</v>
      </c>
      <c r="E1244" s="52" t="s">
        <v>110</v>
      </c>
      <c r="F1244" s="75" t="s">
        <v>205</v>
      </c>
      <c r="G1244" s="14">
        <v>24780000</v>
      </c>
    </row>
    <row r="1245" spans="2:7" x14ac:dyDescent="0.25">
      <c r="B1245" s="43" t="s">
        <v>1676</v>
      </c>
      <c r="C1245" s="75" t="s">
        <v>249</v>
      </c>
      <c r="D1245" s="52" t="s">
        <v>1657</v>
      </c>
      <c r="E1245" s="52" t="s">
        <v>124</v>
      </c>
      <c r="F1245" s="75" t="s">
        <v>205</v>
      </c>
      <c r="G1245" s="14">
        <v>22270000</v>
      </c>
    </row>
    <row r="1246" spans="2:7" x14ac:dyDescent="0.25">
      <c r="B1246" s="43" t="s">
        <v>1677</v>
      </c>
      <c r="C1246" s="75" t="s">
        <v>249</v>
      </c>
      <c r="D1246" s="52" t="s">
        <v>1657</v>
      </c>
      <c r="E1246" s="52" t="s">
        <v>109</v>
      </c>
      <c r="F1246" s="75" t="s">
        <v>220</v>
      </c>
      <c r="G1246" s="14">
        <v>20370000</v>
      </c>
    </row>
    <row r="1247" spans="2:7" x14ac:dyDescent="0.25">
      <c r="B1247" s="43" t="s">
        <v>1678</v>
      </c>
      <c r="C1247" s="75" t="s">
        <v>249</v>
      </c>
      <c r="D1247" s="52" t="s">
        <v>1657</v>
      </c>
      <c r="E1247" s="52" t="s">
        <v>530</v>
      </c>
      <c r="F1247" s="75" t="s">
        <v>188</v>
      </c>
      <c r="G1247" s="14">
        <v>15800000</v>
      </c>
    </row>
    <row r="1248" spans="2:7" x14ac:dyDescent="0.25">
      <c r="B1248" s="43" t="s">
        <v>1679</v>
      </c>
      <c r="C1248" s="75" t="s">
        <v>249</v>
      </c>
      <c r="D1248" s="52" t="s">
        <v>1657</v>
      </c>
      <c r="E1248" s="52" t="s">
        <v>276</v>
      </c>
      <c r="F1248" s="75" t="s">
        <v>188</v>
      </c>
      <c r="G1248" s="14">
        <v>31680000</v>
      </c>
    </row>
    <row r="1249" spans="2:7" x14ac:dyDescent="0.25">
      <c r="B1249" s="43" t="s">
        <v>1680</v>
      </c>
      <c r="C1249" s="75" t="s">
        <v>249</v>
      </c>
      <c r="D1249" s="52" t="s">
        <v>1657</v>
      </c>
      <c r="E1249" s="52" t="s">
        <v>112</v>
      </c>
      <c r="F1249" s="75" t="s">
        <v>188</v>
      </c>
      <c r="G1249" s="14">
        <v>27780000</v>
      </c>
    </row>
    <row r="1250" spans="2:7" x14ac:dyDescent="0.25">
      <c r="B1250" s="43" t="s">
        <v>1681</v>
      </c>
      <c r="C1250" s="75" t="s">
        <v>249</v>
      </c>
      <c r="D1250" s="52" t="s">
        <v>1657</v>
      </c>
      <c r="E1250" s="52" t="s">
        <v>117</v>
      </c>
      <c r="F1250" s="75" t="s">
        <v>188</v>
      </c>
      <c r="G1250" s="14">
        <v>29350000</v>
      </c>
    </row>
    <row r="1251" spans="2:7" x14ac:dyDescent="0.25">
      <c r="B1251" s="43" t="s">
        <v>1682</v>
      </c>
      <c r="C1251" s="75" t="s">
        <v>249</v>
      </c>
      <c r="D1251" s="52" t="s">
        <v>1657</v>
      </c>
      <c r="E1251" s="52" t="s">
        <v>117</v>
      </c>
      <c r="F1251" s="75" t="s">
        <v>188</v>
      </c>
      <c r="G1251" s="14">
        <v>17670000</v>
      </c>
    </row>
    <row r="1252" spans="2:7" x14ac:dyDescent="0.25">
      <c r="B1252" s="43" t="s">
        <v>1683</v>
      </c>
      <c r="C1252" s="75" t="s">
        <v>249</v>
      </c>
      <c r="D1252" s="52" t="s">
        <v>1684</v>
      </c>
      <c r="E1252" s="52" t="s">
        <v>106</v>
      </c>
      <c r="F1252" s="75" t="s">
        <v>186</v>
      </c>
      <c r="G1252" s="14">
        <v>31250000</v>
      </c>
    </row>
    <row r="1253" spans="2:7" x14ac:dyDescent="0.25">
      <c r="B1253" s="43" t="s">
        <v>1685</v>
      </c>
      <c r="C1253" s="75" t="s">
        <v>249</v>
      </c>
      <c r="D1253" s="52" t="s">
        <v>1684</v>
      </c>
      <c r="E1253" s="52" t="s">
        <v>110</v>
      </c>
      <c r="F1253" s="75" t="s">
        <v>186</v>
      </c>
      <c r="G1253" s="14">
        <v>11930000</v>
      </c>
    </row>
    <row r="1254" spans="2:7" x14ac:dyDescent="0.25">
      <c r="B1254" s="43" t="s">
        <v>1686</v>
      </c>
      <c r="C1254" s="75" t="s">
        <v>249</v>
      </c>
      <c r="D1254" s="52" t="s">
        <v>1684</v>
      </c>
      <c r="E1254" s="52" t="s">
        <v>110</v>
      </c>
      <c r="F1254" s="75" t="s">
        <v>186</v>
      </c>
      <c r="G1254" s="14">
        <v>10500000</v>
      </c>
    </row>
    <row r="1255" spans="2:7" x14ac:dyDescent="0.25">
      <c r="B1255" s="43" t="s">
        <v>1687</v>
      </c>
      <c r="C1255" s="75" t="s">
        <v>249</v>
      </c>
      <c r="D1255" s="52" t="s">
        <v>1684</v>
      </c>
      <c r="E1255" s="52" t="s">
        <v>110</v>
      </c>
      <c r="F1255" s="75" t="s">
        <v>186</v>
      </c>
      <c r="G1255" s="14">
        <v>12230000</v>
      </c>
    </row>
    <row r="1256" spans="2:7" x14ac:dyDescent="0.25">
      <c r="B1256" s="43" t="s">
        <v>1688</v>
      </c>
      <c r="C1256" s="75" t="s">
        <v>249</v>
      </c>
      <c r="D1256" s="52" t="s">
        <v>1684</v>
      </c>
      <c r="E1256" s="52" t="s">
        <v>110</v>
      </c>
      <c r="F1256" s="75" t="s">
        <v>186</v>
      </c>
      <c r="G1256" s="14">
        <v>19990000</v>
      </c>
    </row>
    <row r="1257" spans="2:7" x14ac:dyDescent="0.25">
      <c r="B1257" s="43" t="s">
        <v>1689</v>
      </c>
      <c r="C1257" s="75" t="s">
        <v>249</v>
      </c>
      <c r="D1257" s="52" t="s">
        <v>1684</v>
      </c>
      <c r="E1257" s="52" t="s">
        <v>110</v>
      </c>
      <c r="F1257" s="75" t="s">
        <v>186</v>
      </c>
      <c r="G1257" s="14">
        <v>12620000</v>
      </c>
    </row>
    <row r="1258" spans="2:7" x14ac:dyDescent="0.25">
      <c r="B1258" s="43" t="s">
        <v>1690</v>
      </c>
      <c r="C1258" s="75" t="s">
        <v>249</v>
      </c>
      <c r="D1258" s="52" t="s">
        <v>1684</v>
      </c>
      <c r="E1258" s="52" t="s">
        <v>110</v>
      </c>
      <c r="F1258" s="75" t="s">
        <v>186</v>
      </c>
      <c r="G1258" s="14">
        <v>13290000</v>
      </c>
    </row>
    <row r="1259" spans="2:7" x14ac:dyDescent="0.25">
      <c r="B1259" s="43" t="s">
        <v>1691</v>
      </c>
      <c r="C1259" s="75" t="s">
        <v>249</v>
      </c>
      <c r="D1259" s="52" t="s">
        <v>1684</v>
      </c>
      <c r="E1259" s="52" t="s">
        <v>114</v>
      </c>
      <c r="F1259" s="75" t="s">
        <v>186</v>
      </c>
      <c r="G1259" s="14">
        <v>23010000</v>
      </c>
    </row>
    <row r="1260" spans="2:7" x14ac:dyDescent="0.25">
      <c r="B1260" s="43" t="s">
        <v>1692</v>
      </c>
      <c r="C1260" s="75" t="s">
        <v>249</v>
      </c>
      <c r="D1260" s="52" t="s">
        <v>1684</v>
      </c>
      <c r="E1260" s="52" t="s">
        <v>119</v>
      </c>
      <c r="F1260" s="75" t="s">
        <v>186</v>
      </c>
      <c r="G1260" s="14">
        <v>20030000</v>
      </c>
    </row>
    <row r="1261" spans="2:7" x14ac:dyDescent="0.25">
      <c r="B1261" s="43" t="s">
        <v>1693</v>
      </c>
      <c r="C1261" s="75" t="s">
        <v>249</v>
      </c>
      <c r="D1261" s="52" t="s">
        <v>1684</v>
      </c>
      <c r="E1261" s="52" t="s">
        <v>164</v>
      </c>
      <c r="F1261" s="75" t="s">
        <v>223</v>
      </c>
      <c r="G1261" s="14">
        <v>4760000</v>
      </c>
    </row>
    <row r="1262" spans="2:7" x14ac:dyDescent="0.25">
      <c r="B1262" s="43" t="s">
        <v>1694</v>
      </c>
      <c r="C1262" s="75" t="s">
        <v>249</v>
      </c>
      <c r="D1262" s="52" t="s">
        <v>1684</v>
      </c>
      <c r="E1262" s="52" t="s">
        <v>268</v>
      </c>
      <c r="F1262" s="75" t="s">
        <v>223</v>
      </c>
      <c r="G1262" s="14">
        <v>26480000</v>
      </c>
    </row>
    <row r="1263" spans="2:7" x14ac:dyDescent="0.25">
      <c r="B1263" s="43" t="s">
        <v>1695</v>
      </c>
      <c r="C1263" s="75" t="s">
        <v>249</v>
      </c>
      <c r="D1263" s="52" t="s">
        <v>1684</v>
      </c>
      <c r="E1263" s="52" t="s">
        <v>110</v>
      </c>
      <c r="F1263" s="75" t="s">
        <v>443</v>
      </c>
      <c r="G1263" s="14">
        <v>28570000</v>
      </c>
    </row>
    <row r="1264" spans="2:7" x14ac:dyDescent="0.25">
      <c r="B1264" s="43" t="s">
        <v>1696</v>
      </c>
      <c r="C1264" s="75" t="s">
        <v>249</v>
      </c>
      <c r="D1264" s="52" t="s">
        <v>1684</v>
      </c>
      <c r="E1264" s="52" t="s">
        <v>109</v>
      </c>
      <c r="F1264" s="75" t="s">
        <v>257</v>
      </c>
      <c r="G1264" s="14">
        <v>24370000</v>
      </c>
    </row>
    <row r="1265" spans="2:7" x14ac:dyDescent="0.25">
      <c r="B1265" s="43" t="s">
        <v>1697</v>
      </c>
      <c r="C1265" s="75" t="s">
        <v>249</v>
      </c>
      <c r="D1265" s="52" t="s">
        <v>1684</v>
      </c>
      <c r="E1265" s="52" t="s">
        <v>110</v>
      </c>
      <c r="F1265" s="75" t="s">
        <v>257</v>
      </c>
      <c r="G1265" s="14">
        <v>18680000</v>
      </c>
    </row>
    <row r="1266" spans="2:7" x14ac:dyDescent="0.25">
      <c r="B1266" s="43" t="s">
        <v>1698</v>
      </c>
      <c r="C1266" s="75" t="s">
        <v>249</v>
      </c>
      <c r="D1266" s="52" t="s">
        <v>1684</v>
      </c>
      <c r="E1266" s="52" t="s">
        <v>110</v>
      </c>
      <c r="F1266" s="75" t="s">
        <v>257</v>
      </c>
      <c r="G1266" s="14">
        <v>26990000</v>
      </c>
    </row>
    <row r="1267" spans="2:7" x14ac:dyDescent="0.25">
      <c r="B1267" s="43" t="s">
        <v>1699</v>
      </c>
      <c r="C1267" s="75" t="s">
        <v>249</v>
      </c>
      <c r="D1267" s="52" t="s">
        <v>1684</v>
      </c>
      <c r="E1267" s="52" t="s">
        <v>110</v>
      </c>
      <c r="F1267" s="75" t="s">
        <v>257</v>
      </c>
      <c r="G1267" s="14">
        <v>21240000</v>
      </c>
    </row>
    <row r="1268" spans="2:7" x14ac:dyDescent="0.25">
      <c r="B1268" s="43" t="s">
        <v>1700</v>
      </c>
      <c r="C1268" s="75" t="s">
        <v>249</v>
      </c>
      <c r="D1268" s="52" t="s">
        <v>1684</v>
      </c>
      <c r="E1268" s="52" t="s">
        <v>110</v>
      </c>
      <c r="F1268" s="75" t="s">
        <v>257</v>
      </c>
      <c r="G1268" s="14">
        <v>14800000</v>
      </c>
    </row>
    <row r="1269" spans="2:7" x14ac:dyDescent="0.25">
      <c r="B1269" s="43" t="s">
        <v>1701</v>
      </c>
      <c r="C1269" s="75" t="s">
        <v>249</v>
      </c>
      <c r="D1269" s="52" t="s">
        <v>1684</v>
      </c>
      <c r="E1269" s="52" t="s">
        <v>124</v>
      </c>
      <c r="F1269" s="75" t="s">
        <v>257</v>
      </c>
      <c r="G1269" s="14">
        <v>28460000</v>
      </c>
    </row>
    <row r="1270" spans="2:7" x14ac:dyDescent="0.25">
      <c r="B1270" s="43" t="s">
        <v>1702</v>
      </c>
      <c r="C1270" s="75" t="s">
        <v>249</v>
      </c>
      <c r="D1270" s="52" t="s">
        <v>1684</v>
      </c>
      <c r="E1270" s="52" t="s">
        <v>110</v>
      </c>
      <c r="F1270" s="75" t="s">
        <v>213</v>
      </c>
      <c r="G1270" s="14">
        <v>11030000</v>
      </c>
    </row>
    <row r="1271" spans="2:7" x14ac:dyDescent="0.25">
      <c r="B1271" s="43" t="s">
        <v>1703</v>
      </c>
      <c r="C1271" s="75" t="s">
        <v>249</v>
      </c>
      <c r="D1271" s="52" t="s">
        <v>1684</v>
      </c>
      <c r="E1271" s="52" t="s">
        <v>110</v>
      </c>
      <c r="F1271" s="75" t="s">
        <v>205</v>
      </c>
      <c r="G1271" s="14">
        <v>30930000</v>
      </c>
    </row>
    <row r="1272" spans="2:7" x14ac:dyDescent="0.25">
      <c r="B1272" s="43" t="s">
        <v>1704</v>
      </c>
      <c r="C1272" s="75" t="s">
        <v>249</v>
      </c>
      <c r="D1272" s="52" t="s">
        <v>1684</v>
      </c>
      <c r="E1272" s="52" t="s">
        <v>110</v>
      </c>
      <c r="F1272" s="75" t="s">
        <v>205</v>
      </c>
      <c r="G1272" s="14">
        <v>4760000</v>
      </c>
    </row>
    <row r="1273" spans="2:7" x14ac:dyDescent="0.25">
      <c r="B1273" s="43" t="s">
        <v>1705</v>
      </c>
      <c r="C1273" s="75" t="s">
        <v>249</v>
      </c>
      <c r="D1273" s="52" t="s">
        <v>1684</v>
      </c>
      <c r="E1273" s="52" t="s">
        <v>124</v>
      </c>
      <c r="F1273" s="75" t="s">
        <v>205</v>
      </c>
      <c r="G1273" s="14">
        <v>22360000</v>
      </c>
    </row>
    <row r="1274" spans="2:7" x14ac:dyDescent="0.25">
      <c r="B1274" s="43" t="s">
        <v>1706</v>
      </c>
      <c r="C1274" s="75" t="s">
        <v>249</v>
      </c>
      <c r="D1274" s="52" t="s">
        <v>1684</v>
      </c>
      <c r="E1274" s="52" t="s">
        <v>119</v>
      </c>
      <c r="F1274" s="75" t="s">
        <v>205</v>
      </c>
      <c r="G1274" s="14">
        <v>13980000</v>
      </c>
    </row>
    <row r="1275" spans="2:7" x14ac:dyDescent="0.25">
      <c r="B1275" s="43" t="s">
        <v>1707</v>
      </c>
      <c r="C1275" s="75" t="s">
        <v>249</v>
      </c>
      <c r="D1275" s="52" t="s">
        <v>1684</v>
      </c>
      <c r="E1275" s="52" t="s">
        <v>962</v>
      </c>
      <c r="F1275" s="75" t="s">
        <v>205</v>
      </c>
      <c r="G1275" s="14">
        <v>16490000</v>
      </c>
    </row>
    <row r="1276" spans="2:7" x14ac:dyDescent="0.25">
      <c r="B1276" s="43" t="s">
        <v>1708</v>
      </c>
      <c r="C1276" s="75" t="s">
        <v>249</v>
      </c>
      <c r="D1276" s="52" t="s">
        <v>1684</v>
      </c>
      <c r="E1276" s="52" t="s">
        <v>110</v>
      </c>
      <c r="F1276" s="75" t="s">
        <v>220</v>
      </c>
      <c r="G1276" s="14">
        <v>13820000</v>
      </c>
    </row>
    <row r="1277" spans="2:7" x14ac:dyDescent="0.25">
      <c r="B1277" s="43" t="s">
        <v>1709</v>
      </c>
      <c r="C1277" s="75" t="s">
        <v>249</v>
      </c>
      <c r="D1277" s="52" t="s">
        <v>1684</v>
      </c>
      <c r="E1277" s="52" t="s">
        <v>110</v>
      </c>
      <c r="F1277" s="75" t="s">
        <v>188</v>
      </c>
      <c r="G1277" s="14">
        <v>14380000</v>
      </c>
    </row>
    <row r="1278" spans="2:7" x14ac:dyDescent="0.25">
      <c r="B1278" s="43" t="s">
        <v>1710</v>
      </c>
      <c r="C1278" s="75" t="s">
        <v>249</v>
      </c>
      <c r="D1278" s="52" t="s">
        <v>1684</v>
      </c>
      <c r="E1278" s="52" t="s">
        <v>110</v>
      </c>
      <c r="F1278" s="75" t="s">
        <v>188</v>
      </c>
      <c r="G1278" s="14">
        <v>34840000</v>
      </c>
    </row>
    <row r="1279" spans="2:7" x14ac:dyDescent="0.25">
      <c r="B1279" s="43" t="s">
        <v>1711</v>
      </c>
      <c r="C1279" s="75" t="s">
        <v>249</v>
      </c>
      <c r="D1279" s="52" t="s">
        <v>1684</v>
      </c>
      <c r="E1279" s="52" t="s">
        <v>110</v>
      </c>
      <c r="F1279" s="75" t="s">
        <v>188</v>
      </c>
      <c r="G1279" s="14">
        <v>38750000</v>
      </c>
    </row>
    <row r="1280" spans="2:7" x14ac:dyDescent="0.25">
      <c r="B1280" s="43" t="s">
        <v>1712</v>
      </c>
      <c r="C1280" s="75" t="s">
        <v>249</v>
      </c>
      <c r="D1280" s="52" t="s">
        <v>1684</v>
      </c>
      <c r="E1280" s="52" t="s">
        <v>110</v>
      </c>
      <c r="F1280" s="75" t="s">
        <v>188</v>
      </c>
      <c r="G1280" s="14">
        <v>30740000</v>
      </c>
    </row>
    <row r="1281" spans="2:7" x14ac:dyDescent="0.25">
      <c r="B1281" s="43" t="s">
        <v>1713</v>
      </c>
      <c r="C1281" s="75" t="s">
        <v>249</v>
      </c>
      <c r="D1281" s="52" t="s">
        <v>256</v>
      </c>
      <c r="E1281" s="52" t="s">
        <v>650</v>
      </c>
      <c r="F1281" s="75" t="s">
        <v>186</v>
      </c>
      <c r="G1281" s="14">
        <v>24010000</v>
      </c>
    </row>
    <row r="1282" spans="2:7" x14ac:dyDescent="0.25">
      <c r="B1282" s="43" t="s">
        <v>1714</v>
      </c>
      <c r="C1282" s="75" t="s">
        <v>249</v>
      </c>
      <c r="D1282" s="52" t="s">
        <v>256</v>
      </c>
      <c r="E1282" s="52" t="s">
        <v>109</v>
      </c>
      <c r="F1282" s="75" t="s">
        <v>186</v>
      </c>
      <c r="G1282" s="14">
        <v>19540000</v>
      </c>
    </row>
    <row r="1283" spans="2:7" x14ac:dyDescent="0.25">
      <c r="B1283" s="43" t="s">
        <v>1715</v>
      </c>
      <c r="C1283" s="75" t="s">
        <v>249</v>
      </c>
      <c r="D1283" s="52" t="s">
        <v>256</v>
      </c>
      <c r="E1283" s="52" t="s">
        <v>109</v>
      </c>
      <c r="F1283" s="75" t="s">
        <v>186</v>
      </c>
      <c r="G1283" s="14">
        <v>12600000</v>
      </c>
    </row>
    <row r="1284" spans="2:7" x14ac:dyDescent="0.25">
      <c r="B1284" s="43" t="s">
        <v>1716</v>
      </c>
      <c r="C1284" s="75" t="s">
        <v>249</v>
      </c>
      <c r="D1284" s="52" t="s">
        <v>256</v>
      </c>
      <c r="E1284" s="52" t="s">
        <v>110</v>
      </c>
      <c r="F1284" s="75" t="s">
        <v>186</v>
      </c>
      <c r="G1284" s="14">
        <v>19000000</v>
      </c>
    </row>
    <row r="1285" spans="2:7" x14ac:dyDescent="0.25">
      <c r="B1285" s="43" t="s">
        <v>1717</v>
      </c>
      <c r="C1285" s="75" t="s">
        <v>249</v>
      </c>
      <c r="D1285" s="52" t="s">
        <v>256</v>
      </c>
      <c r="E1285" s="52" t="s">
        <v>110</v>
      </c>
      <c r="F1285" s="75" t="s">
        <v>186</v>
      </c>
      <c r="G1285" s="14">
        <v>17490000</v>
      </c>
    </row>
    <row r="1286" spans="2:7" x14ac:dyDescent="0.25">
      <c r="B1286" s="43" t="s">
        <v>1718</v>
      </c>
      <c r="C1286" s="75" t="s">
        <v>249</v>
      </c>
      <c r="D1286" s="52" t="s">
        <v>256</v>
      </c>
      <c r="E1286" s="52" t="s">
        <v>114</v>
      </c>
      <c r="F1286" s="75" t="s">
        <v>186</v>
      </c>
      <c r="G1286" s="14">
        <v>12420000</v>
      </c>
    </row>
    <row r="1287" spans="2:7" x14ac:dyDescent="0.25">
      <c r="B1287" s="43" t="s">
        <v>1719</v>
      </c>
      <c r="C1287" s="75" t="s">
        <v>249</v>
      </c>
      <c r="D1287" s="52" t="s">
        <v>256</v>
      </c>
      <c r="E1287" s="52" t="s">
        <v>116</v>
      </c>
      <c r="F1287" s="75" t="s">
        <v>186</v>
      </c>
      <c r="G1287" s="14">
        <v>16850000</v>
      </c>
    </row>
    <row r="1288" spans="2:7" x14ac:dyDescent="0.25">
      <c r="B1288" s="43" t="s">
        <v>1720</v>
      </c>
      <c r="C1288" s="75" t="s">
        <v>249</v>
      </c>
      <c r="D1288" s="52" t="s">
        <v>256</v>
      </c>
      <c r="E1288" s="52" t="s">
        <v>460</v>
      </c>
      <c r="F1288" s="75" t="s">
        <v>186</v>
      </c>
      <c r="G1288" s="14">
        <v>22740000</v>
      </c>
    </row>
    <row r="1289" spans="2:7" x14ac:dyDescent="0.25">
      <c r="B1289" s="43" t="s">
        <v>1721</v>
      </c>
      <c r="C1289" s="75" t="s">
        <v>249</v>
      </c>
      <c r="D1289" s="52" t="s">
        <v>256</v>
      </c>
      <c r="E1289" s="52" t="s">
        <v>165</v>
      </c>
      <c r="F1289" s="75" t="s">
        <v>186</v>
      </c>
      <c r="G1289" s="14">
        <v>14420000</v>
      </c>
    </row>
    <row r="1290" spans="2:7" x14ac:dyDescent="0.25">
      <c r="B1290" s="43" t="s">
        <v>1722</v>
      </c>
      <c r="C1290" s="75" t="s">
        <v>249</v>
      </c>
      <c r="D1290" s="52" t="s">
        <v>256</v>
      </c>
      <c r="E1290" s="52" t="s">
        <v>110</v>
      </c>
      <c r="F1290" s="75" t="s">
        <v>197</v>
      </c>
      <c r="G1290" s="14">
        <v>23340000</v>
      </c>
    </row>
    <row r="1291" spans="2:7" x14ac:dyDescent="0.25">
      <c r="B1291" s="43" t="s">
        <v>1723</v>
      </c>
      <c r="C1291" s="75" t="s">
        <v>249</v>
      </c>
      <c r="D1291" s="52" t="s">
        <v>256</v>
      </c>
      <c r="E1291" s="52" t="s">
        <v>110</v>
      </c>
      <c r="F1291" s="75" t="s">
        <v>223</v>
      </c>
      <c r="G1291" s="14">
        <v>30550000</v>
      </c>
    </row>
    <row r="1292" spans="2:7" x14ac:dyDescent="0.25">
      <c r="B1292" s="43" t="s">
        <v>1724</v>
      </c>
      <c r="C1292" s="75" t="s">
        <v>249</v>
      </c>
      <c r="D1292" s="52" t="s">
        <v>256</v>
      </c>
      <c r="E1292" s="52" t="s">
        <v>124</v>
      </c>
      <c r="F1292" s="75" t="s">
        <v>223</v>
      </c>
      <c r="G1292" s="14">
        <v>26450000</v>
      </c>
    </row>
    <row r="1293" spans="2:7" x14ac:dyDescent="0.25">
      <c r="B1293" s="43" t="s">
        <v>1605</v>
      </c>
      <c r="C1293" s="75" t="s">
        <v>249</v>
      </c>
      <c r="D1293" s="52" t="s">
        <v>256</v>
      </c>
      <c r="E1293" s="52" t="s">
        <v>124</v>
      </c>
      <c r="F1293" s="75" t="s">
        <v>223</v>
      </c>
      <c r="G1293" s="14">
        <v>28950000</v>
      </c>
    </row>
    <row r="1294" spans="2:7" x14ac:dyDescent="0.25">
      <c r="B1294" s="43" t="s">
        <v>1725</v>
      </c>
      <c r="C1294" s="75" t="s">
        <v>249</v>
      </c>
      <c r="D1294" s="52" t="s">
        <v>256</v>
      </c>
      <c r="E1294" s="52" t="s">
        <v>119</v>
      </c>
      <c r="F1294" s="75" t="s">
        <v>223</v>
      </c>
      <c r="G1294" s="14">
        <v>30580000</v>
      </c>
    </row>
    <row r="1295" spans="2:7" x14ac:dyDescent="0.25">
      <c r="B1295" s="43" t="s">
        <v>1726</v>
      </c>
      <c r="C1295" s="75" t="s">
        <v>249</v>
      </c>
      <c r="D1295" s="52" t="s">
        <v>256</v>
      </c>
      <c r="E1295" s="52" t="s">
        <v>122</v>
      </c>
      <c r="F1295" s="75" t="s">
        <v>257</v>
      </c>
      <c r="G1295" s="14">
        <v>15980000</v>
      </c>
    </row>
    <row r="1296" spans="2:7" x14ac:dyDescent="0.25">
      <c r="B1296" s="43" t="s">
        <v>1711</v>
      </c>
      <c r="C1296" s="75" t="s">
        <v>249</v>
      </c>
      <c r="D1296" s="52" t="s">
        <v>256</v>
      </c>
      <c r="E1296" s="52" t="s">
        <v>110</v>
      </c>
      <c r="F1296" s="75" t="s">
        <v>257</v>
      </c>
      <c r="G1296" s="14">
        <v>24730000</v>
      </c>
    </row>
    <row r="1297" spans="2:7" x14ac:dyDescent="0.25">
      <c r="B1297" s="43" t="s">
        <v>255</v>
      </c>
      <c r="C1297" s="75" t="s">
        <v>249</v>
      </c>
      <c r="D1297" s="52" t="s">
        <v>256</v>
      </c>
      <c r="E1297" s="52" t="s">
        <v>125</v>
      </c>
      <c r="F1297" s="75" t="s">
        <v>257</v>
      </c>
      <c r="G1297" s="14">
        <v>23690000</v>
      </c>
    </row>
    <row r="1298" spans="2:7" x14ac:dyDescent="0.25">
      <c r="B1298" s="43" t="s">
        <v>1727</v>
      </c>
      <c r="C1298" s="75" t="s">
        <v>249</v>
      </c>
      <c r="D1298" s="52" t="s">
        <v>256</v>
      </c>
      <c r="E1298" s="52" t="s">
        <v>110</v>
      </c>
      <c r="F1298" s="75" t="s">
        <v>213</v>
      </c>
      <c r="G1298" s="14">
        <v>16140000</v>
      </c>
    </row>
    <row r="1299" spans="2:7" x14ac:dyDescent="0.25">
      <c r="B1299" s="43" t="s">
        <v>1728</v>
      </c>
      <c r="C1299" s="75" t="s">
        <v>249</v>
      </c>
      <c r="D1299" s="52" t="s">
        <v>256</v>
      </c>
      <c r="E1299" s="52" t="s">
        <v>110</v>
      </c>
      <c r="F1299" s="75" t="s">
        <v>213</v>
      </c>
      <c r="G1299" s="14">
        <v>22980000</v>
      </c>
    </row>
    <row r="1300" spans="2:7" x14ac:dyDescent="0.25">
      <c r="B1300" s="43" t="s">
        <v>1729</v>
      </c>
      <c r="C1300" s="75" t="s">
        <v>249</v>
      </c>
      <c r="D1300" s="52" t="s">
        <v>256</v>
      </c>
      <c r="E1300" s="52" t="s">
        <v>110</v>
      </c>
      <c r="F1300" s="75" t="s">
        <v>205</v>
      </c>
      <c r="G1300" s="14">
        <v>7390000</v>
      </c>
    </row>
    <row r="1301" spans="2:7" x14ac:dyDescent="0.25">
      <c r="B1301" s="43" t="s">
        <v>1730</v>
      </c>
      <c r="C1301" s="75" t="s">
        <v>249</v>
      </c>
      <c r="D1301" s="52" t="s">
        <v>256</v>
      </c>
      <c r="E1301" s="52" t="s">
        <v>110</v>
      </c>
      <c r="F1301" s="75" t="s">
        <v>205</v>
      </c>
      <c r="G1301" s="14">
        <v>32330000</v>
      </c>
    </row>
    <row r="1302" spans="2:7" x14ac:dyDescent="0.25">
      <c r="B1302" s="43" t="s">
        <v>1731</v>
      </c>
      <c r="C1302" s="75" t="s">
        <v>249</v>
      </c>
      <c r="D1302" s="52" t="s">
        <v>256</v>
      </c>
      <c r="E1302" s="52" t="s">
        <v>110</v>
      </c>
      <c r="F1302" s="75" t="s">
        <v>205</v>
      </c>
      <c r="G1302" s="14">
        <v>11870000</v>
      </c>
    </row>
    <row r="1303" spans="2:7" x14ac:dyDescent="0.25">
      <c r="B1303" s="43" t="s">
        <v>1732</v>
      </c>
      <c r="C1303" s="75" t="s">
        <v>249</v>
      </c>
      <c r="D1303" s="52" t="s">
        <v>256</v>
      </c>
      <c r="E1303" s="52" t="s">
        <v>124</v>
      </c>
      <c r="F1303" s="75" t="s">
        <v>205</v>
      </c>
      <c r="G1303" s="14">
        <v>24060000</v>
      </c>
    </row>
    <row r="1304" spans="2:7" x14ac:dyDescent="0.25">
      <c r="B1304" s="43" t="s">
        <v>1733</v>
      </c>
      <c r="C1304" s="75" t="s">
        <v>249</v>
      </c>
      <c r="D1304" s="52" t="s">
        <v>256</v>
      </c>
      <c r="E1304" s="52" t="s">
        <v>114</v>
      </c>
      <c r="F1304" s="75" t="s">
        <v>205</v>
      </c>
      <c r="G1304" s="14">
        <v>9000000</v>
      </c>
    </row>
    <row r="1305" spans="2:7" x14ac:dyDescent="0.25">
      <c r="B1305" s="43" t="s">
        <v>1734</v>
      </c>
      <c r="C1305" s="75" t="s">
        <v>249</v>
      </c>
      <c r="D1305" s="52" t="s">
        <v>256</v>
      </c>
      <c r="E1305" s="52" t="s">
        <v>502</v>
      </c>
      <c r="F1305" s="75" t="s">
        <v>220</v>
      </c>
      <c r="G1305" s="14">
        <v>29600000</v>
      </c>
    </row>
    <row r="1306" spans="2:7" x14ac:dyDescent="0.25">
      <c r="B1306" s="43" t="s">
        <v>1735</v>
      </c>
      <c r="C1306" s="75" t="s">
        <v>249</v>
      </c>
      <c r="D1306" s="52" t="s">
        <v>256</v>
      </c>
      <c r="E1306" s="52" t="s">
        <v>852</v>
      </c>
      <c r="F1306" s="75" t="s">
        <v>188</v>
      </c>
      <c r="G1306" s="14">
        <v>26060000</v>
      </c>
    </row>
    <row r="1307" spans="2:7" x14ac:dyDescent="0.25">
      <c r="B1307" s="43" t="s">
        <v>1736</v>
      </c>
      <c r="C1307" s="75" t="s">
        <v>249</v>
      </c>
      <c r="D1307" s="52" t="s">
        <v>256</v>
      </c>
      <c r="E1307" s="52" t="s">
        <v>852</v>
      </c>
      <c r="F1307" s="75" t="s">
        <v>188</v>
      </c>
      <c r="G1307" s="14">
        <v>24470000</v>
      </c>
    </row>
    <row r="1308" spans="2:7" x14ac:dyDescent="0.25">
      <c r="B1308" s="43" t="s">
        <v>1737</v>
      </c>
      <c r="C1308" s="75" t="s">
        <v>249</v>
      </c>
      <c r="D1308" s="52" t="s">
        <v>256</v>
      </c>
      <c r="E1308" s="52" t="s">
        <v>110</v>
      </c>
      <c r="F1308" s="75" t="s">
        <v>188</v>
      </c>
      <c r="G1308" s="14">
        <v>4860000</v>
      </c>
    </row>
    <row r="1309" spans="2:7" x14ac:dyDescent="0.25">
      <c r="B1309" s="43" t="s">
        <v>1738</v>
      </c>
      <c r="C1309" s="75" t="s">
        <v>249</v>
      </c>
      <c r="D1309" s="52" t="s">
        <v>256</v>
      </c>
      <c r="E1309" s="52" t="s">
        <v>118</v>
      </c>
      <c r="F1309" s="75" t="s">
        <v>188</v>
      </c>
      <c r="G1309" s="14">
        <v>32020000</v>
      </c>
    </row>
    <row r="1310" spans="2:7" x14ac:dyDescent="0.25">
      <c r="B1310" s="43" t="s">
        <v>1739</v>
      </c>
      <c r="C1310" s="75" t="s">
        <v>249</v>
      </c>
      <c r="D1310" s="52" t="s">
        <v>260</v>
      </c>
      <c r="E1310" s="52" t="s">
        <v>1740</v>
      </c>
      <c r="F1310" s="75" t="s">
        <v>186</v>
      </c>
      <c r="G1310" s="14">
        <v>19730000</v>
      </c>
    </row>
    <row r="1311" spans="2:7" x14ac:dyDescent="0.25">
      <c r="B1311" s="43" t="s">
        <v>1741</v>
      </c>
      <c r="C1311" s="75" t="s">
        <v>249</v>
      </c>
      <c r="D1311" s="52" t="s">
        <v>260</v>
      </c>
      <c r="E1311" s="52" t="s">
        <v>109</v>
      </c>
      <c r="F1311" s="75" t="s">
        <v>186</v>
      </c>
      <c r="G1311" s="14">
        <v>10770000</v>
      </c>
    </row>
    <row r="1312" spans="2:7" x14ac:dyDescent="0.25">
      <c r="B1312" s="43" t="s">
        <v>1742</v>
      </c>
      <c r="C1312" s="75" t="s">
        <v>249</v>
      </c>
      <c r="D1312" s="52" t="s">
        <v>260</v>
      </c>
      <c r="E1312" s="52" t="s">
        <v>109</v>
      </c>
      <c r="F1312" s="75" t="s">
        <v>186</v>
      </c>
      <c r="G1312" s="14">
        <v>28160000</v>
      </c>
    </row>
    <row r="1313" spans="2:7" x14ac:dyDescent="0.25">
      <c r="B1313" s="43" t="s">
        <v>1743</v>
      </c>
      <c r="C1313" s="75" t="s">
        <v>249</v>
      </c>
      <c r="D1313" s="52" t="s">
        <v>260</v>
      </c>
      <c r="E1313" s="52" t="s">
        <v>110</v>
      </c>
      <c r="F1313" s="75" t="s">
        <v>186</v>
      </c>
      <c r="G1313" s="14">
        <v>10250000</v>
      </c>
    </row>
    <row r="1314" spans="2:7" x14ac:dyDescent="0.25">
      <c r="B1314" s="43" t="s">
        <v>1744</v>
      </c>
      <c r="C1314" s="75" t="s">
        <v>249</v>
      </c>
      <c r="D1314" s="52" t="s">
        <v>260</v>
      </c>
      <c r="E1314" s="52" t="s">
        <v>124</v>
      </c>
      <c r="F1314" s="75" t="s">
        <v>186</v>
      </c>
      <c r="G1314" s="14">
        <v>21830000</v>
      </c>
    </row>
    <row r="1315" spans="2:7" x14ac:dyDescent="0.25">
      <c r="B1315" s="43" t="s">
        <v>1745</v>
      </c>
      <c r="C1315" s="75" t="s">
        <v>249</v>
      </c>
      <c r="D1315" s="52" t="s">
        <v>260</v>
      </c>
      <c r="E1315" s="52" t="s">
        <v>114</v>
      </c>
      <c r="F1315" s="75" t="s">
        <v>186</v>
      </c>
      <c r="G1315" s="14">
        <v>13480000</v>
      </c>
    </row>
    <row r="1316" spans="2:7" x14ac:dyDescent="0.25">
      <c r="B1316" s="43" t="s">
        <v>259</v>
      </c>
      <c r="C1316" s="75" t="s">
        <v>249</v>
      </c>
      <c r="D1316" s="52" t="s">
        <v>260</v>
      </c>
      <c r="E1316" s="52" t="s">
        <v>125</v>
      </c>
      <c r="F1316" s="75" t="s">
        <v>186</v>
      </c>
      <c r="G1316" s="14">
        <v>15200000</v>
      </c>
    </row>
    <row r="1317" spans="2:7" x14ac:dyDescent="0.25">
      <c r="B1317" s="43" t="s">
        <v>1746</v>
      </c>
      <c r="C1317" s="75" t="s">
        <v>249</v>
      </c>
      <c r="D1317" s="52" t="s">
        <v>260</v>
      </c>
      <c r="E1317" s="52" t="s">
        <v>502</v>
      </c>
      <c r="F1317" s="75" t="s">
        <v>186</v>
      </c>
      <c r="G1317" s="14">
        <v>8670000</v>
      </c>
    </row>
    <row r="1318" spans="2:7" x14ac:dyDescent="0.25">
      <c r="B1318" s="43" t="s">
        <v>1747</v>
      </c>
      <c r="C1318" s="75" t="s">
        <v>249</v>
      </c>
      <c r="D1318" s="52" t="s">
        <v>260</v>
      </c>
      <c r="E1318" s="52" t="s">
        <v>110</v>
      </c>
      <c r="F1318" s="75" t="s">
        <v>313</v>
      </c>
      <c r="G1318" s="14">
        <v>17170000</v>
      </c>
    </row>
    <row r="1319" spans="2:7" x14ac:dyDescent="0.25">
      <c r="B1319" s="43" t="s">
        <v>1748</v>
      </c>
      <c r="C1319" s="75" t="s">
        <v>249</v>
      </c>
      <c r="D1319" s="52" t="s">
        <v>260</v>
      </c>
      <c r="E1319" s="52" t="s">
        <v>114</v>
      </c>
      <c r="F1319" s="75" t="s">
        <v>197</v>
      </c>
      <c r="G1319" s="14">
        <v>8590000</v>
      </c>
    </row>
    <row r="1320" spans="2:7" x14ac:dyDescent="0.25">
      <c r="B1320" s="43" t="s">
        <v>1749</v>
      </c>
      <c r="C1320" s="75" t="s">
        <v>249</v>
      </c>
      <c r="D1320" s="52" t="s">
        <v>260</v>
      </c>
      <c r="E1320" s="52" t="s">
        <v>110</v>
      </c>
      <c r="F1320" s="75" t="s">
        <v>223</v>
      </c>
      <c r="G1320" s="14">
        <v>12000000</v>
      </c>
    </row>
    <row r="1321" spans="2:7" x14ac:dyDescent="0.25">
      <c r="B1321" s="43" t="s">
        <v>1750</v>
      </c>
      <c r="C1321" s="75" t="s">
        <v>249</v>
      </c>
      <c r="D1321" s="52" t="s">
        <v>260</v>
      </c>
      <c r="E1321" s="52" t="s">
        <v>704</v>
      </c>
      <c r="F1321" s="75" t="s">
        <v>223</v>
      </c>
      <c r="G1321" s="14">
        <v>5850000</v>
      </c>
    </row>
    <row r="1322" spans="2:7" x14ac:dyDescent="0.25">
      <c r="B1322" s="43" t="s">
        <v>1751</v>
      </c>
      <c r="C1322" s="75" t="s">
        <v>249</v>
      </c>
      <c r="D1322" s="52" t="s">
        <v>260</v>
      </c>
      <c r="E1322" s="52" t="s">
        <v>115</v>
      </c>
      <c r="F1322" s="75" t="s">
        <v>223</v>
      </c>
      <c r="G1322" s="14">
        <v>30910000</v>
      </c>
    </row>
    <row r="1323" spans="2:7" x14ac:dyDescent="0.25">
      <c r="B1323" s="43" t="s">
        <v>1752</v>
      </c>
      <c r="C1323" s="75" t="s">
        <v>249</v>
      </c>
      <c r="D1323" s="52" t="s">
        <v>260</v>
      </c>
      <c r="E1323" s="52" t="s">
        <v>106</v>
      </c>
      <c r="F1323" s="75" t="s">
        <v>257</v>
      </c>
      <c r="G1323" s="14">
        <v>27660000</v>
      </c>
    </row>
    <row r="1324" spans="2:7" x14ac:dyDescent="0.25">
      <c r="B1324" s="43" t="s">
        <v>1753</v>
      </c>
      <c r="C1324" s="75" t="s">
        <v>249</v>
      </c>
      <c r="D1324" s="52" t="s">
        <v>260</v>
      </c>
      <c r="E1324" s="52" t="s">
        <v>109</v>
      </c>
      <c r="F1324" s="75" t="s">
        <v>257</v>
      </c>
      <c r="G1324" s="14">
        <v>27550000</v>
      </c>
    </row>
    <row r="1325" spans="2:7" x14ac:dyDescent="0.25">
      <c r="B1325" s="43" t="s">
        <v>1754</v>
      </c>
      <c r="C1325" s="75" t="s">
        <v>249</v>
      </c>
      <c r="D1325" s="52" t="s">
        <v>260</v>
      </c>
      <c r="E1325" s="52" t="s">
        <v>1755</v>
      </c>
      <c r="F1325" s="75" t="s">
        <v>257</v>
      </c>
      <c r="G1325" s="14">
        <v>3190000</v>
      </c>
    </row>
    <row r="1326" spans="2:7" x14ac:dyDescent="0.25">
      <c r="B1326" s="43" t="s">
        <v>1756</v>
      </c>
      <c r="C1326" s="75" t="s">
        <v>249</v>
      </c>
      <c r="D1326" s="52" t="s">
        <v>260</v>
      </c>
      <c r="E1326" s="52" t="s">
        <v>110</v>
      </c>
      <c r="F1326" s="75" t="s">
        <v>257</v>
      </c>
      <c r="G1326" s="14">
        <v>32400000</v>
      </c>
    </row>
    <row r="1327" spans="2:7" x14ac:dyDescent="0.25">
      <c r="B1327" s="43" t="s">
        <v>1757</v>
      </c>
      <c r="C1327" s="75" t="s">
        <v>249</v>
      </c>
      <c r="D1327" s="52" t="s">
        <v>260</v>
      </c>
      <c r="E1327" s="52" t="s">
        <v>112</v>
      </c>
      <c r="F1327" s="75" t="s">
        <v>257</v>
      </c>
      <c r="G1327" s="14">
        <v>28250000</v>
      </c>
    </row>
    <row r="1328" spans="2:7" x14ac:dyDescent="0.25">
      <c r="B1328" s="43" t="s">
        <v>1758</v>
      </c>
      <c r="C1328" s="75" t="s">
        <v>249</v>
      </c>
      <c r="D1328" s="52" t="s">
        <v>260</v>
      </c>
      <c r="E1328" s="52" t="s">
        <v>110</v>
      </c>
      <c r="F1328" s="75" t="s">
        <v>213</v>
      </c>
      <c r="G1328" s="14">
        <v>10040000</v>
      </c>
    </row>
    <row r="1329" spans="2:7" x14ac:dyDescent="0.25">
      <c r="B1329" s="43" t="s">
        <v>1759</v>
      </c>
      <c r="C1329" s="75" t="s">
        <v>249</v>
      </c>
      <c r="D1329" s="52" t="s">
        <v>260</v>
      </c>
      <c r="E1329" s="52" t="s">
        <v>110</v>
      </c>
      <c r="F1329" s="75" t="s">
        <v>213</v>
      </c>
      <c r="G1329" s="14">
        <v>24420000</v>
      </c>
    </row>
    <row r="1330" spans="2:7" x14ac:dyDescent="0.25">
      <c r="B1330" s="43" t="s">
        <v>1760</v>
      </c>
      <c r="C1330" s="75" t="s">
        <v>249</v>
      </c>
      <c r="D1330" s="52" t="s">
        <v>260</v>
      </c>
      <c r="E1330" s="52" t="s">
        <v>109</v>
      </c>
      <c r="F1330" s="75" t="s">
        <v>205</v>
      </c>
      <c r="G1330" s="14">
        <v>28420000</v>
      </c>
    </row>
    <row r="1331" spans="2:7" x14ac:dyDescent="0.25">
      <c r="B1331" s="43" t="s">
        <v>1761</v>
      </c>
      <c r="C1331" s="75" t="s">
        <v>249</v>
      </c>
      <c r="D1331" s="52" t="s">
        <v>260</v>
      </c>
      <c r="E1331" s="52" t="s">
        <v>110</v>
      </c>
      <c r="F1331" s="75" t="s">
        <v>205</v>
      </c>
      <c r="G1331" s="14">
        <v>5300000</v>
      </c>
    </row>
    <row r="1332" spans="2:7" x14ac:dyDescent="0.25">
      <c r="B1332" s="43" t="s">
        <v>1762</v>
      </c>
      <c r="C1332" s="75" t="s">
        <v>249</v>
      </c>
      <c r="D1332" s="52" t="s">
        <v>260</v>
      </c>
      <c r="E1332" s="52" t="s">
        <v>110</v>
      </c>
      <c r="F1332" s="75" t="s">
        <v>205</v>
      </c>
      <c r="G1332" s="14">
        <v>37390000</v>
      </c>
    </row>
    <row r="1333" spans="2:7" x14ac:dyDescent="0.25">
      <c r="B1333" s="43" t="s">
        <v>1218</v>
      </c>
      <c r="C1333" s="75" t="s">
        <v>249</v>
      </c>
      <c r="D1333" s="52" t="s">
        <v>260</v>
      </c>
      <c r="E1333" s="52" t="s">
        <v>111</v>
      </c>
      <c r="F1333" s="75" t="s">
        <v>205</v>
      </c>
      <c r="G1333" s="14">
        <v>14060000</v>
      </c>
    </row>
    <row r="1334" spans="2:7" x14ac:dyDescent="0.25">
      <c r="B1334" s="43" t="s">
        <v>1763</v>
      </c>
      <c r="C1334" s="75" t="s">
        <v>249</v>
      </c>
      <c r="D1334" s="52" t="s">
        <v>260</v>
      </c>
      <c r="E1334" s="52" t="s">
        <v>114</v>
      </c>
      <c r="F1334" s="75" t="s">
        <v>205</v>
      </c>
      <c r="G1334" s="14">
        <v>26990000</v>
      </c>
    </row>
    <row r="1335" spans="2:7" x14ac:dyDescent="0.25">
      <c r="B1335" s="43" t="s">
        <v>1764</v>
      </c>
      <c r="C1335" s="75" t="s">
        <v>249</v>
      </c>
      <c r="D1335" s="52" t="s">
        <v>260</v>
      </c>
      <c r="E1335" s="52" t="s">
        <v>110</v>
      </c>
      <c r="F1335" s="75" t="s">
        <v>220</v>
      </c>
      <c r="G1335" s="14">
        <v>15770000</v>
      </c>
    </row>
    <row r="1336" spans="2:7" x14ac:dyDescent="0.25">
      <c r="B1336" s="43" t="s">
        <v>1765</v>
      </c>
      <c r="C1336" s="75" t="s">
        <v>249</v>
      </c>
      <c r="D1336" s="52" t="s">
        <v>260</v>
      </c>
      <c r="E1336" s="52" t="s">
        <v>109</v>
      </c>
      <c r="F1336" s="75" t="s">
        <v>188</v>
      </c>
      <c r="G1336" s="14">
        <v>16480000</v>
      </c>
    </row>
    <row r="1337" spans="2:7" x14ac:dyDescent="0.25">
      <c r="B1337" s="43" t="s">
        <v>1766</v>
      </c>
      <c r="C1337" s="75" t="s">
        <v>249</v>
      </c>
      <c r="D1337" s="52" t="s">
        <v>260</v>
      </c>
      <c r="E1337" s="52" t="s">
        <v>110</v>
      </c>
      <c r="F1337" s="75" t="s">
        <v>188</v>
      </c>
      <c r="G1337" s="14">
        <v>31850000</v>
      </c>
    </row>
    <row r="1338" spans="2:7" x14ac:dyDescent="0.25">
      <c r="B1338" s="43" t="s">
        <v>1767</v>
      </c>
      <c r="C1338" s="75" t="s">
        <v>249</v>
      </c>
      <c r="D1338" s="52" t="s">
        <v>260</v>
      </c>
      <c r="E1338" s="52" t="s">
        <v>276</v>
      </c>
      <c r="F1338" s="75" t="s">
        <v>188</v>
      </c>
      <c r="G1338" s="14">
        <v>28420000</v>
      </c>
    </row>
    <row r="1339" spans="2:7" x14ac:dyDescent="0.25">
      <c r="B1339" s="43" t="s">
        <v>1768</v>
      </c>
      <c r="C1339" s="75" t="s">
        <v>249</v>
      </c>
      <c r="D1339" s="52" t="s">
        <v>263</v>
      </c>
      <c r="E1339" s="52" t="s">
        <v>109</v>
      </c>
      <c r="F1339" s="75" t="s">
        <v>186</v>
      </c>
      <c r="G1339" s="14">
        <v>15530000</v>
      </c>
    </row>
    <row r="1340" spans="2:7" x14ac:dyDescent="0.25">
      <c r="B1340" s="43" t="s">
        <v>1769</v>
      </c>
      <c r="C1340" s="75" t="s">
        <v>249</v>
      </c>
      <c r="D1340" s="52" t="s">
        <v>263</v>
      </c>
      <c r="E1340" s="52" t="s">
        <v>110</v>
      </c>
      <c r="F1340" s="75" t="s">
        <v>186</v>
      </c>
      <c r="G1340" s="14">
        <v>22810000</v>
      </c>
    </row>
    <row r="1341" spans="2:7" x14ac:dyDescent="0.25">
      <c r="B1341" s="43" t="s">
        <v>1770</v>
      </c>
      <c r="C1341" s="75" t="s">
        <v>249</v>
      </c>
      <c r="D1341" s="52" t="s">
        <v>263</v>
      </c>
      <c r="E1341" s="52" t="s">
        <v>124</v>
      </c>
      <c r="F1341" s="75" t="s">
        <v>186</v>
      </c>
      <c r="G1341" s="14">
        <v>14420000</v>
      </c>
    </row>
    <row r="1342" spans="2:7" x14ac:dyDescent="0.25">
      <c r="B1342" s="43" t="s">
        <v>1771</v>
      </c>
      <c r="C1342" s="75" t="s">
        <v>249</v>
      </c>
      <c r="D1342" s="52" t="s">
        <v>263</v>
      </c>
      <c r="E1342" s="52" t="s">
        <v>194</v>
      </c>
      <c r="F1342" s="75" t="s">
        <v>186</v>
      </c>
      <c r="G1342" s="14">
        <v>26100000</v>
      </c>
    </row>
    <row r="1343" spans="2:7" x14ac:dyDescent="0.25">
      <c r="B1343" s="43" t="s">
        <v>1772</v>
      </c>
      <c r="C1343" s="75" t="s">
        <v>249</v>
      </c>
      <c r="D1343" s="52" t="s">
        <v>263</v>
      </c>
      <c r="E1343" s="52" t="s">
        <v>661</v>
      </c>
      <c r="F1343" s="75" t="s">
        <v>186</v>
      </c>
      <c r="G1343" s="14">
        <v>9680000</v>
      </c>
    </row>
    <row r="1344" spans="2:7" x14ac:dyDescent="0.25">
      <c r="B1344" s="43" t="s">
        <v>1773</v>
      </c>
      <c r="C1344" s="75" t="s">
        <v>249</v>
      </c>
      <c r="D1344" s="52" t="s">
        <v>263</v>
      </c>
      <c r="E1344" s="52" t="s">
        <v>336</v>
      </c>
      <c r="F1344" s="75" t="s">
        <v>186</v>
      </c>
      <c r="G1344" s="14">
        <v>24580000</v>
      </c>
    </row>
    <row r="1345" spans="2:7" x14ac:dyDescent="0.25">
      <c r="B1345" s="43" t="s">
        <v>1774</v>
      </c>
      <c r="C1345" s="75" t="s">
        <v>249</v>
      </c>
      <c r="D1345" s="52" t="s">
        <v>263</v>
      </c>
      <c r="E1345" s="52" t="s">
        <v>110</v>
      </c>
      <c r="F1345" s="75" t="s">
        <v>197</v>
      </c>
      <c r="G1345" s="14">
        <v>22280000</v>
      </c>
    </row>
    <row r="1346" spans="2:7" x14ac:dyDescent="0.25">
      <c r="B1346" s="43" t="s">
        <v>1775</v>
      </c>
      <c r="C1346" s="75" t="s">
        <v>249</v>
      </c>
      <c r="D1346" s="52" t="s">
        <v>263</v>
      </c>
      <c r="E1346" s="52" t="s">
        <v>124</v>
      </c>
      <c r="F1346" s="75" t="s">
        <v>197</v>
      </c>
      <c r="G1346" s="14">
        <v>26710000</v>
      </c>
    </row>
    <row r="1347" spans="2:7" x14ac:dyDescent="0.25">
      <c r="B1347" s="43" t="s">
        <v>1776</v>
      </c>
      <c r="C1347" s="75" t="s">
        <v>249</v>
      </c>
      <c r="D1347" s="52" t="s">
        <v>263</v>
      </c>
      <c r="E1347" s="52" t="s">
        <v>655</v>
      </c>
      <c r="F1347" s="75" t="s">
        <v>197</v>
      </c>
      <c r="G1347" s="14">
        <v>7690000</v>
      </c>
    </row>
    <row r="1348" spans="2:7" x14ac:dyDescent="0.25">
      <c r="B1348" s="43" t="s">
        <v>1777</v>
      </c>
      <c r="C1348" s="75" t="s">
        <v>249</v>
      </c>
      <c r="D1348" s="52" t="s">
        <v>263</v>
      </c>
      <c r="E1348" s="52" t="s">
        <v>460</v>
      </c>
      <c r="F1348" s="75" t="s">
        <v>197</v>
      </c>
      <c r="G1348" s="14">
        <v>33280000</v>
      </c>
    </row>
    <row r="1349" spans="2:7" x14ac:dyDescent="0.25">
      <c r="B1349" s="43" t="s">
        <v>1778</v>
      </c>
      <c r="C1349" s="75" t="s">
        <v>249</v>
      </c>
      <c r="D1349" s="52" t="s">
        <v>263</v>
      </c>
      <c r="E1349" s="52" t="s">
        <v>502</v>
      </c>
      <c r="F1349" s="75" t="s">
        <v>197</v>
      </c>
      <c r="G1349" s="14">
        <v>14440000</v>
      </c>
    </row>
    <row r="1350" spans="2:7" x14ac:dyDescent="0.25">
      <c r="B1350" s="43" t="s">
        <v>1779</v>
      </c>
      <c r="C1350" s="75" t="s">
        <v>249</v>
      </c>
      <c r="D1350" s="52" t="s">
        <v>263</v>
      </c>
      <c r="E1350" s="52" t="s">
        <v>106</v>
      </c>
      <c r="F1350" s="75" t="s">
        <v>223</v>
      </c>
      <c r="G1350" s="14">
        <v>24320000</v>
      </c>
    </row>
    <row r="1351" spans="2:7" x14ac:dyDescent="0.25">
      <c r="B1351" s="43" t="s">
        <v>1780</v>
      </c>
      <c r="C1351" s="75" t="s">
        <v>249</v>
      </c>
      <c r="D1351" s="52" t="s">
        <v>263</v>
      </c>
      <c r="E1351" s="52" t="s">
        <v>111</v>
      </c>
      <c r="F1351" s="75" t="s">
        <v>223</v>
      </c>
      <c r="G1351" s="14">
        <v>30100000</v>
      </c>
    </row>
    <row r="1352" spans="2:7" x14ac:dyDescent="0.25">
      <c r="B1352" s="43" t="s">
        <v>1781</v>
      </c>
      <c r="C1352" s="75" t="s">
        <v>249</v>
      </c>
      <c r="D1352" s="52" t="s">
        <v>263</v>
      </c>
      <c r="E1352" s="52" t="s">
        <v>111</v>
      </c>
      <c r="F1352" s="75" t="s">
        <v>223</v>
      </c>
      <c r="G1352" s="14">
        <v>34220000</v>
      </c>
    </row>
    <row r="1353" spans="2:7" x14ac:dyDescent="0.25">
      <c r="B1353" s="43" t="s">
        <v>1782</v>
      </c>
      <c r="C1353" s="75" t="s">
        <v>249</v>
      </c>
      <c r="D1353" s="52" t="s">
        <v>263</v>
      </c>
      <c r="E1353" s="52" t="s">
        <v>112</v>
      </c>
      <c r="F1353" s="75" t="s">
        <v>223</v>
      </c>
      <c r="G1353" s="14">
        <v>21520000</v>
      </c>
    </row>
    <row r="1354" spans="2:7" x14ac:dyDescent="0.25">
      <c r="B1354" s="43" t="s">
        <v>1783</v>
      </c>
      <c r="C1354" s="75" t="s">
        <v>249</v>
      </c>
      <c r="D1354" s="52" t="s">
        <v>263</v>
      </c>
      <c r="E1354" s="52" t="s">
        <v>460</v>
      </c>
      <c r="F1354" s="75" t="s">
        <v>223</v>
      </c>
      <c r="G1354" s="14">
        <v>7710000</v>
      </c>
    </row>
    <row r="1355" spans="2:7" x14ac:dyDescent="0.25">
      <c r="B1355" s="43" t="s">
        <v>1784</v>
      </c>
      <c r="C1355" s="75" t="s">
        <v>249</v>
      </c>
      <c r="D1355" s="52" t="s">
        <v>263</v>
      </c>
      <c r="E1355" s="52" t="s">
        <v>110</v>
      </c>
      <c r="F1355" s="75" t="s">
        <v>213</v>
      </c>
      <c r="G1355" s="14">
        <v>10340000</v>
      </c>
    </row>
    <row r="1356" spans="2:7" x14ac:dyDescent="0.25">
      <c r="B1356" s="43" t="s">
        <v>1785</v>
      </c>
      <c r="C1356" s="75" t="s">
        <v>249</v>
      </c>
      <c r="D1356" s="52" t="s">
        <v>263</v>
      </c>
      <c r="E1356" s="52" t="s">
        <v>110</v>
      </c>
      <c r="F1356" s="75" t="s">
        <v>213</v>
      </c>
      <c r="G1356" s="14">
        <v>11750000</v>
      </c>
    </row>
    <row r="1357" spans="2:7" x14ac:dyDescent="0.25">
      <c r="B1357" s="43" t="s">
        <v>1786</v>
      </c>
      <c r="C1357" s="75" t="s">
        <v>249</v>
      </c>
      <c r="D1357" s="52" t="s">
        <v>263</v>
      </c>
      <c r="E1357" s="52" t="s">
        <v>113</v>
      </c>
      <c r="F1357" s="75" t="s">
        <v>213</v>
      </c>
      <c r="G1357" s="14">
        <v>15280000</v>
      </c>
    </row>
    <row r="1358" spans="2:7" x14ac:dyDescent="0.25">
      <c r="B1358" s="43" t="s">
        <v>1787</v>
      </c>
      <c r="C1358" s="75" t="s">
        <v>249</v>
      </c>
      <c r="D1358" s="52" t="s">
        <v>263</v>
      </c>
      <c r="E1358" s="52" t="s">
        <v>110</v>
      </c>
      <c r="F1358" s="75" t="s">
        <v>205</v>
      </c>
      <c r="G1358" s="14">
        <v>30280000</v>
      </c>
    </row>
    <row r="1359" spans="2:7" x14ac:dyDescent="0.25">
      <c r="B1359" s="43" t="s">
        <v>1788</v>
      </c>
      <c r="C1359" s="75" t="s">
        <v>249</v>
      </c>
      <c r="D1359" s="52" t="s">
        <v>263</v>
      </c>
      <c r="E1359" s="52" t="s">
        <v>110</v>
      </c>
      <c r="F1359" s="75" t="s">
        <v>205</v>
      </c>
      <c r="G1359" s="14">
        <v>20930000</v>
      </c>
    </row>
    <row r="1360" spans="2:7" x14ac:dyDescent="0.25">
      <c r="B1360" s="43" t="s">
        <v>1789</v>
      </c>
      <c r="C1360" s="75" t="s">
        <v>249</v>
      </c>
      <c r="D1360" s="52" t="s">
        <v>263</v>
      </c>
      <c r="E1360" s="52" t="s">
        <v>117</v>
      </c>
      <c r="F1360" s="75" t="s">
        <v>205</v>
      </c>
      <c r="G1360" s="14">
        <v>16890000</v>
      </c>
    </row>
    <row r="1361" spans="2:7" x14ac:dyDescent="0.25">
      <c r="B1361" s="43" t="s">
        <v>1790</v>
      </c>
      <c r="C1361" s="75" t="s">
        <v>249</v>
      </c>
      <c r="D1361" s="52" t="s">
        <v>263</v>
      </c>
      <c r="E1361" s="52" t="s">
        <v>117</v>
      </c>
      <c r="F1361" s="75" t="s">
        <v>205</v>
      </c>
      <c r="G1361" s="14">
        <v>24130000</v>
      </c>
    </row>
    <row r="1362" spans="2:7" x14ac:dyDescent="0.25">
      <c r="B1362" s="43" t="s">
        <v>1791</v>
      </c>
      <c r="C1362" s="75" t="s">
        <v>249</v>
      </c>
      <c r="D1362" s="52" t="s">
        <v>263</v>
      </c>
      <c r="E1362" s="52" t="s">
        <v>106</v>
      </c>
      <c r="F1362" s="75" t="s">
        <v>188</v>
      </c>
      <c r="G1362" s="14">
        <v>12160000</v>
      </c>
    </row>
    <row r="1363" spans="2:7" x14ac:dyDescent="0.25">
      <c r="B1363" s="43" t="s">
        <v>1792</v>
      </c>
      <c r="C1363" s="75" t="s">
        <v>249</v>
      </c>
      <c r="D1363" s="52" t="s">
        <v>263</v>
      </c>
      <c r="E1363" s="52" t="s">
        <v>655</v>
      </c>
      <c r="F1363" s="75" t="s">
        <v>188</v>
      </c>
      <c r="G1363" s="14">
        <v>25150000</v>
      </c>
    </row>
    <row r="1364" spans="2:7" x14ac:dyDescent="0.25">
      <c r="B1364" s="43" t="s">
        <v>262</v>
      </c>
      <c r="C1364" s="75" t="s">
        <v>249</v>
      </c>
      <c r="D1364" s="52" t="s">
        <v>263</v>
      </c>
      <c r="E1364" s="52" t="s">
        <v>125</v>
      </c>
      <c r="F1364" s="75" t="s">
        <v>188</v>
      </c>
      <c r="G1364" s="14">
        <v>15460000</v>
      </c>
    </row>
    <row r="1365" spans="2:7" x14ac:dyDescent="0.25">
      <c r="B1365" s="43" t="s">
        <v>1793</v>
      </c>
      <c r="C1365" s="75" t="s">
        <v>249</v>
      </c>
      <c r="D1365" s="52" t="s">
        <v>263</v>
      </c>
      <c r="E1365" s="52" t="s">
        <v>460</v>
      </c>
      <c r="F1365" s="75" t="s">
        <v>188</v>
      </c>
      <c r="G1365" s="14">
        <v>18690000</v>
      </c>
    </row>
    <row r="1366" spans="2:7" x14ac:dyDescent="0.25">
      <c r="B1366" s="43" t="s">
        <v>1794</v>
      </c>
      <c r="C1366" s="75" t="s">
        <v>249</v>
      </c>
      <c r="D1366" s="52" t="s">
        <v>1795</v>
      </c>
      <c r="E1366" s="52" t="s">
        <v>106</v>
      </c>
      <c r="F1366" s="75" t="s">
        <v>186</v>
      </c>
      <c r="G1366" s="14">
        <v>6630000</v>
      </c>
    </row>
    <row r="1367" spans="2:7" x14ac:dyDescent="0.25">
      <c r="B1367" s="43" t="s">
        <v>1796</v>
      </c>
      <c r="C1367" s="75" t="s">
        <v>249</v>
      </c>
      <c r="D1367" s="52" t="s">
        <v>1795</v>
      </c>
      <c r="E1367" s="52" t="s">
        <v>110</v>
      </c>
      <c r="F1367" s="75" t="s">
        <v>186</v>
      </c>
      <c r="G1367" s="14">
        <v>14720000</v>
      </c>
    </row>
    <row r="1368" spans="2:7" x14ac:dyDescent="0.25">
      <c r="B1368" s="43" t="s">
        <v>1797</v>
      </c>
      <c r="C1368" s="75" t="s">
        <v>249</v>
      </c>
      <c r="D1368" s="52" t="s">
        <v>1795</v>
      </c>
      <c r="E1368" s="52" t="s">
        <v>110</v>
      </c>
      <c r="F1368" s="75" t="s">
        <v>186</v>
      </c>
      <c r="G1368" s="14">
        <v>19380000</v>
      </c>
    </row>
    <row r="1369" spans="2:7" x14ac:dyDescent="0.25">
      <c r="B1369" s="43" t="s">
        <v>1798</v>
      </c>
      <c r="C1369" s="75" t="s">
        <v>249</v>
      </c>
      <c r="D1369" s="52" t="s">
        <v>1795</v>
      </c>
      <c r="E1369" s="52" t="s">
        <v>110</v>
      </c>
      <c r="F1369" s="75" t="s">
        <v>186</v>
      </c>
      <c r="G1369" s="14">
        <v>22810000</v>
      </c>
    </row>
    <row r="1370" spans="2:7" x14ac:dyDescent="0.25">
      <c r="B1370" s="43" t="s">
        <v>1799</v>
      </c>
      <c r="C1370" s="75" t="s">
        <v>249</v>
      </c>
      <c r="D1370" s="52" t="s">
        <v>1795</v>
      </c>
      <c r="E1370" s="52" t="s">
        <v>110</v>
      </c>
      <c r="F1370" s="75" t="s">
        <v>186</v>
      </c>
      <c r="G1370" s="14">
        <v>23260000</v>
      </c>
    </row>
    <row r="1371" spans="2:7" x14ac:dyDescent="0.25">
      <c r="B1371" s="43" t="s">
        <v>1800</v>
      </c>
      <c r="C1371" s="75" t="s">
        <v>249</v>
      </c>
      <c r="D1371" s="52" t="s">
        <v>1795</v>
      </c>
      <c r="E1371" s="52" t="s">
        <v>161</v>
      </c>
      <c r="F1371" s="75" t="s">
        <v>186</v>
      </c>
      <c r="G1371" s="14">
        <v>11420000</v>
      </c>
    </row>
    <row r="1372" spans="2:7" x14ac:dyDescent="0.25">
      <c r="B1372" s="43" t="s">
        <v>1801</v>
      </c>
      <c r="C1372" s="75" t="s">
        <v>249</v>
      </c>
      <c r="D1372" s="52" t="s">
        <v>1795</v>
      </c>
      <c r="E1372" s="52" t="s">
        <v>119</v>
      </c>
      <c r="F1372" s="75" t="s">
        <v>186</v>
      </c>
      <c r="G1372" s="14">
        <v>16500000</v>
      </c>
    </row>
    <row r="1373" spans="2:7" x14ac:dyDescent="0.25">
      <c r="B1373" s="43" t="s">
        <v>1802</v>
      </c>
      <c r="C1373" s="75" t="s">
        <v>249</v>
      </c>
      <c r="D1373" s="52" t="s">
        <v>1795</v>
      </c>
      <c r="E1373" s="52" t="s">
        <v>329</v>
      </c>
      <c r="F1373" s="75" t="s">
        <v>313</v>
      </c>
      <c r="G1373" s="14">
        <v>16770000</v>
      </c>
    </row>
    <row r="1374" spans="2:7" x14ac:dyDescent="0.25">
      <c r="B1374" s="43" t="s">
        <v>1803</v>
      </c>
      <c r="C1374" s="75" t="s">
        <v>249</v>
      </c>
      <c r="D1374" s="52" t="s">
        <v>1795</v>
      </c>
      <c r="E1374" s="52" t="s">
        <v>110</v>
      </c>
      <c r="F1374" s="75" t="s">
        <v>313</v>
      </c>
      <c r="G1374" s="14">
        <v>26150000</v>
      </c>
    </row>
    <row r="1375" spans="2:7" x14ac:dyDescent="0.25">
      <c r="B1375" s="43" t="s">
        <v>1804</v>
      </c>
      <c r="C1375" s="75" t="s">
        <v>249</v>
      </c>
      <c r="D1375" s="52" t="s">
        <v>1795</v>
      </c>
      <c r="E1375" s="52" t="s">
        <v>106</v>
      </c>
      <c r="F1375" s="75" t="s">
        <v>223</v>
      </c>
      <c r="G1375" s="14">
        <v>17950000</v>
      </c>
    </row>
    <row r="1376" spans="2:7" x14ac:dyDescent="0.25">
      <c r="B1376" s="43" t="s">
        <v>1805</v>
      </c>
      <c r="C1376" s="75" t="s">
        <v>249</v>
      </c>
      <c r="D1376" s="52" t="s">
        <v>1795</v>
      </c>
      <c r="E1376" s="52" t="s">
        <v>110</v>
      </c>
      <c r="F1376" s="75" t="s">
        <v>223</v>
      </c>
      <c r="G1376" s="14">
        <v>23820000</v>
      </c>
    </row>
    <row r="1377" spans="2:7" x14ac:dyDescent="0.25">
      <c r="B1377" s="43" t="s">
        <v>1423</v>
      </c>
      <c r="C1377" s="75" t="s">
        <v>249</v>
      </c>
      <c r="D1377" s="52" t="s">
        <v>1795</v>
      </c>
      <c r="E1377" s="52" t="s">
        <v>110</v>
      </c>
      <c r="F1377" s="75" t="s">
        <v>223</v>
      </c>
      <c r="G1377" s="14">
        <v>23770000</v>
      </c>
    </row>
    <row r="1378" spans="2:7" x14ac:dyDescent="0.25">
      <c r="B1378" s="43" t="s">
        <v>1806</v>
      </c>
      <c r="C1378" s="75" t="s">
        <v>249</v>
      </c>
      <c r="D1378" s="52" t="s">
        <v>1795</v>
      </c>
      <c r="E1378" s="52" t="s">
        <v>120</v>
      </c>
      <c r="F1378" s="75" t="s">
        <v>223</v>
      </c>
      <c r="G1378" s="14">
        <v>29840000</v>
      </c>
    </row>
    <row r="1379" spans="2:7" x14ac:dyDescent="0.25">
      <c r="B1379" s="43" t="s">
        <v>1807</v>
      </c>
      <c r="C1379" s="75" t="s">
        <v>249</v>
      </c>
      <c r="D1379" s="52" t="s">
        <v>1795</v>
      </c>
      <c r="E1379" s="52" t="s">
        <v>222</v>
      </c>
      <c r="F1379" s="75" t="s">
        <v>257</v>
      </c>
      <c r="G1379" s="14">
        <v>28490000</v>
      </c>
    </row>
    <row r="1380" spans="2:7" x14ac:dyDescent="0.25">
      <c r="B1380" s="43" t="s">
        <v>1808</v>
      </c>
      <c r="C1380" s="75" t="s">
        <v>249</v>
      </c>
      <c r="D1380" s="52" t="s">
        <v>1795</v>
      </c>
      <c r="E1380" s="52" t="s">
        <v>110</v>
      </c>
      <c r="F1380" s="75" t="s">
        <v>257</v>
      </c>
      <c r="G1380" s="14">
        <v>16480000</v>
      </c>
    </row>
    <row r="1381" spans="2:7" x14ac:dyDescent="0.25">
      <c r="B1381" s="43" t="s">
        <v>1809</v>
      </c>
      <c r="C1381" s="75" t="s">
        <v>249</v>
      </c>
      <c r="D1381" s="52" t="s">
        <v>1795</v>
      </c>
      <c r="E1381" s="52" t="s">
        <v>110</v>
      </c>
      <c r="F1381" s="75" t="s">
        <v>257</v>
      </c>
      <c r="G1381" s="14">
        <v>30400000</v>
      </c>
    </row>
    <row r="1382" spans="2:7" x14ac:dyDescent="0.25">
      <c r="B1382" s="43" t="s">
        <v>1810</v>
      </c>
      <c r="C1382" s="75" t="s">
        <v>249</v>
      </c>
      <c r="D1382" s="52" t="s">
        <v>1795</v>
      </c>
      <c r="E1382" s="52" t="s">
        <v>110</v>
      </c>
      <c r="F1382" s="75" t="s">
        <v>257</v>
      </c>
      <c r="G1382" s="14">
        <v>21650000</v>
      </c>
    </row>
    <row r="1383" spans="2:7" x14ac:dyDescent="0.25">
      <c r="B1383" s="43" t="s">
        <v>1811</v>
      </c>
      <c r="C1383" s="75" t="s">
        <v>249</v>
      </c>
      <c r="D1383" s="52" t="s">
        <v>1795</v>
      </c>
      <c r="E1383" s="52" t="s">
        <v>276</v>
      </c>
      <c r="F1383" s="75" t="s">
        <v>257</v>
      </c>
      <c r="G1383" s="14">
        <v>30630000</v>
      </c>
    </row>
    <row r="1384" spans="2:7" x14ac:dyDescent="0.25">
      <c r="B1384" s="43" t="s">
        <v>1812</v>
      </c>
      <c r="C1384" s="75" t="s">
        <v>249</v>
      </c>
      <c r="D1384" s="52" t="s">
        <v>1795</v>
      </c>
      <c r="E1384" s="52" t="s">
        <v>115</v>
      </c>
      <c r="F1384" s="75" t="s">
        <v>257</v>
      </c>
      <c r="G1384" s="14">
        <v>25500000</v>
      </c>
    </row>
    <row r="1385" spans="2:7" x14ac:dyDescent="0.25">
      <c r="B1385" s="43" t="s">
        <v>1813</v>
      </c>
      <c r="C1385" s="75" t="s">
        <v>249</v>
      </c>
      <c r="D1385" s="52" t="s">
        <v>1795</v>
      </c>
      <c r="E1385" s="52" t="s">
        <v>119</v>
      </c>
      <c r="F1385" s="75" t="s">
        <v>257</v>
      </c>
      <c r="G1385" s="14">
        <v>30230000</v>
      </c>
    </row>
    <row r="1386" spans="2:7" x14ac:dyDescent="0.25">
      <c r="B1386" s="43" t="s">
        <v>1814</v>
      </c>
      <c r="C1386" s="75" t="s">
        <v>249</v>
      </c>
      <c r="D1386" s="52" t="s">
        <v>1795</v>
      </c>
      <c r="E1386" s="52" t="s">
        <v>110</v>
      </c>
      <c r="F1386" s="75" t="s">
        <v>213</v>
      </c>
      <c r="G1386" s="14">
        <v>8530000</v>
      </c>
    </row>
    <row r="1387" spans="2:7" x14ac:dyDescent="0.25">
      <c r="B1387" s="43" t="s">
        <v>1815</v>
      </c>
      <c r="C1387" s="75" t="s">
        <v>249</v>
      </c>
      <c r="D1387" s="52" t="s">
        <v>1795</v>
      </c>
      <c r="E1387" s="52" t="s">
        <v>110</v>
      </c>
      <c r="F1387" s="75" t="s">
        <v>213</v>
      </c>
      <c r="G1387" s="14">
        <v>14140000</v>
      </c>
    </row>
    <row r="1388" spans="2:7" x14ac:dyDescent="0.25">
      <c r="B1388" s="43" t="s">
        <v>1816</v>
      </c>
      <c r="C1388" s="75" t="s">
        <v>249</v>
      </c>
      <c r="D1388" s="52" t="s">
        <v>1795</v>
      </c>
      <c r="E1388" s="52" t="s">
        <v>399</v>
      </c>
      <c r="F1388" s="75" t="s">
        <v>213</v>
      </c>
      <c r="G1388" s="14">
        <v>17840000</v>
      </c>
    </row>
    <row r="1389" spans="2:7" x14ac:dyDescent="0.25">
      <c r="B1389" s="43" t="s">
        <v>1817</v>
      </c>
      <c r="C1389" s="75" t="s">
        <v>249</v>
      </c>
      <c r="D1389" s="52" t="s">
        <v>1795</v>
      </c>
      <c r="E1389" s="52" t="s">
        <v>110</v>
      </c>
      <c r="F1389" s="75" t="s">
        <v>205</v>
      </c>
      <c r="G1389" s="14">
        <v>11930000</v>
      </c>
    </row>
    <row r="1390" spans="2:7" x14ac:dyDescent="0.25">
      <c r="B1390" s="43" t="s">
        <v>1603</v>
      </c>
      <c r="C1390" s="75" t="s">
        <v>249</v>
      </c>
      <c r="D1390" s="52" t="s">
        <v>1795</v>
      </c>
      <c r="E1390" s="52" t="s">
        <v>110</v>
      </c>
      <c r="F1390" s="75" t="s">
        <v>205</v>
      </c>
      <c r="G1390" s="14">
        <v>26430000</v>
      </c>
    </row>
    <row r="1391" spans="2:7" x14ac:dyDescent="0.25">
      <c r="B1391" s="43" t="s">
        <v>1818</v>
      </c>
      <c r="C1391" s="75" t="s">
        <v>249</v>
      </c>
      <c r="D1391" s="52" t="s">
        <v>1795</v>
      </c>
      <c r="E1391" s="52" t="s">
        <v>123</v>
      </c>
      <c r="F1391" s="75" t="s">
        <v>205</v>
      </c>
      <c r="G1391" s="14">
        <v>27090000</v>
      </c>
    </row>
    <row r="1392" spans="2:7" x14ac:dyDescent="0.25">
      <c r="B1392" s="43" t="s">
        <v>1819</v>
      </c>
      <c r="C1392" s="75" t="s">
        <v>249</v>
      </c>
      <c r="D1392" s="52" t="s">
        <v>1795</v>
      </c>
      <c r="E1392" s="52" t="s">
        <v>194</v>
      </c>
      <c r="F1392" s="75" t="s">
        <v>205</v>
      </c>
      <c r="G1392" s="14">
        <v>18420000</v>
      </c>
    </row>
    <row r="1393" spans="2:7" x14ac:dyDescent="0.25">
      <c r="B1393" s="43" t="s">
        <v>1820</v>
      </c>
      <c r="C1393" s="75" t="s">
        <v>249</v>
      </c>
      <c r="D1393" s="52" t="s">
        <v>1795</v>
      </c>
      <c r="E1393" s="52" t="s">
        <v>399</v>
      </c>
      <c r="F1393" s="75" t="s">
        <v>205</v>
      </c>
      <c r="G1393" s="14">
        <v>17270000</v>
      </c>
    </row>
    <row r="1394" spans="2:7" x14ac:dyDescent="0.25">
      <c r="B1394" s="43" t="s">
        <v>1821</v>
      </c>
      <c r="C1394" s="75" t="s">
        <v>249</v>
      </c>
      <c r="D1394" s="52" t="s">
        <v>1795</v>
      </c>
      <c r="E1394" s="52" t="s">
        <v>460</v>
      </c>
      <c r="F1394" s="75" t="s">
        <v>205</v>
      </c>
      <c r="G1394" s="14">
        <v>21510000</v>
      </c>
    </row>
    <row r="1395" spans="2:7" x14ac:dyDescent="0.25">
      <c r="B1395" s="43" t="s">
        <v>1822</v>
      </c>
      <c r="C1395" s="75" t="s">
        <v>249</v>
      </c>
      <c r="D1395" s="52" t="s">
        <v>1795</v>
      </c>
      <c r="E1395" s="52" t="s">
        <v>106</v>
      </c>
      <c r="F1395" s="75" t="s">
        <v>188</v>
      </c>
      <c r="G1395" s="14">
        <v>21740000</v>
      </c>
    </row>
    <row r="1396" spans="2:7" x14ac:dyDescent="0.25">
      <c r="B1396" s="43" t="s">
        <v>1823</v>
      </c>
      <c r="C1396" s="75" t="s">
        <v>249</v>
      </c>
      <c r="D1396" s="52" t="s">
        <v>1795</v>
      </c>
      <c r="E1396" s="52" t="s">
        <v>110</v>
      </c>
      <c r="F1396" s="75" t="s">
        <v>188</v>
      </c>
      <c r="G1396" s="14">
        <v>15680000</v>
      </c>
    </row>
    <row r="1397" spans="2:7" x14ac:dyDescent="0.25">
      <c r="B1397" s="43" t="s">
        <v>824</v>
      </c>
      <c r="C1397" s="75" t="s">
        <v>249</v>
      </c>
      <c r="D1397" s="52" t="s">
        <v>1795</v>
      </c>
      <c r="E1397" s="52" t="s">
        <v>161</v>
      </c>
      <c r="F1397" s="75" t="s">
        <v>188</v>
      </c>
      <c r="G1397" s="14">
        <v>27080000</v>
      </c>
    </row>
    <row r="1398" spans="2:7" x14ac:dyDescent="0.25">
      <c r="B1398" s="43" t="s">
        <v>1824</v>
      </c>
      <c r="C1398" s="75" t="s">
        <v>249</v>
      </c>
      <c r="D1398" s="52" t="s">
        <v>266</v>
      </c>
      <c r="E1398" s="52" t="s">
        <v>122</v>
      </c>
      <c r="F1398" s="75" t="s">
        <v>186</v>
      </c>
      <c r="G1398" s="14">
        <v>21170000</v>
      </c>
    </row>
    <row r="1399" spans="2:7" x14ac:dyDescent="0.25">
      <c r="B1399" s="43" t="s">
        <v>1825</v>
      </c>
      <c r="C1399" s="75" t="s">
        <v>249</v>
      </c>
      <c r="D1399" s="52" t="s">
        <v>266</v>
      </c>
      <c r="E1399" s="52" t="s">
        <v>109</v>
      </c>
      <c r="F1399" s="75" t="s">
        <v>186</v>
      </c>
      <c r="G1399" s="14">
        <v>20160000</v>
      </c>
    </row>
    <row r="1400" spans="2:7" x14ac:dyDescent="0.25">
      <c r="B1400" s="43" t="s">
        <v>1826</v>
      </c>
      <c r="C1400" s="75" t="s">
        <v>249</v>
      </c>
      <c r="D1400" s="52" t="s">
        <v>266</v>
      </c>
      <c r="E1400" s="52" t="s">
        <v>109</v>
      </c>
      <c r="F1400" s="75" t="s">
        <v>186</v>
      </c>
      <c r="G1400" s="14">
        <v>21840000</v>
      </c>
    </row>
    <row r="1401" spans="2:7" x14ac:dyDescent="0.25">
      <c r="B1401" s="43" t="s">
        <v>1827</v>
      </c>
      <c r="C1401" s="75" t="s">
        <v>249</v>
      </c>
      <c r="D1401" s="52" t="s">
        <v>266</v>
      </c>
      <c r="E1401" s="52" t="s">
        <v>110</v>
      </c>
      <c r="F1401" s="75" t="s">
        <v>186</v>
      </c>
      <c r="G1401" s="14">
        <v>22240000</v>
      </c>
    </row>
    <row r="1402" spans="2:7" x14ac:dyDescent="0.25">
      <c r="B1402" s="43" t="s">
        <v>1828</v>
      </c>
      <c r="C1402" s="75" t="s">
        <v>249</v>
      </c>
      <c r="D1402" s="52" t="s">
        <v>266</v>
      </c>
      <c r="E1402" s="52" t="s">
        <v>110</v>
      </c>
      <c r="F1402" s="75" t="s">
        <v>186</v>
      </c>
      <c r="G1402" s="14">
        <v>26480000</v>
      </c>
    </row>
    <row r="1403" spans="2:7" x14ac:dyDescent="0.25">
      <c r="B1403" s="43" t="s">
        <v>1775</v>
      </c>
      <c r="C1403" s="75" t="s">
        <v>249</v>
      </c>
      <c r="D1403" s="52" t="s">
        <v>266</v>
      </c>
      <c r="E1403" s="52" t="s">
        <v>124</v>
      </c>
      <c r="F1403" s="75" t="s">
        <v>186</v>
      </c>
      <c r="G1403" s="14">
        <v>19930000</v>
      </c>
    </row>
    <row r="1404" spans="2:7" x14ac:dyDescent="0.25">
      <c r="B1404" s="43" t="s">
        <v>1829</v>
      </c>
      <c r="C1404" s="75" t="s">
        <v>249</v>
      </c>
      <c r="D1404" s="52" t="s">
        <v>266</v>
      </c>
      <c r="E1404" s="52" t="s">
        <v>608</v>
      </c>
      <c r="F1404" s="75" t="s">
        <v>186</v>
      </c>
      <c r="G1404" s="14">
        <v>35810000</v>
      </c>
    </row>
    <row r="1405" spans="2:7" x14ac:dyDescent="0.25">
      <c r="B1405" s="43" t="s">
        <v>1830</v>
      </c>
      <c r="C1405" s="75" t="s">
        <v>249</v>
      </c>
      <c r="D1405" s="52" t="s">
        <v>266</v>
      </c>
      <c r="E1405" s="52" t="s">
        <v>162</v>
      </c>
      <c r="F1405" s="75" t="s">
        <v>186</v>
      </c>
      <c r="G1405" s="14">
        <v>14900000</v>
      </c>
    </row>
    <row r="1406" spans="2:7" x14ac:dyDescent="0.25">
      <c r="B1406" s="43" t="s">
        <v>1831</v>
      </c>
      <c r="C1406" s="75" t="s">
        <v>249</v>
      </c>
      <c r="D1406" s="52" t="s">
        <v>266</v>
      </c>
      <c r="E1406" s="52" t="s">
        <v>114</v>
      </c>
      <c r="F1406" s="75" t="s">
        <v>186</v>
      </c>
      <c r="G1406" s="14">
        <v>19880000</v>
      </c>
    </row>
    <row r="1407" spans="2:7" x14ac:dyDescent="0.25">
      <c r="B1407" s="43" t="s">
        <v>265</v>
      </c>
      <c r="C1407" s="75" t="s">
        <v>249</v>
      </c>
      <c r="D1407" s="52" t="s">
        <v>266</v>
      </c>
      <c r="E1407" s="52" t="s">
        <v>125</v>
      </c>
      <c r="F1407" s="75" t="s">
        <v>186</v>
      </c>
      <c r="G1407" s="14">
        <v>24080000</v>
      </c>
    </row>
    <row r="1408" spans="2:7" x14ac:dyDescent="0.25">
      <c r="B1408" s="43" t="s">
        <v>1832</v>
      </c>
      <c r="C1408" s="75" t="s">
        <v>249</v>
      </c>
      <c r="D1408" s="52" t="s">
        <v>266</v>
      </c>
      <c r="E1408" s="52" t="s">
        <v>110</v>
      </c>
      <c r="F1408" s="75" t="s">
        <v>223</v>
      </c>
      <c r="G1408" s="14">
        <v>30450000</v>
      </c>
    </row>
    <row r="1409" spans="2:7" x14ac:dyDescent="0.25">
      <c r="B1409" s="43" t="s">
        <v>1833</v>
      </c>
      <c r="C1409" s="75" t="s">
        <v>249</v>
      </c>
      <c r="D1409" s="52" t="s">
        <v>266</v>
      </c>
      <c r="E1409" s="52" t="s">
        <v>110</v>
      </c>
      <c r="F1409" s="75" t="s">
        <v>223</v>
      </c>
      <c r="G1409" s="14">
        <v>3330000</v>
      </c>
    </row>
    <row r="1410" spans="2:7" x14ac:dyDescent="0.25">
      <c r="B1410" s="43" t="s">
        <v>1834</v>
      </c>
      <c r="C1410" s="75" t="s">
        <v>249</v>
      </c>
      <c r="D1410" s="52" t="s">
        <v>266</v>
      </c>
      <c r="E1410" s="52" t="s">
        <v>123</v>
      </c>
      <c r="F1410" s="75" t="s">
        <v>223</v>
      </c>
      <c r="G1410" s="14">
        <v>32620000</v>
      </c>
    </row>
    <row r="1411" spans="2:7" x14ac:dyDescent="0.25">
      <c r="B1411" s="43" t="s">
        <v>1835</v>
      </c>
      <c r="C1411" s="75" t="s">
        <v>249</v>
      </c>
      <c r="D1411" s="52" t="s">
        <v>266</v>
      </c>
      <c r="E1411" s="52" t="s">
        <v>113</v>
      </c>
      <c r="F1411" s="75" t="s">
        <v>223</v>
      </c>
      <c r="G1411" s="14">
        <v>34510000</v>
      </c>
    </row>
    <row r="1412" spans="2:7" x14ac:dyDescent="0.25">
      <c r="B1412" s="43" t="s">
        <v>1836</v>
      </c>
      <c r="C1412" s="75" t="s">
        <v>249</v>
      </c>
      <c r="D1412" s="52" t="s">
        <v>266</v>
      </c>
      <c r="E1412" s="52" t="s">
        <v>124</v>
      </c>
      <c r="F1412" s="75" t="s">
        <v>257</v>
      </c>
      <c r="G1412" s="14">
        <v>21300000</v>
      </c>
    </row>
    <row r="1413" spans="2:7" x14ac:dyDescent="0.25">
      <c r="B1413" s="43" t="s">
        <v>1811</v>
      </c>
      <c r="C1413" s="75" t="s">
        <v>249</v>
      </c>
      <c r="D1413" s="52" t="s">
        <v>266</v>
      </c>
      <c r="E1413" s="52" t="s">
        <v>276</v>
      </c>
      <c r="F1413" s="75" t="s">
        <v>257</v>
      </c>
      <c r="G1413" s="14">
        <v>28540000</v>
      </c>
    </row>
    <row r="1414" spans="2:7" x14ac:dyDescent="0.25">
      <c r="B1414" s="43" t="s">
        <v>1837</v>
      </c>
      <c r="C1414" s="75" t="s">
        <v>249</v>
      </c>
      <c r="D1414" s="52" t="s">
        <v>266</v>
      </c>
      <c r="E1414" s="52" t="s">
        <v>162</v>
      </c>
      <c r="F1414" s="75" t="s">
        <v>213</v>
      </c>
      <c r="G1414" s="14">
        <v>13720000</v>
      </c>
    </row>
    <row r="1415" spans="2:7" x14ac:dyDescent="0.25">
      <c r="B1415" s="43" t="s">
        <v>1838</v>
      </c>
      <c r="C1415" s="75" t="s">
        <v>249</v>
      </c>
      <c r="D1415" s="52" t="s">
        <v>266</v>
      </c>
      <c r="E1415" s="52" t="s">
        <v>117</v>
      </c>
      <c r="F1415" s="75" t="s">
        <v>213</v>
      </c>
      <c r="G1415" s="14">
        <v>9820000</v>
      </c>
    </row>
    <row r="1416" spans="2:7" x14ac:dyDescent="0.25">
      <c r="B1416" s="43" t="s">
        <v>1839</v>
      </c>
      <c r="C1416" s="75" t="s">
        <v>249</v>
      </c>
      <c r="D1416" s="52" t="s">
        <v>266</v>
      </c>
      <c r="E1416" s="52" t="s">
        <v>110</v>
      </c>
      <c r="F1416" s="75" t="s">
        <v>205</v>
      </c>
      <c r="G1416" s="14">
        <v>12240000</v>
      </c>
    </row>
    <row r="1417" spans="2:7" x14ac:dyDescent="0.25">
      <c r="B1417" s="43" t="s">
        <v>1840</v>
      </c>
      <c r="C1417" s="75" t="s">
        <v>249</v>
      </c>
      <c r="D1417" s="52" t="s">
        <v>266</v>
      </c>
      <c r="E1417" s="52" t="s">
        <v>110</v>
      </c>
      <c r="F1417" s="75" t="s">
        <v>205</v>
      </c>
      <c r="G1417" s="14">
        <v>12060000</v>
      </c>
    </row>
    <row r="1418" spans="2:7" x14ac:dyDescent="0.25">
      <c r="B1418" s="43" t="s">
        <v>1841</v>
      </c>
      <c r="C1418" s="75" t="s">
        <v>249</v>
      </c>
      <c r="D1418" s="52" t="s">
        <v>266</v>
      </c>
      <c r="E1418" s="52" t="s">
        <v>124</v>
      </c>
      <c r="F1418" s="75" t="s">
        <v>205</v>
      </c>
      <c r="G1418" s="14">
        <v>30260000</v>
      </c>
    </row>
    <row r="1419" spans="2:7" x14ac:dyDescent="0.25">
      <c r="B1419" s="43" t="s">
        <v>1842</v>
      </c>
      <c r="C1419" s="75" t="s">
        <v>249</v>
      </c>
      <c r="D1419" s="52" t="s">
        <v>266</v>
      </c>
      <c r="E1419" s="52" t="s">
        <v>336</v>
      </c>
      <c r="F1419" s="75" t="s">
        <v>205</v>
      </c>
      <c r="G1419" s="14">
        <v>23110000</v>
      </c>
    </row>
    <row r="1420" spans="2:7" x14ac:dyDescent="0.25">
      <c r="B1420" s="43" t="s">
        <v>1843</v>
      </c>
      <c r="C1420" s="75" t="s">
        <v>249</v>
      </c>
      <c r="D1420" s="52" t="s">
        <v>266</v>
      </c>
      <c r="E1420" s="52" t="s">
        <v>1099</v>
      </c>
      <c r="F1420" s="75" t="s">
        <v>205</v>
      </c>
      <c r="G1420" s="14">
        <v>36070000</v>
      </c>
    </row>
    <row r="1421" spans="2:7" x14ac:dyDescent="0.25">
      <c r="B1421" s="43" t="s">
        <v>1844</v>
      </c>
      <c r="C1421" s="75" t="s">
        <v>249</v>
      </c>
      <c r="D1421" s="52" t="s">
        <v>266</v>
      </c>
      <c r="E1421" s="52" t="s">
        <v>502</v>
      </c>
      <c r="F1421" s="75" t="s">
        <v>220</v>
      </c>
      <c r="G1421" s="14">
        <v>14520000</v>
      </c>
    </row>
    <row r="1422" spans="2:7" x14ac:dyDescent="0.25">
      <c r="B1422" s="43" t="s">
        <v>1845</v>
      </c>
      <c r="C1422" s="75" t="s">
        <v>249</v>
      </c>
      <c r="D1422" s="52" t="s">
        <v>266</v>
      </c>
      <c r="E1422" s="52" t="s">
        <v>109</v>
      </c>
      <c r="F1422" s="75" t="s">
        <v>188</v>
      </c>
      <c r="G1422" s="14">
        <v>27130000</v>
      </c>
    </row>
    <row r="1423" spans="2:7" x14ac:dyDescent="0.25">
      <c r="B1423" s="43" t="s">
        <v>1846</v>
      </c>
      <c r="C1423" s="75" t="s">
        <v>249</v>
      </c>
      <c r="D1423" s="52" t="s">
        <v>266</v>
      </c>
      <c r="E1423" s="52" t="s">
        <v>124</v>
      </c>
      <c r="F1423" s="75" t="s">
        <v>188</v>
      </c>
      <c r="G1423" s="14">
        <v>34840000</v>
      </c>
    </row>
    <row r="1424" spans="2:7" x14ac:dyDescent="0.25">
      <c r="B1424" s="43" t="s">
        <v>1847</v>
      </c>
      <c r="C1424" s="75" t="s">
        <v>249</v>
      </c>
      <c r="D1424" s="52" t="s">
        <v>266</v>
      </c>
      <c r="E1424" s="52" t="s">
        <v>114</v>
      </c>
      <c r="F1424" s="75" t="s">
        <v>188</v>
      </c>
      <c r="G1424" s="14">
        <v>34190000</v>
      </c>
    </row>
    <row r="1425" spans="2:7" x14ac:dyDescent="0.25">
      <c r="B1425" s="43" t="s">
        <v>1848</v>
      </c>
      <c r="C1425" s="75" t="s">
        <v>249</v>
      </c>
      <c r="D1425" s="52" t="s">
        <v>266</v>
      </c>
      <c r="E1425" s="52" t="s">
        <v>116</v>
      </c>
      <c r="F1425" s="75" t="s">
        <v>188</v>
      </c>
      <c r="G1425" s="14">
        <v>37110000</v>
      </c>
    </row>
    <row r="1426" spans="2:7" x14ac:dyDescent="0.25">
      <c r="B1426" s="43" t="s">
        <v>1849</v>
      </c>
      <c r="C1426" s="75" t="s">
        <v>249</v>
      </c>
      <c r="D1426" s="52" t="s">
        <v>266</v>
      </c>
      <c r="E1426" s="52" t="s">
        <v>121</v>
      </c>
      <c r="F1426" s="75" t="s">
        <v>188</v>
      </c>
      <c r="G1426" s="14">
        <v>26880000</v>
      </c>
    </row>
    <row r="1427" spans="2:7" x14ac:dyDescent="0.25">
      <c r="B1427" s="43" t="s">
        <v>1850</v>
      </c>
      <c r="C1427" s="75" t="s">
        <v>270</v>
      </c>
      <c r="D1427" s="52" t="s">
        <v>1851</v>
      </c>
      <c r="E1427" s="52" t="s">
        <v>109</v>
      </c>
      <c r="F1427" s="75" t="s">
        <v>186</v>
      </c>
      <c r="G1427" s="14">
        <v>14520000</v>
      </c>
    </row>
    <row r="1428" spans="2:7" x14ac:dyDescent="0.25">
      <c r="B1428" s="43" t="s">
        <v>1852</v>
      </c>
      <c r="C1428" s="75" t="s">
        <v>270</v>
      </c>
      <c r="D1428" s="52" t="s">
        <v>1851</v>
      </c>
      <c r="E1428" s="52" t="s">
        <v>111</v>
      </c>
      <c r="F1428" s="75" t="s">
        <v>186</v>
      </c>
      <c r="G1428" s="14">
        <v>10850000</v>
      </c>
    </row>
    <row r="1429" spans="2:7" x14ac:dyDescent="0.25">
      <c r="B1429" s="43" t="s">
        <v>1853</v>
      </c>
      <c r="C1429" s="75" t="s">
        <v>270</v>
      </c>
      <c r="D1429" s="52" t="s">
        <v>1851</v>
      </c>
      <c r="E1429" s="52" t="s">
        <v>491</v>
      </c>
      <c r="F1429" s="75" t="s">
        <v>186</v>
      </c>
      <c r="G1429" s="14">
        <v>22080000</v>
      </c>
    </row>
    <row r="1430" spans="2:7" x14ac:dyDescent="0.25">
      <c r="B1430" s="43" t="s">
        <v>1854</v>
      </c>
      <c r="C1430" s="75" t="s">
        <v>270</v>
      </c>
      <c r="D1430" s="52" t="s">
        <v>1851</v>
      </c>
      <c r="E1430" s="52" t="s">
        <v>118</v>
      </c>
      <c r="F1430" s="75" t="s">
        <v>186</v>
      </c>
      <c r="G1430" s="14">
        <v>20510000</v>
      </c>
    </row>
    <row r="1431" spans="2:7" x14ac:dyDescent="0.25">
      <c r="B1431" s="43" t="s">
        <v>1855</v>
      </c>
      <c r="C1431" s="75" t="s">
        <v>270</v>
      </c>
      <c r="D1431" s="52" t="s">
        <v>1851</v>
      </c>
      <c r="E1431" s="52" t="s">
        <v>118</v>
      </c>
      <c r="F1431" s="75" t="s">
        <v>186</v>
      </c>
      <c r="G1431" s="14">
        <v>6500000</v>
      </c>
    </row>
    <row r="1432" spans="2:7" x14ac:dyDescent="0.25">
      <c r="B1432" s="43" t="s">
        <v>1856</v>
      </c>
      <c r="C1432" s="75" t="s">
        <v>270</v>
      </c>
      <c r="D1432" s="52" t="s">
        <v>1851</v>
      </c>
      <c r="E1432" s="52" t="s">
        <v>118</v>
      </c>
      <c r="F1432" s="75" t="s">
        <v>186</v>
      </c>
      <c r="G1432" s="14">
        <v>8600000</v>
      </c>
    </row>
    <row r="1433" spans="2:7" x14ac:dyDescent="0.25">
      <c r="B1433" s="43" t="s">
        <v>1857</v>
      </c>
      <c r="C1433" s="75" t="s">
        <v>270</v>
      </c>
      <c r="D1433" s="52" t="s">
        <v>1851</v>
      </c>
      <c r="E1433" s="52" t="s">
        <v>118</v>
      </c>
      <c r="F1433" s="75" t="s">
        <v>186</v>
      </c>
      <c r="G1433" s="14">
        <v>9670000</v>
      </c>
    </row>
    <row r="1434" spans="2:7" x14ac:dyDescent="0.25">
      <c r="B1434" s="43" t="s">
        <v>1858</v>
      </c>
      <c r="C1434" s="75" t="s">
        <v>270</v>
      </c>
      <c r="D1434" s="52" t="s">
        <v>1851</v>
      </c>
      <c r="E1434" s="52" t="s">
        <v>121</v>
      </c>
      <c r="F1434" s="75" t="s">
        <v>186</v>
      </c>
      <c r="G1434" s="14">
        <v>25340000</v>
      </c>
    </row>
    <row r="1435" spans="2:7" x14ac:dyDescent="0.25">
      <c r="B1435" s="43" t="s">
        <v>1859</v>
      </c>
      <c r="C1435" s="75" t="s">
        <v>270</v>
      </c>
      <c r="D1435" s="52" t="s">
        <v>1851</v>
      </c>
      <c r="E1435" s="52" t="s">
        <v>222</v>
      </c>
      <c r="F1435" s="75" t="s">
        <v>223</v>
      </c>
      <c r="G1435" s="14">
        <v>20930000</v>
      </c>
    </row>
    <row r="1436" spans="2:7" x14ac:dyDescent="0.25">
      <c r="B1436" s="43" t="s">
        <v>1860</v>
      </c>
      <c r="C1436" s="75" t="s">
        <v>270</v>
      </c>
      <c r="D1436" s="52" t="s">
        <v>1851</v>
      </c>
      <c r="E1436" s="52" t="s">
        <v>113</v>
      </c>
      <c r="F1436" s="75" t="s">
        <v>223</v>
      </c>
      <c r="G1436" s="14">
        <v>29210000</v>
      </c>
    </row>
    <row r="1437" spans="2:7" x14ac:dyDescent="0.25">
      <c r="B1437" s="43" t="s">
        <v>1861</v>
      </c>
      <c r="C1437" s="75" t="s">
        <v>270</v>
      </c>
      <c r="D1437" s="52" t="s">
        <v>1851</v>
      </c>
      <c r="E1437" s="52" t="s">
        <v>118</v>
      </c>
      <c r="F1437" s="75" t="s">
        <v>223</v>
      </c>
      <c r="G1437" s="14">
        <v>22630000</v>
      </c>
    </row>
    <row r="1438" spans="2:7" x14ac:dyDescent="0.25">
      <c r="B1438" s="43" t="s">
        <v>1862</v>
      </c>
      <c r="C1438" s="75" t="s">
        <v>270</v>
      </c>
      <c r="D1438" s="52" t="s">
        <v>1851</v>
      </c>
      <c r="E1438" s="52" t="s">
        <v>118</v>
      </c>
      <c r="F1438" s="75" t="s">
        <v>223</v>
      </c>
      <c r="G1438" s="14">
        <v>28320000</v>
      </c>
    </row>
    <row r="1439" spans="2:7" x14ac:dyDescent="0.25">
      <c r="B1439" s="43" t="s">
        <v>1863</v>
      </c>
      <c r="C1439" s="75" t="s">
        <v>270</v>
      </c>
      <c r="D1439" s="52" t="s">
        <v>1851</v>
      </c>
      <c r="E1439" s="52" t="s">
        <v>109</v>
      </c>
      <c r="F1439" s="75" t="s">
        <v>257</v>
      </c>
      <c r="G1439" s="14">
        <v>17250000</v>
      </c>
    </row>
    <row r="1440" spans="2:7" x14ac:dyDescent="0.25">
      <c r="B1440" s="43" t="s">
        <v>1864</v>
      </c>
      <c r="C1440" s="75" t="s">
        <v>270</v>
      </c>
      <c r="D1440" s="52" t="s">
        <v>1851</v>
      </c>
      <c r="E1440" s="52" t="s">
        <v>118</v>
      </c>
      <c r="F1440" s="75" t="s">
        <v>257</v>
      </c>
      <c r="G1440" s="14">
        <v>27450000</v>
      </c>
    </row>
    <row r="1441" spans="2:7" x14ac:dyDescent="0.25">
      <c r="B1441" s="43" t="s">
        <v>1865</v>
      </c>
      <c r="C1441" s="75" t="s">
        <v>270</v>
      </c>
      <c r="D1441" s="52" t="s">
        <v>1851</v>
      </c>
      <c r="E1441" s="52" t="s">
        <v>118</v>
      </c>
      <c r="F1441" s="75" t="s">
        <v>257</v>
      </c>
      <c r="G1441" s="14">
        <v>36060000</v>
      </c>
    </row>
    <row r="1442" spans="2:7" x14ac:dyDescent="0.25">
      <c r="B1442" s="43" t="s">
        <v>1866</v>
      </c>
      <c r="C1442" s="75" t="s">
        <v>270</v>
      </c>
      <c r="D1442" s="52" t="s">
        <v>1851</v>
      </c>
      <c r="E1442" s="52" t="s">
        <v>121</v>
      </c>
      <c r="F1442" s="75" t="s">
        <v>257</v>
      </c>
      <c r="G1442" s="14">
        <v>28060000</v>
      </c>
    </row>
    <row r="1443" spans="2:7" x14ac:dyDescent="0.25">
      <c r="B1443" s="43" t="s">
        <v>1867</v>
      </c>
      <c r="C1443" s="75" t="s">
        <v>270</v>
      </c>
      <c r="D1443" s="52" t="s">
        <v>1851</v>
      </c>
      <c r="E1443" s="52" t="s">
        <v>118</v>
      </c>
      <c r="F1443" s="75" t="s">
        <v>213</v>
      </c>
      <c r="G1443" s="14">
        <v>15710000</v>
      </c>
    </row>
    <row r="1444" spans="2:7" x14ac:dyDescent="0.25">
      <c r="B1444" s="43" t="s">
        <v>1868</v>
      </c>
      <c r="C1444" s="75" t="s">
        <v>270</v>
      </c>
      <c r="D1444" s="52" t="s">
        <v>1851</v>
      </c>
      <c r="E1444" s="52" t="s">
        <v>118</v>
      </c>
      <c r="F1444" s="75" t="s">
        <v>213</v>
      </c>
      <c r="G1444" s="14">
        <v>19540000</v>
      </c>
    </row>
    <row r="1445" spans="2:7" x14ac:dyDescent="0.25">
      <c r="B1445" s="43" t="s">
        <v>1869</v>
      </c>
      <c r="C1445" s="75" t="s">
        <v>270</v>
      </c>
      <c r="D1445" s="52" t="s">
        <v>1851</v>
      </c>
      <c r="E1445" s="52" t="s">
        <v>608</v>
      </c>
      <c r="F1445" s="75" t="s">
        <v>205</v>
      </c>
      <c r="G1445" s="14">
        <v>11480000</v>
      </c>
    </row>
    <row r="1446" spans="2:7" x14ac:dyDescent="0.25">
      <c r="B1446" s="43" t="s">
        <v>1870</v>
      </c>
      <c r="C1446" s="75" t="s">
        <v>270</v>
      </c>
      <c r="D1446" s="52" t="s">
        <v>1851</v>
      </c>
      <c r="E1446" s="52" t="s">
        <v>276</v>
      </c>
      <c r="F1446" s="75" t="s">
        <v>205</v>
      </c>
      <c r="G1446" s="14">
        <v>13300000</v>
      </c>
    </row>
    <row r="1447" spans="2:7" x14ac:dyDescent="0.25">
      <c r="B1447" s="43" t="s">
        <v>1871</v>
      </c>
      <c r="C1447" s="75" t="s">
        <v>270</v>
      </c>
      <c r="D1447" s="52" t="s">
        <v>1851</v>
      </c>
      <c r="E1447" s="52" t="s">
        <v>118</v>
      </c>
      <c r="F1447" s="75" t="s">
        <v>205</v>
      </c>
      <c r="G1447" s="14">
        <v>21060000</v>
      </c>
    </row>
    <row r="1448" spans="2:7" x14ac:dyDescent="0.25">
      <c r="B1448" s="43" t="s">
        <v>1872</v>
      </c>
      <c r="C1448" s="75" t="s">
        <v>270</v>
      </c>
      <c r="D1448" s="52" t="s">
        <v>1851</v>
      </c>
      <c r="E1448" s="52" t="s">
        <v>118</v>
      </c>
      <c r="F1448" s="75" t="s">
        <v>205</v>
      </c>
      <c r="G1448" s="14">
        <v>30080000</v>
      </c>
    </row>
    <row r="1449" spans="2:7" x14ac:dyDescent="0.25">
      <c r="B1449" s="43" t="s">
        <v>1873</v>
      </c>
      <c r="C1449" s="75" t="s">
        <v>270</v>
      </c>
      <c r="D1449" s="52" t="s">
        <v>1851</v>
      </c>
      <c r="E1449" s="52" t="s">
        <v>118</v>
      </c>
      <c r="F1449" s="75" t="s">
        <v>205</v>
      </c>
      <c r="G1449" s="14">
        <v>24460000</v>
      </c>
    </row>
    <row r="1450" spans="2:7" x14ac:dyDescent="0.25">
      <c r="B1450" s="43" t="s">
        <v>1874</v>
      </c>
      <c r="C1450" s="75" t="s">
        <v>270</v>
      </c>
      <c r="D1450" s="52" t="s">
        <v>1851</v>
      </c>
      <c r="E1450" s="52" t="s">
        <v>161</v>
      </c>
      <c r="F1450" s="75" t="s">
        <v>188</v>
      </c>
      <c r="G1450" s="14">
        <v>34640000</v>
      </c>
    </row>
    <row r="1451" spans="2:7" x14ac:dyDescent="0.25">
      <c r="B1451" s="43" t="s">
        <v>1875</v>
      </c>
      <c r="C1451" s="75" t="s">
        <v>270</v>
      </c>
      <c r="D1451" s="52" t="s">
        <v>1851</v>
      </c>
      <c r="E1451" s="52" t="s">
        <v>1099</v>
      </c>
      <c r="F1451" s="75" t="s">
        <v>188</v>
      </c>
      <c r="G1451" s="14">
        <v>26510000</v>
      </c>
    </row>
    <row r="1452" spans="2:7" x14ac:dyDescent="0.25">
      <c r="B1452" s="43" t="s">
        <v>1876</v>
      </c>
      <c r="C1452" s="75" t="s">
        <v>270</v>
      </c>
      <c r="D1452" s="52" t="s">
        <v>1877</v>
      </c>
      <c r="E1452" s="52" t="s">
        <v>346</v>
      </c>
      <c r="F1452" s="75" t="s">
        <v>186</v>
      </c>
      <c r="G1452" s="14">
        <v>15430000</v>
      </c>
    </row>
    <row r="1453" spans="2:7" x14ac:dyDescent="0.25">
      <c r="B1453" s="43" t="s">
        <v>1878</v>
      </c>
      <c r="C1453" s="75" t="s">
        <v>270</v>
      </c>
      <c r="D1453" s="52" t="s">
        <v>1877</v>
      </c>
      <c r="E1453" s="52" t="s">
        <v>194</v>
      </c>
      <c r="F1453" s="75" t="s">
        <v>186</v>
      </c>
      <c r="G1453" s="14">
        <v>12730000</v>
      </c>
    </row>
    <row r="1454" spans="2:7" x14ac:dyDescent="0.25">
      <c r="B1454" s="43" t="s">
        <v>1879</v>
      </c>
      <c r="C1454" s="75" t="s">
        <v>270</v>
      </c>
      <c r="D1454" s="52" t="s">
        <v>1877</v>
      </c>
      <c r="E1454" s="52" t="s">
        <v>1880</v>
      </c>
      <c r="F1454" s="75" t="s">
        <v>186</v>
      </c>
      <c r="G1454" s="14">
        <v>16110000</v>
      </c>
    </row>
    <row r="1455" spans="2:7" x14ac:dyDescent="0.25">
      <c r="B1455" s="43" t="s">
        <v>1881</v>
      </c>
      <c r="C1455" s="75" t="s">
        <v>270</v>
      </c>
      <c r="D1455" s="52" t="s">
        <v>1877</v>
      </c>
      <c r="E1455" s="52" t="s">
        <v>118</v>
      </c>
      <c r="F1455" s="75" t="s">
        <v>186</v>
      </c>
      <c r="G1455" s="14">
        <v>1040000</v>
      </c>
    </row>
    <row r="1456" spans="2:7" x14ac:dyDescent="0.25">
      <c r="B1456" s="43" t="s">
        <v>1882</v>
      </c>
      <c r="C1456" s="75" t="s">
        <v>270</v>
      </c>
      <c r="D1456" s="52" t="s">
        <v>1877</v>
      </c>
      <c r="E1456" s="52" t="s">
        <v>118</v>
      </c>
      <c r="F1456" s="75" t="s">
        <v>186</v>
      </c>
      <c r="G1456" s="14">
        <v>15690000</v>
      </c>
    </row>
    <row r="1457" spans="2:7" x14ac:dyDescent="0.25">
      <c r="B1457" s="43" t="s">
        <v>1883</v>
      </c>
      <c r="C1457" s="75" t="s">
        <v>270</v>
      </c>
      <c r="D1457" s="52" t="s">
        <v>1877</v>
      </c>
      <c r="E1457" s="52" t="s">
        <v>118</v>
      </c>
      <c r="F1457" s="75" t="s">
        <v>186</v>
      </c>
      <c r="G1457" s="14">
        <v>7810000</v>
      </c>
    </row>
    <row r="1458" spans="2:7" x14ac:dyDescent="0.25">
      <c r="B1458" s="43" t="s">
        <v>1884</v>
      </c>
      <c r="C1458" s="75" t="s">
        <v>270</v>
      </c>
      <c r="D1458" s="52" t="s">
        <v>1877</v>
      </c>
      <c r="E1458" s="52" t="s">
        <v>118</v>
      </c>
      <c r="F1458" s="75" t="s">
        <v>186</v>
      </c>
      <c r="G1458" s="14">
        <v>27020000</v>
      </c>
    </row>
    <row r="1459" spans="2:7" x14ac:dyDescent="0.25">
      <c r="B1459" s="43" t="s">
        <v>1885</v>
      </c>
      <c r="C1459" s="75" t="s">
        <v>270</v>
      </c>
      <c r="D1459" s="52" t="s">
        <v>1877</v>
      </c>
      <c r="E1459" s="52" t="s">
        <v>118</v>
      </c>
      <c r="F1459" s="75" t="s">
        <v>186</v>
      </c>
      <c r="G1459" s="14">
        <v>13290000</v>
      </c>
    </row>
    <row r="1460" spans="2:7" x14ac:dyDescent="0.25">
      <c r="B1460" s="43" t="s">
        <v>1886</v>
      </c>
      <c r="C1460" s="75" t="s">
        <v>270</v>
      </c>
      <c r="D1460" s="52" t="s">
        <v>1877</v>
      </c>
      <c r="E1460" s="52" t="s">
        <v>118</v>
      </c>
      <c r="F1460" s="75" t="s">
        <v>186</v>
      </c>
      <c r="G1460" s="14">
        <v>23860000</v>
      </c>
    </row>
    <row r="1461" spans="2:7" x14ac:dyDescent="0.25">
      <c r="B1461" s="43" t="s">
        <v>1887</v>
      </c>
      <c r="C1461" s="75" t="s">
        <v>270</v>
      </c>
      <c r="D1461" s="52" t="s">
        <v>1877</v>
      </c>
      <c r="E1461" s="52" t="s">
        <v>118</v>
      </c>
      <c r="F1461" s="75" t="s">
        <v>186</v>
      </c>
      <c r="G1461" s="14">
        <v>16590000</v>
      </c>
    </row>
    <row r="1462" spans="2:7" x14ac:dyDescent="0.25">
      <c r="B1462" s="43" t="s">
        <v>1888</v>
      </c>
      <c r="C1462" s="75" t="s">
        <v>270</v>
      </c>
      <c r="D1462" s="52" t="s">
        <v>1877</v>
      </c>
      <c r="E1462" s="52" t="s">
        <v>118</v>
      </c>
      <c r="F1462" s="75" t="s">
        <v>186</v>
      </c>
      <c r="G1462" s="14">
        <v>18040000</v>
      </c>
    </row>
    <row r="1463" spans="2:7" x14ac:dyDescent="0.25">
      <c r="B1463" s="43" t="s">
        <v>1889</v>
      </c>
      <c r="C1463" s="75" t="s">
        <v>270</v>
      </c>
      <c r="D1463" s="52" t="s">
        <v>1877</v>
      </c>
      <c r="E1463" s="52" t="s">
        <v>118</v>
      </c>
      <c r="F1463" s="75" t="s">
        <v>186</v>
      </c>
      <c r="G1463" s="14">
        <v>14690000</v>
      </c>
    </row>
    <row r="1464" spans="2:7" x14ac:dyDescent="0.25">
      <c r="B1464" s="43" t="s">
        <v>1890</v>
      </c>
      <c r="C1464" s="75" t="s">
        <v>270</v>
      </c>
      <c r="D1464" s="52" t="s">
        <v>1877</v>
      </c>
      <c r="E1464" s="52" t="s">
        <v>268</v>
      </c>
      <c r="F1464" s="75" t="s">
        <v>197</v>
      </c>
      <c r="G1464" s="14">
        <v>16000000</v>
      </c>
    </row>
    <row r="1465" spans="2:7" x14ac:dyDescent="0.25">
      <c r="B1465" s="43" t="s">
        <v>1891</v>
      </c>
      <c r="C1465" s="75" t="s">
        <v>270</v>
      </c>
      <c r="D1465" s="52" t="s">
        <v>1877</v>
      </c>
      <c r="E1465" s="52" t="s">
        <v>650</v>
      </c>
      <c r="F1465" s="75" t="s">
        <v>223</v>
      </c>
      <c r="G1465" s="14">
        <v>27680000</v>
      </c>
    </row>
    <row r="1466" spans="2:7" x14ac:dyDescent="0.25">
      <c r="B1466" s="43" t="s">
        <v>1892</v>
      </c>
      <c r="C1466" s="75" t="s">
        <v>270</v>
      </c>
      <c r="D1466" s="52" t="s">
        <v>1877</v>
      </c>
      <c r="E1466" s="52" t="s">
        <v>1088</v>
      </c>
      <c r="F1466" s="75" t="s">
        <v>223</v>
      </c>
      <c r="G1466" s="14">
        <v>25620000</v>
      </c>
    </row>
    <row r="1467" spans="2:7" x14ac:dyDescent="0.25">
      <c r="B1467" s="43" t="s">
        <v>1893</v>
      </c>
      <c r="C1467" s="75" t="s">
        <v>270</v>
      </c>
      <c r="D1467" s="52" t="s">
        <v>1877</v>
      </c>
      <c r="E1467" s="52" t="s">
        <v>118</v>
      </c>
      <c r="F1467" s="75" t="s">
        <v>223</v>
      </c>
      <c r="G1467" s="14">
        <v>19360000</v>
      </c>
    </row>
    <row r="1468" spans="2:7" x14ac:dyDescent="0.25">
      <c r="B1468" s="43" t="s">
        <v>1894</v>
      </c>
      <c r="C1468" s="75" t="s">
        <v>270</v>
      </c>
      <c r="D1468" s="52" t="s">
        <v>1877</v>
      </c>
      <c r="E1468" s="52" t="s">
        <v>276</v>
      </c>
      <c r="F1468" s="75" t="s">
        <v>257</v>
      </c>
      <c r="G1468" s="14">
        <v>25810000</v>
      </c>
    </row>
    <row r="1469" spans="2:7" x14ac:dyDescent="0.25">
      <c r="B1469" s="43" t="s">
        <v>1895</v>
      </c>
      <c r="C1469" s="75" t="s">
        <v>270</v>
      </c>
      <c r="D1469" s="52" t="s">
        <v>1877</v>
      </c>
      <c r="E1469" s="52" t="s">
        <v>118</v>
      </c>
      <c r="F1469" s="75" t="s">
        <v>257</v>
      </c>
      <c r="G1469" s="14">
        <v>25030000</v>
      </c>
    </row>
    <row r="1470" spans="2:7" x14ac:dyDescent="0.25">
      <c r="B1470" s="43" t="s">
        <v>1896</v>
      </c>
      <c r="C1470" s="75" t="s">
        <v>270</v>
      </c>
      <c r="D1470" s="52" t="s">
        <v>1877</v>
      </c>
      <c r="E1470" s="52" t="s">
        <v>276</v>
      </c>
      <c r="F1470" s="75" t="s">
        <v>213</v>
      </c>
      <c r="G1470" s="14">
        <v>9120000</v>
      </c>
    </row>
    <row r="1471" spans="2:7" x14ac:dyDescent="0.25">
      <c r="B1471" s="43" t="s">
        <v>1897</v>
      </c>
      <c r="C1471" s="75" t="s">
        <v>270</v>
      </c>
      <c r="D1471" s="52" t="s">
        <v>1877</v>
      </c>
      <c r="E1471" s="52" t="s">
        <v>118</v>
      </c>
      <c r="F1471" s="75" t="s">
        <v>213</v>
      </c>
      <c r="G1471" s="14">
        <v>22340000</v>
      </c>
    </row>
    <row r="1472" spans="2:7" x14ac:dyDescent="0.25">
      <c r="B1472" s="43" t="s">
        <v>1898</v>
      </c>
      <c r="C1472" s="75" t="s">
        <v>270</v>
      </c>
      <c r="D1472" s="52" t="s">
        <v>1877</v>
      </c>
      <c r="E1472" s="52" t="s">
        <v>123</v>
      </c>
      <c r="F1472" s="75" t="s">
        <v>205</v>
      </c>
      <c r="G1472" s="14">
        <v>23760000</v>
      </c>
    </row>
    <row r="1473" spans="2:7" x14ac:dyDescent="0.25">
      <c r="B1473" s="43" t="s">
        <v>1899</v>
      </c>
      <c r="C1473" s="75" t="s">
        <v>270</v>
      </c>
      <c r="D1473" s="52" t="s">
        <v>1877</v>
      </c>
      <c r="E1473" s="52" t="s">
        <v>583</v>
      </c>
      <c r="F1473" s="75" t="s">
        <v>205</v>
      </c>
      <c r="G1473" s="14">
        <v>19060000</v>
      </c>
    </row>
    <row r="1474" spans="2:7" x14ac:dyDescent="0.25">
      <c r="B1474" s="43" t="s">
        <v>1900</v>
      </c>
      <c r="C1474" s="75" t="s">
        <v>270</v>
      </c>
      <c r="D1474" s="52" t="s">
        <v>1877</v>
      </c>
      <c r="E1474" s="52" t="s">
        <v>200</v>
      </c>
      <c r="F1474" s="75" t="s">
        <v>205</v>
      </c>
      <c r="G1474" s="14">
        <v>19060000</v>
      </c>
    </row>
    <row r="1475" spans="2:7" x14ac:dyDescent="0.25">
      <c r="B1475" s="43" t="s">
        <v>1901</v>
      </c>
      <c r="C1475" s="75" t="s">
        <v>270</v>
      </c>
      <c r="D1475" s="52" t="s">
        <v>1877</v>
      </c>
      <c r="E1475" s="52" t="s">
        <v>1099</v>
      </c>
      <c r="F1475" s="75" t="s">
        <v>205</v>
      </c>
      <c r="G1475" s="14">
        <v>21830000</v>
      </c>
    </row>
    <row r="1476" spans="2:7" x14ac:dyDescent="0.25">
      <c r="B1476" s="43" t="s">
        <v>1902</v>
      </c>
      <c r="C1476" s="75" t="s">
        <v>270</v>
      </c>
      <c r="D1476" s="52" t="s">
        <v>1877</v>
      </c>
      <c r="E1476" s="52" t="s">
        <v>118</v>
      </c>
      <c r="F1476" s="75" t="s">
        <v>205</v>
      </c>
      <c r="G1476" s="14">
        <v>19090000</v>
      </c>
    </row>
    <row r="1477" spans="2:7" x14ac:dyDescent="0.25">
      <c r="B1477" s="43" t="s">
        <v>1903</v>
      </c>
      <c r="C1477" s="75" t="s">
        <v>270</v>
      </c>
      <c r="D1477" s="52" t="s">
        <v>1877</v>
      </c>
      <c r="E1477" s="52" t="s">
        <v>118</v>
      </c>
      <c r="F1477" s="75" t="s">
        <v>205</v>
      </c>
      <c r="G1477" s="14">
        <v>17190000</v>
      </c>
    </row>
    <row r="1478" spans="2:7" x14ac:dyDescent="0.25">
      <c r="B1478" s="43" t="s">
        <v>1904</v>
      </c>
      <c r="C1478" s="75" t="s">
        <v>270</v>
      </c>
      <c r="D1478" s="52" t="s">
        <v>1877</v>
      </c>
      <c r="E1478" s="52" t="s">
        <v>118</v>
      </c>
      <c r="F1478" s="75" t="s">
        <v>205</v>
      </c>
      <c r="G1478" s="14">
        <v>11310000</v>
      </c>
    </row>
    <row r="1479" spans="2:7" x14ac:dyDescent="0.25">
      <c r="B1479" s="43" t="s">
        <v>1905</v>
      </c>
      <c r="C1479" s="75" t="s">
        <v>270</v>
      </c>
      <c r="D1479" s="52" t="s">
        <v>1877</v>
      </c>
      <c r="E1479" s="52" t="s">
        <v>105</v>
      </c>
      <c r="F1479" s="75" t="s">
        <v>188</v>
      </c>
      <c r="G1479" s="14">
        <v>35980000</v>
      </c>
    </row>
    <row r="1480" spans="2:7" x14ac:dyDescent="0.25">
      <c r="B1480" s="43" t="s">
        <v>1906</v>
      </c>
      <c r="C1480" s="75" t="s">
        <v>270</v>
      </c>
      <c r="D1480" s="52" t="s">
        <v>1877</v>
      </c>
      <c r="E1480" s="52" t="s">
        <v>118</v>
      </c>
      <c r="F1480" s="75" t="s">
        <v>188</v>
      </c>
      <c r="G1480" s="14">
        <v>26160000</v>
      </c>
    </row>
    <row r="1481" spans="2:7" x14ac:dyDescent="0.25">
      <c r="B1481" s="43" t="s">
        <v>1907</v>
      </c>
      <c r="C1481" s="75" t="s">
        <v>270</v>
      </c>
      <c r="D1481" s="52" t="s">
        <v>1877</v>
      </c>
      <c r="E1481" s="52" t="s">
        <v>118</v>
      </c>
      <c r="F1481" s="75" t="s">
        <v>188</v>
      </c>
      <c r="G1481" s="14">
        <v>33340000</v>
      </c>
    </row>
    <row r="1482" spans="2:7" x14ac:dyDescent="0.25">
      <c r="B1482" s="43" t="s">
        <v>1908</v>
      </c>
      <c r="C1482" s="75" t="s">
        <v>270</v>
      </c>
      <c r="D1482" s="52" t="s">
        <v>271</v>
      </c>
      <c r="E1482" s="52" t="s">
        <v>852</v>
      </c>
      <c r="F1482" s="75" t="s">
        <v>186</v>
      </c>
      <c r="G1482" s="14">
        <v>17390000</v>
      </c>
    </row>
    <row r="1483" spans="2:7" x14ac:dyDescent="0.25">
      <c r="B1483" s="43" t="s">
        <v>1909</v>
      </c>
      <c r="C1483" s="75" t="s">
        <v>270</v>
      </c>
      <c r="D1483" s="52" t="s">
        <v>271</v>
      </c>
      <c r="E1483" s="52" t="s">
        <v>650</v>
      </c>
      <c r="F1483" s="75" t="s">
        <v>186</v>
      </c>
      <c r="G1483" s="14">
        <v>25100000</v>
      </c>
    </row>
    <row r="1484" spans="2:7" x14ac:dyDescent="0.25">
      <c r="B1484" s="43" t="s">
        <v>1910</v>
      </c>
      <c r="C1484" s="75" t="s">
        <v>270</v>
      </c>
      <c r="D1484" s="52" t="s">
        <v>271</v>
      </c>
      <c r="E1484" s="52" t="s">
        <v>111</v>
      </c>
      <c r="F1484" s="75" t="s">
        <v>186</v>
      </c>
      <c r="G1484" s="14">
        <v>20100000</v>
      </c>
    </row>
    <row r="1485" spans="2:7" x14ac:dyDescent="0.25">
      <c r="B1485" s="43" t="s">
        <v>1911</v>
      </c>
      <c r="C1485" s="75" t="s">
        <v>270</v>
      </c>
      <c r="D1485" s="52" t="s">
        <v>271</v>
      </c>
      <c r="E1485" s="52" t="s">
        <v>491</v>
      </c>
      <c r="F1485" s="75" t="s">
        <v>186</v>
      </c>
      <c r="G1485" s="14">
        <v>21630000</v>
      </c>
    </row>
    <row r="1486" spans="2:7" x14ac:dyDescent="0.25">
      <c r="B1486" s="43" t="s">
        <v>1912</v>
      </c>
      <c r="C1486" s="75" t="s">
        <v>270</v>
      </c>
      <c r="D1486" s="52" t="s">
        <v>271</v>
      </c>
      <c r="E1486" s="52" t="s">
        <v>769</v>
      </c>
      <c r="F1486" s="75" t="s">
        <v>186</v>
      </c>
      <c r="G1486" s="14">
        <v>22640000</v>
      </c>
    </row>
    <row r="1487" spans="2:7" x14ac:dyDescent="0.25">
      <c r="B1487" s="43" t="s">
        <v>269</v>
      </c>
      <c r="C1487" s="75" t="s">
        <v>270</v>
      </c>
      <c r="D1487" s="52" t="s">
        <v>271</v>
      </c>
      <c r="E1487" s="52" t="s">
        <v>125</v>
      </c>
      <c r="F1487" s="75" t="s">
        <v>186</v>
      </c>
      <c r="G1487" s="14">
        <v>15280000</v>
      </c>
    </row>
    <row r="1488" spans="2:7" x14ac:dyDescent="0.25">
      <c r="B1488" s="43" t="s">
        <v>1913</v>
      </c>
      <c r="C1488" s="75" t="s">
        <v>270</v>
      </c>
      <c r="D1488" s="52" t="s">
        <v>271</v>
      </c>
      <c r="E1488" s="52" t="s">
        <v>460</v>
      </c>
      <c r="F1488" s="75" t="s">
        <v>186</v>
      </c>
      <c r="G1488" s="14">
        <v>24630000</v>
      </c>
    </row>
    <row r="1489" spans="2:7" x14ac:dyDescent="0.25">
      <c r="B1489" s="43" t="s">
        <v>1914</v>
      </c>
      <c r="C1489" s="75" t="s">
        <v>270</v>
      </c>
      <c r="D1489" s="52" t="s">
        <v>271</v>
      </c>
      <c r="E1489" s="52" t="s">
        <v>118</v>
      </c>
      <c r="F1489" s="75" t="s">
        <v>186</v>
      </c>
      <c r="G1489" s="14">
        <v>11020000</v>
      </c>
    </row>
    <row r="1490" spans="2:7" x14ac:dyDescent="0.25">
      <c r="B1490" s="43" t="s">
        <v>1915</v>
      </c>
      <c r="C1490" s="75" t="s">
        <v>270</v>
      </c>
      <c r="D1490" s="52" t="s">
        <v>271</v>
      </c>
      <c r="E1490" s="52" t="s">
        <v>118</v>
      </c>
      <c r="F1490" s="75" t="s">
        <v>186</v>
      </c>
      <c r="G1490" s="14">
        <v>14680000</v>
      </c>
    </row>
    <row r="1491" spans="2:7" x14ac:dyDescent="0.25">
      <c r="B1491" s="43" t="s">
        <v>1916</v>
      </c>
      <c r="C1491" s="75" t="s">
        <v>270</v>
      </c>
      <c r="D1491" s="52" t="s">
        <v>271</v>
      </c>
      <c r="E1491" s="52" t="s">
        <v>114</v>
      </c>
      <c r="F1491" s="75" t="s">
        <v>223</v>
      </c>
      <c r="G1491" s="14">
        <v>26460000</v>
      </c>
    </row>
    <row r="1492" spans="2:7" x14ac:dyDescent="0.25">
      <c r="B1492" s="43" t="s">
        <v>1917</v>
      </c>
      <c r="C1492" s="75" t="s">
        <v>270</v>
      </c>
      <c r="D1492" s="52" t="s">
        <v>271</v>
      </c>
      <c r="E1492" s="52" t="s">
        <v>115</v>
      </c>
      <c r="F1492" s="75" t="s">
        <v>223</v>
      </c>
      <c r="G1492" s="14">
        <v>27750000</v>
      </c>
    </row>
    <row r="1493" spans="2:7" x14ac:dyDescent="0.25">
      <c r="B1493" s="43" t="s">
        <v>1918</v>
      </c>
      <c r="C1493" s="75" t="s">
        <v>270</v>
      </c>
      <c r="D1493" s="52" t="s">
        <v>271</v>
      </c>
      <c r="E1493" s="52" t="s">
        <v>118</v>
      </c>
      <c r="F1493" s="75" t="s">
        <v>223</v>
      </c>
      <c r="G1493" s="14">
        <v>24240000</v>
      </c>
    </row>
    <row r="1494" spans="2:7" x14ac:dyDescent="0.25">
      <c r="B1494" s="43" t="s">
        <v>1919</v>
      </c>
      <c r="C1494" s="75" t="s">
        <v>270</v>
      </c>
      <c r="D1494" s="52" t="s">
        <v>271</v>
      </c>
      <c r="E1494" s="52" t="s">
        <v>119</v>
      </c>
      <c r="F1494" s="75" t="s">
        <v>223</v>
      </c>
      <c r="G1494" s="14">
        <v>26880000</v>
      </c>
    </row>
    <row r="1495" spans="2:7" x14ac:dyDescent="0.25">
      <c r="B1495" s="43" t="s">
        <v>1920</v>
      </c>
      <c r="C1495" s="75" t="s">
        <v>270</v>
      </c>
      <c r="D1495" s="52" t="s">
        <v>271</v>
      </c>
      <c r="E1495" s="52" t="s">
        <v>110</v>
      </c>
      <c r="F1495" s="75" t="s">
        <v>257</v>
      </c>
      <c r="G1495" s="14">
        <v>35610000</v>
      </c>
    </row>
    <row r="1496" spans="2:7" x14ac:dyDescent="0.25">
      <c r="B1496" s="43" t="s">
        <v>1921</v>
      </c>
      <c r="C1496" s="75" t="s">
        <v>270</v>
      </c>
      <c r="D1496" s="52" t="s">
        <v>271</v>
      </c>
      <c r="E1496" s="52" t="s">
        <v>227</v>
      </c>
      <c r="F1496" s="75" t="s">
        <v>257</v>
      </c>
      <c r="G1496" s="14">
        <v>26880000</v>
      </c>
    </row>
    <row r="1497" spans="2:7" x14ac:dyDescent="0.25">
      <c r="B1497" s="43" t="s">
        <v>1922</v>
      </c>
      <c r="C1497" s="75" t="s">
        <v>270</v>
      </c>
      <c r="D1497" s="52" t="s">
        <v>271</v>
      </c>
      <c r="E1497" s="52" t="s">
        <v>114</v>
      </c>
      <c r="F1497" s="75" t="s">
        <v>257</v>
      </c>
      <c r="G1497" s="14">
        <v>25010000</v>
      </c>
    </row>
    <row r="1498" spans="2:7" x14ac:dyDescent="0.25">
      <c r="B1498" s="43" t="s">
        <v>1923</v>
      </c>
      <c r="C1498" s="75" t="s">
        <v>270</v>
      </c>
      <c r="D1498" s="52" t="s">
        <v>271</v>
      </c>
      <c r="E1498" s="52" t="s">
        <v>118</v>
      </c>
      <c r="F1498" s="75" t="s">
        <v>257</v>
      </c>
      <c r="G1498" s="14">
        <v>36630000</v>
      </c>
    </row>
    <row r="1499" spans="2:7" x14ac:dyDescent="0.25">
      <c r="B1499" s="43" t="s">
        <v>1924</v>
      </c>
      <c r="C1499" s="75" t="s">
        <v>270</v>
      </c>
      <c r="D1499" s="52" t="s">
        <v>271</v>
      </c>
      <c r="E1499" s="52" t="s">
        <v>118</v>
      </c>
      <c r="F1499" s="75" t="s">
        <v>213</v>
      </c>
      <c r="G1499" s="14">
        <v>16460000</v>
      </c>
    </row>
    <row r="1500" spans="2:7" x14ac:dyDescent="0.25">
      <c r="B1500" s="43" t="s">
        <v>1925</v>
      </c>
      <c r="C1500" s="75" t="s">
        <v>270</v>
      </c>
      <c r="D1500" s="52" t="s">
        <v>271</v>
      </c>
      <c r="E1500" s="52" t="s">
        <v>268</v>
      </c>
      <c r="F1500" s="75" t="s">
        <v>213</v>
      </c>
      <c r="G1500" s="14">
        <v>12960000</v>
      </c>
    </row>
    <row r="1501" spans="2:7" x14ac:dyDescent="0.25">
      <c r="B1501" s="43" t="s">
        <v>1926</v>
      </c>
      <c r="C1501" s="75" t="s">
        <v>270</v>
      </c>
      <c r="D1501" s="52" t="s">
        <v>271</v>
      </c>
      <c r="E1501" s="52" t="s">
        <v>164</v>
      </c>
      <c r="F1501" s="75" t="s">
        <v>205</v>
      </c>
      <c r="G1501" s="14">
        <v>29850000</v>
      </c>
    </row>
    <row r="1502" spans="2:7" x14ac:dyDescent="0.25">
      <c r="B1502" s="43" t="s">
        <v>1839</v>
      </c>
      <c r="C1502" s="75" t="s">
        <v>270</v>
      </c>
      <c r="D1502" s="52" t="s">
        <v>271</v>
      </c>
      <c r="E1502" s="52" t="s">
        <v>110</v>
      </c>
      <c r="F1502" s="75" t="s">
        <v>205</v>
      </c>
      <c r="G1502" s="14">
        <v>9090000</v>
      </c>
    </row>
    <row r="1503" spans="2:7" x14ac:dyDescent="0.25">
      <c r="B1503" s="43" t="s">
        <v>1927</v>
      </c>
      <c r="C1503" s="75" t="s">
        <v>270</v>
      </c>
      <c r="D1503" s="52" t="s">
        <v>271</v>
      </c>
      <c r="E1503" s="52" t="s">
        <v>161</v>
      </c>
      <c r="F1503" s="75" t="s">
        <v>205</v>
      </c>
      <c r="G1503" s="14">
        <v>18260000</v>
      </c>
    </row>
    <row r="1504" spans="2:7" x14ac:dyDescent="0.25">
      <c r="B1504" s="43" t="s">
        <v>1928</v>
      </c>
      <c r="C1504" s="75" t="s">
        <v>270</v>
      </c>
      <c r="D1504" s="52" t="s">
        <v>271</v>
      </c>
      <c r="E1504" s="52" t="s">
        <v>276</v>
      </c>
      <c r="F1504" s="75" t="s">
        <v>205</v>
      </c>
      <c r="G1504" s="14">
        <v>24600000</v>
      </c>
    </row>
    <row r="1505" spans="2:7" x14ac:dyDescent="0.25">
      <c r="B1505" s="43" t="s">
        <v>1929</v>
      </c>
      <c r="C1505" s="75" t="s">
        <v>270</v>
      </c>
      <c r="D1505" s="52" t="s">
        <v>271</v>
      </c>
      <c r="E1505" s="52" t="s">
        <v>114</v>
      </c>
      <c r="F1505" s="75" t="s">
        <v>205</v>
      </c>
      <c r="G1505" s="14">
        <v>29820000</v>
      </c>
    </row>
    <row r="1506" spans="2:7" x14ac:dyDescent="0.25">
      <c r="B1506" s="43" t="s">
        <v>1930</v>
      </c>
      <c r="C1506" s="75" t="s">
        <v>270</v>
      </c>
      <c r="D1506" s="52" t="s">
        <v>271</v>
      </c>
      <c r="E1506" s="52" t="s">
        <v>115</v>
      </c>
      <c r="F1506" s="75" t="s">
        <v>205</v>
      </c>
      <c r="G1506" s="14">
        <v>22510000</v>
      </c>
    </row>
    <row r="1507" spans="2:7" x14ac:dyDescent="0.25">
      <c r="B1507" s="43" t="s">
        <v>1931</v>
      </c>
      <c r="C1507" s="75" t="s">
        <v>270</v>
      </c>
      <c r="D1507" s="52" t="s">
        <v>1932</v>
      </c>
      <c r="E1507" s="52" t="s">
        <v>106</v>
      </c>
      <c r="F1507" s="75" t="s">
        <v>186</v>
      </c>
      <c r="G1507" s="14">
        <v>24140000</v>
      </c>
    </row>
    <row r="1508" spans="2:7" x14ac:dyDescent="0.25">
      <c r="B1508" s="43" t="s">
        <v>1933</v>
      </c>
      <c r="C1508" s="75" t="s">
        <v>270</v>
      </c>
      <c r="D1508" s="52" t="s">
        <v>1932</v>
      </c>
      <c r="E1508" s="52" t="s">
        <v>276</v>
      </c>
      <c r="F1508" s="75" t="s">
        <v>186</v>
      </c>
      <c r="G1508" s="14">
        <v>18310000</v>
      </c>
    </row>
    <row r="1509" spans="2:7" x14ac:dyDescent="0.25">
      <c r="B1509" s="43" t="s">
        <v>1934</v>
      </c>
      <c r="C1509" s="75" t="s">
        <v>270</v>
      </c>
      <c r="D1509" s="52" t="s">
        <v>1932</v>
      </c>
      <c r="E1509" s="52" t="s">
        <v>276</v>
      </c>
      <c r="F1509" s="75" t="s">
        <v>186</v>
      </c>
      <c r="G1509" s="14">
        <v>14050000</v>
      </c>
    </row>
    <row r="1510" spans="2:7" x14ac:dyDescent="0.25">
      <c r="B1510" s="43" t="s">
        <v>1935</v>
      </c>
      <c r="C1510" s="75" t="s">
        <v>270</v>
      </c>
      <c r="D1510" s="52" t="s">
        <v>1932</v>
      </c>
      <c r="E1510" s="52" t="s">
        <v>118</v>
      </c>
      <c r="F1510" s="75" t="s">
        <v>186</v>
      </c>
      <c r="G1510" s="14">
        <v>5480000</v>
      </c>
    </row>
    <row r="1511" spans="2:7" x14ac:dyDescent="0.25">
      <c r="B1511" s="43" t="s">
        <v>1936</v>
      </c>
      <c r="C1511" s="75" t="s">
        <v>270</v>
      </c>
      <c r="D1511" s="52" t="s">
        <v>1932</v>
      </c>
      <c r="E1511" s="52" t="s">
        <v>118</v>
      </c>
      <c r="F1511" s="75" t="s">
        <v>186</v>
      </c>
      <c r="G1511" s="14">
        <v>12060000</v>
      </c>
    </row>
    <row r="1512" spans="2:7" x14ac:dyDescent="0.25">
      <c r="B1512" s="43" t="s">
        <v>1937</v>
      </c>
      <c r="C1512" s="75" t="s">
        <v>270</v>
      </c>
      <c r="D1512" s="52" t="s">
        <v>1932</v>
      </c>
      <c r="E1512" s="52" t="s">
        <v>118</v>
      </c>
      <c r="F1512" s="75" t="s">
        <v>186</v>
      </c>
      <c r="G1512" s="14">
        <v>17640000</v>
      </c>
    </row>
    <row r="1513" spans="2:7" x14ac:dyDescent="0.25">
      <c r="B1513" s="43" t="s">
        <v>1938</v>
      </c>
      <c r="C1513" s="75" t="s">
        <v>270</v>
      </c>
      <c r="D1513" s="52" t="s">
        <v>1932</v>
      </c>
      <c r="E1513" s="52" t="s">
        <v>118</v>
      </c>
      <c r="F1513" s="75" t="s">
        <v>186</v>
      </c>
      <c r="G1513" s="14">
        <v>16140000</v>
      </c>
    </row>
    <row r="1514" spans="2:7" x14ac:dyDescent="0.25">
      <c r="B1514" s="43" t="s">
        <v>1939</v>
      </c>
      <c r="C1514" s="75" t="s">
        <v>270</v>
      </c>
      <c r="D1514" s="52" t="s">
        <v>1932</v>
      </c>
      <c r="E1514" s="52" t="s">
        <v>118</v>
      </c>
      <c r="F1514" s="75" t="s">
        <v>186</v>
      </c>
      <c r="G1514" s="14">
        <v>16770000</v>
      </c>
    </row>
    <row r="1515" spans="2:7" x14ac:dyDescent="0.25">
      <c r="B1515" s="43" t="s">
        <v>1940</v>
      </c>
      <c r="C1515" s="75" t="s">
        <v>270</v>
      </c>
      <c r="D1515" s="52" t="s">
        <v>1932</v>
      </c>
      <c r="E1515" s="52" t="s">
        <v>165</v>
      </c>
      <c r="F1515" s="75" t="s">
        <v>186</v>
      </c>
      <c r="G1515" s="14">
        <v>24280000</v>
      </c>
    </row>
    <row r="1516" spans="2:7" x14ac:dyDescent="0.25">
      <c r="B1516" s="43" t="s">
        <v>1941</v>
      </c>
      <c r="C1516" s="75" t="s">
        <v>270</v>
      </c>
      <c r="D1516" s="52" t="s">
        <v>1932</v>
      </c>
      <c r="E1516" s="52" t="s">
        <v>268</v>
      </c>
      <c r="F1516" s="75" t="s">
        <v>186</v>
      </c>
      <c r="G1516" s="14">
        <v>15870000</v>
      </c>
    </row>
    <row r="1517" spans="2:7" x14ac:dyDescent="0.25">
      <c r="B1517" s="43" t="s">
        <v>1942</v>
      </c>
      <c r="C1517" s="75" t="s">
        <v>270</v>
      </c>
      <c r="D1517" s="52" t="s">
        <v>1932</v>
      </c>
      <c r="E1517" s="52" t="s">
        <v>111</v>
      </c>
      <c r="F1517" s="75" t="s">
        <v>223</v>
      </c>
      <c r="G1517" s="14">
        <v>29110000</v>
      </c>
    </row>
    <row r="1518" spans="2:7" x14ac:dyDescent="0.25">
      <c r="B1518" s="43" t="s">
        <v>1943</v>
      </c>
      <c r="C1518" s="75" t="s">
        <v>270</v>
      </c>
      <c r="D1518" s="52" t="s">
        <v>1932</v>
      </c>
      <c r="E1518" s="52" t="s">
        <v>194</v>
      </c>
      <c r="F1518" s="75" t="s">
        <v>223</v>
      </c>
      <c r="G1518" s="14">
        <v>35190000</v>
      </c>
    </row>
    <row r="1519" spans="2:7" x14ac:dyDescent="0.25">
      <c r="B1519" s="43" t="s">
        <v>1944</v>
      </c>
      <c r="C1519" s="75" t="s">
        <v>270</v>
      </c>
      <c r="D1519" s="52" t="s">
        <v>1932</v>
      </c>
      <c r="E1519" s="52" t="s">
        <v>491</v>
      </c>
      <c r="F1519" s="75" t="s">
        <v>223</v>
      </c>
      <c r="G1519" s="14">
        <v>12250000</v>
      </c>
    </row>
    <row r="1520" spans="2:7" x14ac:dyDescent="0.25">
      <c r="B1520" s="43" t="s">
        <v>1945</v>
      </c>
      <c r="C1520" s="75" t="s">
        <v>270</v>
      </c>
      <c r="D1520" s="52" t="s">
        <v>1932</v>
      </c>
      <c r="E1520" s="52" t="s">
        <v>118</v>
      </c>
      <c r="F1520" s="75" t="s">
        <v>223</v>
      </c>
      <c r="G1520" s="14">
        <v>28610000</v>
      </c>
    </row>
    <row r="1521" spans="2:7" x14ac:dyDescent="0.25">
      <c r="B1521" s="43" t="s">
        <v>1946</v>
      </c>
      <c r="C1521" s="75" t="s">
        <v>270</v>
      </c>
      <c r="D1521" s="52" t="s">
        <v>1932</v>
      </c>
      <c r="E1521" s="52" t="s">
        <v>118</v>
      </c>
      <c r="F1521" s="75" t="s">
        <v>223</v>
      </c>
      <c r="G1521" s="14">
        <v>14180000</v>
      </c>
    </row>
    <row r="1522" spans="2:7" x14ac:dyDescent="0.25">
      <c r="B1522" s="43" t="s">
        <v>1947</v>
      </c>
      <c r="C1522" s="75" t="s">
        <v>270</v>
      </c>
      <c r="D1522" s="52" t="s">
        <v>1932</v>
      </c>
      <c r="E1522" s="52" t="s">
        <v>194</v>
      </c>
      <c r="F1522" s="75" t="s">
        <v>257</v>
      </c>
      <c r="G1522" s="14">
        <v>36870000</v>
      </c>
    </row>
    <row r="1523" spans="2:7" x14ac:dyDescent="0.25">
      <c r="B1523" s="43" t="s">
        <v>1948</v>
      </c>
      <c r="C1523" s="75" t="s">
        <v>270</v>
      </c>
      <c r="D1523" s="52" t="s">
        <v>1932</v>
      </c>
      <c r="E1523" s="52" t="s">
        <v>276</v>
      </c>
      <c r="F1523" s="75" t="s">
        <v>257</v>
      </c>
      <c r="G1523" s="14">
        <v>18630000</v>
      </c>
    </row>
    <row r="1524" spans="2:7" x14ac:dyDescent="0.25">
      <c r="B1524" s="43" t="s">
        <v>1949</v>
      </c>
      <c r="C1524" s="75" t="s">
        <v>270</v>
      </c>
      <c r="D1524" s="52" t="s">
        <v>1932</v>
      </c>
      <c r="E1524" s="52" t="s">
        <v>115</v>
      </c>
      <c r="F1524" s="75" t="s">
        <v>213</v>
      </c>
      <c r="G1524" s="14">
        <v>16820000</v>
      </c>
    </row>
    <row r="1525" spans="2:7" x14ac:dyDescent="0.25">
      <c r="B1525" s="43" t="s">
        <v>1950</v>
      </c>
      <c r="C1525" s="75" t="s">
        <v>270</v>
      </c>
      <c r="D1525" s="52" t="s">
        <v>1932</v>
      </c>
      <c r="E1525" s="52" t="s">
        <v>118</v>
      </c>
      <c r="F1525" s="75" t="s">
        <v>213</v>
      </c>
      <c r="G1525" s="14">
        <v>8060000</v>
      </c>
    </row>
    <row r="1526" spans="2:7" x14ac:dyDescent="0.25">
      <c r="B1526" s="43" t="s">
        <v>1951</v>
      </c>
      <c r="C1526" s="75" t="s">
        <v>270</v>
      </c>
      <c r="D1526" s="52" t="s">
        <v>1932</v>
      </c>
      <c r="E1526" s="52" t="s">
        <v>118</v>
      </c>
      <c r="F1526" s="75" t="s">
        <v>213</v>
      </c>
      <c r="G1526" s="14">
        <v>14440000</v>
      </c>
    </row>
    <row r="1527" spans="2:7" x14ac:dyDescent="0.25">
      <c r="B1527" s="43" t="s">
        <v>1952</v>
      </c>
      <c r="C1527" s="75" t="s">
        <v>270</v>
      </c>
      <c r="D1527" s="52" t="s">
        <v>1932</v>
      </c>
      <c r="E1527" s="52" t="s">
        <v>122</v>
      </c>
      <c r="F1527" s="75" t="s">
        <v>205</v>
      </c>
      <c r="G1527" s="14">
        <v>26400000</v>
      </c>
    </row>
    <row r="1528" spans="2:7" x14ac:dyDescent="0.25">
      <c r="B1528" s="43" t="s">
        <v>1953</v>
      </c>
      <c r="C1528" s="75" t="s">
        <v>270</v>
      </c>
      <c r="D1528" s="52" t="s">
        <v>1932</v>
      </c>
      <c r="E1528" s="52" t="s">
        <v>109</v>
      </c>
      <c r="F1528" s="75" t="s">
        <v>205</v>
      </c>
      <c r="G1528" s="14">
        <v>15730000</v>
      </c>
    </row>
    <row r="1529" spans="2:7" x14ac:dyDescent="0.25">
      <c r="B1529" s="43" t="s">
        <v>1954</v>
      </c>
      <c r="C1529" s="75" t="s">
        <v>270</v>
      </c>
      <c r="D1529" s="52" t="s">
        <v>1932</v>
      </c>
      <c r="E1529" s="52" t="s">
        <v>109</v>
      </c>
      <c r="F1529" s="75" t="s">
        <v>205</v>
      </c>
      <c r="G1529" s="14">
        <v>19520000</v>
      </c>
    </row>
    <row r="1530" spans="2:7" x14ac:dyDescent="0.25">
      <c r="B1530" s="43" t="s">
        <v>1955</v>
      </c>
      <c r="C1530" s="75" t="s">
        <v>270</v>
      </c>
      <c r="D1530" s="52" t="s">
        <v>1932</v>
      </c>
      <c r="E1530" s="52" t="s">
        <v>110</v>
      </c>
      <c r="F1530" s="75" t="s">
        <v>205</v>
      </c>
      <c r="G1530" s="14">
        <v>24750000</v>
      </c>
    </row>
    <row r="1531" spans="2:7" x14ac:dyDescent="0.25">
      <c r="B1531" s="43" t="s">
        <v>1653</v>
      </c>
      <c r="C1531" s="75" t="s">
        <v>270</v>
      </c>
      <c r="D1531" s="52" t="s">
        <v>1932</v>
      </c>
      <c r="E1531" s="52" t="s">
        <v>110</v>
      </c>
      <c r="F1531" s="75" t="s">
        <v>205</v>
      </c>
      <c r="G1531" s="14">
        <v>44330000</v>
      </c>
    </row>
    <row r="1532" spans="2:7" x14ac:dyDescent="0.25">
      <c r="B1532" s="43" t="s">
        <v>1956</v>
      </c>
      <c r="C1532" s="75" t="s">
        <v>270</v>
      </c>
      <c r="D1532" s="52" t="s">
        <v>1932</v>
      </c>
      <c r="E1532" s="52" t="s">
        <v>608</v>
      </c>
      <c r="F1532" s="75" t="s">
        <v>205</v>
      </c>
      <c r="G1532" s="14">
        <v>21890000</v>
      </c>
    </row>
    <row r="1533" spans="2:7" x14ac:dyDescent="0.25">
      <c r="B1533" s="43" t="s">
        <v>1957</v>
      </c>
      <c r="C1533" s="75" t="s">
        <v>270</v>
      </c>
      <c r="D1533" s="52" t="s">
        <v>1932</v>
      </c>
      <c r="E1533" s="52" t="s">
        <v>118</v>
      </c>
      <c r="F1533" s="75" t="s">
        <v>205</v>
      </c>
      <c r="G1533" s="14">
        <v>27240000</v>
      </c>
    </row>
    <row r="1534" spans="2:7" x14ac:dyDescent="0.25">
      <c r="B1534" s="43" t="s">
        <v>1958</v>
      </c>
      <c r="C1534" s="75" t="s">
        <v>270</v>
      </c>
      <c r="D1534" s="52" t="s">
        <v>1932</v>
      </c>
      <c r="E1534" s="52" t="s">
        <v>119</v>
      </c>
      <c r="F1534" s="75" t="s">
        <v>205</v>
      </c>
      <c r="G1534" s="14">
        <v>7110000</v>
      </c>
    </row>
    <row r="1535" spans="2:7" x14ac:dyDescent="0.25">
      <c r="B1535" s="43" t="s">
        <v>1959</v>
      </c>
      <c r="C1535" s="75" t="s">
        <v>270</v>
      </c>
      <c r="D1535" s="52" t="s">
        <v>1932</v>
      </c>
      <c r="E1535" s="52" t="s">
        <v>120</v>
      </c>
      <c r="F1535" s="75" t="s">
        <v>205</v>
      </c>
      <c r="G1535" s="14">
        <v>25090000</v>
      </c>
    </row>
    <row r="1536" spans="2:7" x14ac:dyDescent="0.25">
      <c r="B1536" s="43" t="s">
        <v>1960</v>
      </c>
      <c r="C1536" s="75" t="s">
        <v>270</v>
      </c>
      <c r="D1536" s="52" t="s">
        <v>1932</v>
      </c>
      <c r="E1536" s="52" t="s">
        <v>118</v>
      </c>
      <c r="F1536" s="75" t="s">
        <v>188</v>
      </c>
      <c r="G1536" s="14">
        <v>30730000</v>
      </c>
    </row>
    <row r="1537" spans="2:7" x14ac:dyDescent="0.25">
      <c r="B1537" s="43" t="s">
        <v>1961</v>
      </c>
      <c r="C1537" s="75" t="s">
        <v>270</v>
      </c>
      <c r="D1537" s="52" t="s">
        <v>1962</v>
      </c>
      <c r="E1537" s="52" t="s">
        <v>106</v>
      </c>
      <c r="F1537" s="75" t="s">
        <v>186</v>
      </c>
      <c r="G1537" s="14">
        <v>19940000</v>
      </c>
    </row>
    <row r="1538" spans="2:7" x14ac:dyDescent="0.25">
      <c r="B1538" s="43" t="s">
        <v>1963</v>
      </c>
      <c r="C1538" s="75" t="s">
        <v>270</v>
      </c>
      <c r="D1538" s="52" t="s">
        <v>1962</v>
      </c>
      <c r="E1538" s="52" t="s">
        <v>106</v>
      </c>
      <c r="F1538" s="75" t="s">
        <v>186</v>
      </c>
      <c r="G1538" s="14">
        <v>15500000</v>
      </c>
    </row>
    <row r="1539" spans="2:7" x14ac:dyDescent="0.25">
      <c r="B1539" s="43" t="s">
        <v>1964</v>
      </c>
      <c r="C1539" s="75" t="s">
        <v>270</v>
      </c>
      <c r="D1539" s="52" t="s">
        <v>1962</v>
      </c>
      <c r="E1539" s="52" t="s">
        <v>650</v>
      </c>
      <c r="F1539" s="75" t="s">
        <v>186</v>
      </c>
      <c r="G1539" s="14">
        <v>8670000</v>
      </c>
    </row>
    <row r="1540" spans="2:7" x14ac:dyDescent="0.25">
      <c r="B1540" s="43" t="s">
        <v>1965</v>
      </c>
      <c r="C1540" s="75" t="s">
        <v>270</v>
      </c>
      <c r="D1540" s="52" t="s">
        <v>1962</v>
      </c>
      <c r="E1540" s="52" t="s">
        <v>123</v>
      </c>
      <c r="F1540" s="75" t="s">
        <v>186</v>
      </c>
      <c r="G1540" s="14">
        <v>14730000</v>
      </c>
    </row>
    <row r="1541" spans="2:7" x14ac:dyDescent="0.25">
      <c r="B1541" s="43" t="s">
        <v>1878</v>
      </c>
      <c r="C1541" s="75" t="s">
        <v>270</v>
      </c>
      <c r="D1541" s="52" t="s">
        <v>1962</v>
      </c>
      <c r="E1541" s="52" t="s">
        <v>194</v>
      </c>
      <c r="F1541" s="75" t="s">
        <v>186</v>
      </c>
      <c r="G1541" s="14">
        <v>34180000</v>
      </c>
    </row>
    <row r="1542" spans="2:7" x14ac:dyDescent="0.25">
      <c r="B1542" s="43" t="s">
        <v>1966</v>
      </c>
      <c r="C1542" s="75" t="s">
        <v>270</v>
      </c>
      <c r="D1542" s="52" t="s">
        <v>1962</v>
      </c>
      <c r="E1542" s="52" t="s">
        <v>276</v>
      </c>
      <c r="F1542" s="75" t="s">
        <v>186</v>
      </c>
      <c r="G1542" s="14">
        <v>20660000</v>
      </c>
    </row>
    <row r="1543" spans="2:7" x14ac:dyDescent="0.25">
      <c r="B1543" s="43" t="s">
        <v>1967</v>
      </c>
      <c r="C1543" s="75" t="s">
        <v>270</v>
      </c>
      <c r="D1543" s="52" t="s">
        <v>1962</v>
      </c>
      <c r="E1543" s="52" t="s">
        <v>655</v>
      </c>
      <c r="F1543" s="75" t="s">
        <v>186</v>
      </c>
      <c r="G1543" s="14">
        <v>19540000</v>
      </c>
    </row>
    <row r="1544" spans="2:7" x14ac:dyDescent="0.25">
      <c r="B1544" s="43" t="s">
        <v>1968</v>
      </c>
      <c r="C1544" s="75" t="s">
        <v>270</v>
      </c>
      <c r="D1544" s="52" t="s">
        <v>1962</v>
      </c>
      <c r="E1544" s="52" t="s">
        <v>118</v>
      </c>
      <c r="F1544" s="75" t="s">
        <v>186</v>
      </c>
      <c r="G1544" s="14">
        <v>7510000</v>
      </c>
    </row>
    <row r="1545" spans="2:7" x14ac:dyDescent="0.25">
      <c r="B1545" s="43" t="s">
        <v>1969</v>
      </c>
      <c r="C1545" s="75" t="s">
        <v>270</v>
      </c>
      <c r="D1545" s="52" t="s">
        <v>1962</v>
      </c>
      <c r="E1545" s="52" t="s">
        <v>118</v>
      </c>
      <c r="F1545" s="75" t="s">
        <v>186</v>
      </c>
      <c r="G1545" s="14">
        <v>8150000</v>
      </c>
    </row>
    <row r="1546" spans="2:7" x14ac:dyDescent="0.25">
      <c r="B1546" s="43" t="s">
        <v>1970</v>
      </c>
      <c r="C1546" s="75" t="s">
        <v>270</v>
      </c>
      <c r="D1546" s="52" t="s">
        <v>1962</v>
      </c>
      <c r="E1546" s="52" t="s">
        <v>118</v>
      </c>
      <c r="F1546" s="75" t="s">
        <v>186</v>
      </c>
      <c r="G1546" s="14">
        <v>15760000</v>
      </c>
    </row>
    <row r="1547" spans="2:7" x14ac:dyDescent="0.25">
      <c r="B1547" s="43" t="s">
        <v>1971</v>
      </c>
      <c r="C1547" s="75" t="s">
        <v>270</v>
      </c>
      <c r="D1547" s="52" t="s">
        <v>1962</v>
      </c>
      <c r="E1547" s="52" t="s">
        <v>185</v>
      </c>
      <c r="F1547" s="75" t="s">
        <v>223</v>
      </c>
      <c r="G1547" s="14">
        <v>36400000</v>
      </c>
    </row>
    <row r="1548" spans="2:7" x14ac:dyDescent="0.25">
      <c r="B1548" s="43" t="s">
        <v>1972</v>
      </c>
      <c r="C1548" s="75" t="s">
        <v>270</v>
      </c>
      <c r="D1548" s="52" t="s">
        <v>1962</v>
      </c>
      <c r="E1548" s="52" t="s">
        <v>194</v>
      </c>
      <c r="F1548" s="75" t="s">
        <v>223</v>
      </c>
      <c r="G1548" s="14">
        <v>32170000</v>
      </c>
    </row>
    <row r="1549" spans="2:7" x14ac:dyDescent="0.25">
      <c r="B1549" s="43" t="s">
        <v>1973</v>
      </c>
      <c r="C1549" s="75" t="s">
        <v>270</v>
      </c>
      <c r="D1549" s="52" t="s">
        <v>1962</v>
      </c>
      <c r="E1549" s="52" t="s">
        <v>1974</v>
      </c>
      <c r="F1549" s="75" t="s">
        <v>223</v>
      </c>
      <c r="G1549" s="14">
        <v>35820000</v>
      </c>
    </row>
    <row r="1550" spans="2:7" x14ac:dyDescent="0.25">
      <c r="B1550" s="43" t="s">
        <v>1975</v>
      </c>
      <c r="C1550" s="75" t="s">
        <v>270</v>
      </c>
      <c r="D1550" s="52" t="s">
        <v>1962</v>
      </c>
      <c r="E1550" s="52" t="s">
        <v>118</v>
      </c>
      <c r="F1550" s="75" t="s">
        <v>223</v>
      </c>
      <c r="G1550" s="14">
        <v>34070000</v>
      </c>
    </row>
    <row r="1551" spans="2:7" x14ac:dyDescent="0.25">
      <c r="B1551" s="43" t="s">
        <v>1976</v>
      </c>
      <c r="C1551" s="75" t="s">
        <v>270</v>
      </c>
      <c r="D1551" s="52" t="s">
        <v>1962</v>
      </c>
      <c r="E1551" s="52" t="s">
        <v>113</v>
      </c>
      <c r="F1551" s="75" t="s">
        <v>257</v>
      </c>
      <c r="G1551" s="14">
        <v>23320000</v>
      </c>
    </row>
    <row r="1552" spans="2:7" x14ac:dyDescent="0.25">
      <c r="B1552" s="43" t="s">
        <v>1977</v>
      </c>
      <c r="C1552" s="75" t="s">
        <v>270</v>
      </c>
      <c r="D1552" s="52" t="s">
        <v>1962</v>
      </c>
      <c r="E1552" s="52" t="s">
        <v>1974</v>
      </c>
      <c r="F1552" s="75" t="s">
        <v>257</v>
      </c>
      <c r="G1552" s="14">
        <v>26390000</v>
      </c>
    </row>
    <row r="1553" spans="2:7" x14ac:dyDescent="0.25">
      <c r="B1553" s="43" t="s">
        <v>1978</v>
      </c>
      <c r="C1553" s="75" t="s">
        <v>270</v>
      </c>
      <c r="D1553" s="52" t="s">
        <v>1962</v>
      </c>
      <c r="E1553" s="52" t="s">
        <v>118</v>
      </c>
      <c r="F1553" s="75" t="s">
        <v>257</v>
      </c>
      <c r="G1553" s="14">
        <v>32080000</v>
      </c>
    </row>
    <row r="1554" spans="2:7" x14ac:dyDescent="0.25">
      <c r="B1554" s="43" t="s">
        <v>1979</v>
      </c>
      <c r="C1554" s="75" t="s">
        <v>270</v>
      </c>
      <c r="D1554" s="52" t="s">
        <v>1962</v>
      </c>
      <c r="E1554" s="52" t="s">
        <v>118</v>
      </c>
      <c r="F1554" s="75" t="s">
        <v>257</v>
      </c>
      <c r="G1554" s="14">
        <v>26840000</v>
      </c>
    </row>
    <row r="1555" spans="2:7" x14ac:dyDescent="0.25">
      <c r="B1555" s="43" t="s">
        <v>1980</v>
      </c>
      <c r="C1555" s="75" t="s">
        <v>270</v>
      </c>
      <c r="D1555" s="52" t="s">
        <v>1962</v>
      </c>
      <c r="E1555" s="52" t="s">
        <v>276</v>
      </c>
      <c r="F1555" s="75" t="s">
        <v>213</v>
      </c>
      <c r="G1555" s="14">
        <v>8620000</v>
      </c>
    </row>
    <row r="1556" spans="2:7" x14ac:dyDescent="0.25">
      <c r="B1556" s="43" t="s">
        <v>1981</v>
      </c>
      <c r="C1556" s="75" t="s">
        <v>270</v>
      </c>
      <c r="D1556" s="52" t="s">
        <v>1962</v>
      </c>
      <c r="E1556" s="52" t="s">
        <v>115</v>
      </c>
      <c r="F1556" s="75" t="s">
        <v>213</v>
      </c>
      <c r="G1556" s="14">
        <v>11150000</v>
      </c>
    </row>
    <row r="1557" spans="2:7" x14ac:dyDescent="0.25">
      <c r="B1557" s="43" t="s">
        <v>1982</v>
      </c>
      <c r="C1557" s="75" t="s">
        <v>270</v>
      </c>
      <c r="D1557" s="52" t="s">
        <v>1962</v>
      </c>
      <c r="E1557" s="52" t="s">
        <v>106</v>
      </c>
      <c r="F1557" s="75" t="s">
        <v>205</v>
      </c>
      <c r="G1557" s="14">
        <v>19650000</v>
      </c>
    </row>
    <row r="1558" spans="2:7" x14ac:dyDescent="0.25">
      <c r="B1558" s="43" t="s">
        <v>1983</v>
      </c>
      <c r="C1558" s="75" t="s">
        <v>270</v>
      </c>
      <c r="D1558" s="52" t="s">
        <v>1962</v>
      </c>
      <c r="E1558" s="52" t="s">
        <v>108</v>
      </c>
      <c r="F1558" s="75" t="s">
        <v>205</v>
      </c>
      <c r="G1558" s="14">
        <v>12270000</v>
      </c>
    </row>
    <row r="1559" spans="2:7" x14ac:dyDescent="0.25">
      <c r="B1559" s="43" t="s">
        <v>1984</v>
      </c>
      <c r="C1559" s="75" t="s">
        <v>270</v>
      </c>
      <c r="D1559" s="52" t="s">
        <v>1962</v>
      </c>
      <c r="E1559" s="52" t="s">
        <v>194</v>
      </c>
      <c r="F1559" s="75" t="s">
        <v>205</v>
      </c>
      <c r="G1559" s="14">
        <v>27940000</v>
      </c>
    </row>
    <row r="1560" spans="2:7" x14ac:dyDescent="0.25">
      <c r="B1560" s="43" t="s">
        <v>1985</v>
      </c>
      <c r="C1560" s="75" t="s">
        <v>270</v>
      </c>
      <c r="D1560" s="52" t="s">
        <v>1962</v>
      </c>
      <c r="E1560" s="52" t="s">
        <v>1253</v>
      </c>
      <c r="F1560" s="75" t="s">
        <v>205</v>
      </c>
      <c r="G1560" s="14">
        <v>19290000</v>
      </c>
    </row>
    <row r="1561" spans="2:7" x14ac:dyDescent="0.25">
      <c r="B1561" s="43" t="s">
        <v>1986</v>
      </c>
      <c r="C1561" s="75" t="s">
        <v>270</v>
      </c>
      <c r="D1561" s="52" t="s">
        <v>1962</v>
      </c>
      <c r="E1561" s="52" t="s">
        <v>117</v>
      </c>
      <c r="F1561" s="75" t="s">
        <v>205</v>
      </c>
      <c r="G1561" s="14">
        <v>31540000</v>
      </c>
    </row>
    <row r="1562" spans="2:7" x14ac:dyDescent="0.25">
      <c r="B1562" s="43" t="s">
        <v>1987</v>
      </c>
      <c r="C1562" s="75" t="s">
        <v>270</v>
      </c>
      <c r="D1562" s="52" t="s">
        <v>1962</v>
      </c>
      <c r="E1562" s="52" t="s">
        <v>440</v>
      </c>
      <c r="F1562" s="75" t="s">
        <v>205</v>
      </c>
      <c r="G1562" s="14">
        <v>16120000</v>
      </c>
    </row>
    <row r="1563" spans="2:7" x14ac:dyDescent="0.25">
      <c r="B1563" s="43" t="s">
        <v>1988</v>
      </c>
      <c r="C1563" s="75" t="s">
        <v>270</v>
      </c>
      <c r="D1563" s="52" t="s">
        <v>1962</v>
      </c>
      <c r="E1563" s="52" t="s">
        <v>118</v>
      </c>
      <c r="F1563" s="75" t="s">
        <v>205</v>
      </c>
      <c r="G1563" s="14">
        <v>20930000</v>
      </c>
    </row>
    <row r="1564" spans="2:7" x14ac:dyDescent="0.25">
      <c r="B1564" s="43" t="s">
        <v>1989</v>
      </c>
      <c r="C1564" s="75" t="s">
        <v>270</v>
      </c>
      <c r="D1564" s="52" t="s">
        <v>1962</v>
      </c>
      <c r="E1564" s="52" t="s">
        <v>118</v>
      </c>
      <c r="F1564" s="75" t="s">
        <v>205</v>
      </c>
      <c r="G1564" s="14">
        <v>29750000</v>
      </c>
    </row>
    <row r="1565" spans="2:7" x14ac:dyDescent="0.25">
      <c r="B1565" s="43" t="s">
        <v>1990</v>
      </c>
      <c r="C1565" s="75" t="s">
        <v>270</v>
      </c>
      <c r="D1565" s="52" t="s">
        <v>1962</v>
      </c>
      <c r="E1565" s="52" t="s">
        <v>118</v>
      </c>
      <c r="F1565" s="75" t="s">
        <v>205</v>
      </c>
      <c r="G1565" s="14">
        <v>7750000</v>
      </c>
    </row>
    <row r="1566" spans="2:7" x14ac:dyDescent="0.25">
      <c r="B1566" s="43" t="s">
        <v>1991</v>
      </c>
      <c r="C1566" s="75" t="s">
        <v>270</v>
      </c>
      <c r="D1566" s="52" t="s">
        <v>1962</v>
      </c>
      <c r="E1566" s="52" t="s">
        <v>121</v>
      </c>
      <c r="F1566" s="75" t="s">
        <v>205</v>
      </c>
      <c r="G1566" s="14">
        <v>14720000</v>
      </c>
    </row>
    <row r="1567" spans="2:7" x14ac:dyDescent="0.25">
      <c r="B1567" s="43" t="s">
        <v>1992</v>
      </c>
      <c r="C1567" s="75" t="s">
        <v>270</v>
      </c>
      <c r="D1567" s="52" t="s">
        <v>1962</v>
      </c>
      <c r="E1567" s="52" t="s">
        <v>118</v>
      </c>
      <c r="F1567" s="75" t="s">
        <v>188</v>
      </c>
      <c r="G1567" s="14">
        <v>10090000</v>
      </c>
    </row>
    <row r="1568" spans="2:7" x14ac:dyDescent="0.25">
      <c r="B1568" s="43" t="s">
        <v>1993</v>
      </c>
      <c r="C1568" s="75" t="s">
        <v>270</v>
      </c>
      <c r="D1568" s="52" t="s">
        <v>1994</v>
      </c>
      <c r="E1568" s="52" t="s">
        <v>583</v>
      </c>
      <c r="F1568" s="75" t="s">
        <v>186</v>
      </c>
      <c r="G1568" s="14">
        <v>18360000</v>
      </c>
    </row>
    <row r="1569" spans="2:7" x14ac:dyDescent="0.25">
      <c r="B1569" s="43" t="s">
        <v>1995</v>
      </c>
      <c r="C1569" s="75" t="s">
        <v>270</v>
      </c>
      <c r="D1569" s="52" t="s">
        <v>1994</v>
      </c>
      <c r="E1569" s="52" t="s">
        <v>1996</v>
      </c>
      <c r="F1569" s="75" t="s">
        <v>186</v>
      </c>
      <c r="G1569" s="14">
        <v>6470000</v>
      </c>
    </row>
    <row r="1570" spans="2:7" x14ac:dyDescent="0.25">
      <c r="B1570" s="43" t="s">
        <v>1997</v>
      </c>
      <c r="C1570" s="75" t="s">
        <v>270</v>
      </c>
      <c r="D1570" s="52" t="s">
        <v>1994</v>
      </c>
      <c r="E1570" s="52" t="s">
        <v>115</v>
      </c>
      <c r="F1570" s="75" t="s">
        <v>186</v>
      </c>
      <c r="G1570" s="14">
        <v>25220000</v>
      </c>
    </row>
    <row r="1571" spans="2:7" x14ac:dyDescent="0.25">
      <c r="B1571" s="43" t="s">
        <v>1998</v>
      </c>
      <c r="C1571" s="75" t="s">
        <v>270</v>
      </c>
      <c r="D1571" s="52" t="s">
        <v>1994</v>
      </c>
      <c r="E1571" s="52" t="s">
        <v>118</v>
      </c>
      <c r="F1571" s="75" t="s">
        <v>186</v>
      </c>
      <c r="G1571" s="14">
        <v>14940000</v>
      </c>
    </row>
    <row r="1572" spans="2:7" x14ac:dyDescent="0.25">
      <c r="B1572" s="43" t="s">
        <v>1999</v>
      </c>
      <c r="C1572" s="75" t="s">
        <v>270</v>
      </c>
      <c r="D1572" s="52" t="s">
        <v>1994</v>
      </c>
      <c r="E1572" s="52" t="s">
        <v>118</v>
      </c>
      <c r="F1572" s="75" t="s">
        <v>186</v>
      </c>
      <c r="G1572" s="14">
        <v>10180000</v>
      </c>
    </row>
    <row r="1573" spans="2:7" x14ac:dyDescent="0.25">
      <c r="B1573" s="43" t="s">
        <v>2000</v>
      </c>
      <c r="C1573" s="75" t="s">
        <v>270</v>
      </c>
      <c r="D1573" s="52" t="s">
        <v>1994</v>
      </c>
      <c r="E1573" s="52" t="s">
        <v>118</v>
      </c>
      <c r="F1573" s="75" t="s">
        <v>186</v>
      </c>
      <c r="G1573" s="14">
        <v>13490000</v>
      </c>
    </row>
    <row r="1574" spans="2:7" x14ac:dyDescent="0.25">
      <c r="B1574" s="43" t="s">
        <v>2001</v>
      </c>
      <c r="C1574" s="75" t="s">
        <v>270</v>
      </c>
      <c r="D1574" s="52" t="s">
        <v>1994</v>
      </c>
      <c r="E1574" s="52" t="s">
        <v>118</v>
      </c>
      <c r="F1574" s="75" t="s">
        <v>186</v>
      </c>
      <c r="G1574" s="14">
        <v>33100000</v>
      </c>
    </row>
    <row r="1575" spans="2:7" x14ac:dyDescent="0.25">
      <c r="B1575" s="43" t="s">
        <v>2002</v>
      </c>
      <c r="C1575" s="75" t="s">
        <v>270</v>
      </c>
      <c r="D1575" s="52" t="s">
        <v>1994</v>
      </c>
      <c r="E1575" s="52" t="s">
        <v>118</v>
      </c>
      <c r="F1575" s="75" t="s">
        <v>186</v>
      </c>
      <c r="G1575" s="14">
        <v>17290000</v>
      </c>
    </row>
    <row r="1576" spans="2:7" x14ac:dyDescent="0.25">
      <c r="B1576" s="43" t="s">
        <v>2003</v>
      </c>
      <c r="C1576" s="75" t="s">
        <v>270</v>
      </c>
      <c r="D1576" s="52" t="s">
        <v>1994</v>
      </c>
      <c r="E1576" s="52" t="s">
        <v>118</v>
      </c>
      <c r="F1576" s="75" t="s">
        <v>186</v>
      </c>
      <c r="G1576" s="14">
        <v>20010000</v>
      </c>
    </row>
    <row r="1577" spans="2:7" x14ac:dyDescent="0.25">
      <c r="B1577" s="43" t="s">
        <v>2004</v>
      </c>
      <c r="C1577" s="75" t="s">
        <v>270</v>
      </c>
      <c r="D1577" s="52" t="s">
        <v>1994</v>
      </c>
      <c r="E1577" s="52" t="s">
        <v>118</v>
      </c>
      <c r="F1577" s="75" t="s">
        <v>186</v>
      </c>
      <c r="G1577" s="14">
        <v>22780000</v>
      </c>
    </row>
    <row r="1578" spans="2:7" x14ac:dyDescent="0.25">
      <c r="B1578" s="43" t="s">
        <v>2005</v>
      </c>
      <c r="C1578" s="75" t="s">
        <v>270</v>
      </c>
      <c r="D1578" s="52" t="s">
        <v>1994</v>
      </c>
      <c r="E1578" s="52" t="s">
        <v>118</v>
      </c>
      <c r="F1578" s="75" t="s">
        <v>197</v>
      </c>
      <c r="G1578" s="14">
        <v>15590000</v>
      </c>
    </row>
    <row r="1579" spans="2:7" x14ac:dyDescent="0.25">
      <c r="B1579" s="43" t="s">
        <v>2006</v>
      </c>
      <c r="C1579" s="75" t="s">
        <v>270</v>
      </c>
      <c r="D1579" s="52" t="s">
        <v>1994</v>
      </c>
      <c r="E1579" s="52" t="s">
        <v>194</v>
      </c>
      <c r="F1579" s="75" t="s">
        <v>223</v>
      </c>
      <c r="G1579" s="14">
        <v>20700000</v>
      </c>
    </row>
    <row r="1580" spans="2:7" x14ac:dyDescent="0.25">
      <c r="B1580" s="43" t="s">
        <v>2007</v>
      </c>
      <c r="C1580" s="75" t="s">
        <v>270</v>
      </c>
      <c r="D1580" s="52" t="s">
        <v>1994</v>
      </c>
      <c r="E1580" s="52" t="s">
        <v>118</v>
      </c>
      <c r="F1580" s="75" t="s">
        <v>223</v>
      </c>
      <c r="G1580" s="14">
        <v>18540000</v>
      </c>
    </row>
    <row r="1581" spans="2:7" x14ac:dyDescent="0.25">
      <c r="B1581" s="43" t="s">
        <v>2008</v>
      </c>
      <c r="C1581" s="75" t="s">
        <v>270</v>
      </c>
      <c r="D1581" s="52" t="s">
        <v>1994</v>
      </c>
      <c r="E1581" s="52" t="s">
        <v>118</v>
      </c>
      <c r="F1581" s="75" t="s">
        <v>223</v>
      </c>
      <c r="G1581" s="14">
        <v>23470000</v>
      </c>
    </row>
    <row r="1582" spans="2:7" x14ac:dyDescent="0.25">
      <c r="B1582" s="43" t="s">
        <v>2009</v>
      </c>
      <c r="C1582" s="75" t="s">
        <v>270</v>
      </c>
      <c r="D1582" s="52" t="s">
        <v>1994</v>
      </c>
      <c r="E1582" s="52" t="s">
        <v>118</v>
      </c>
      <c r="F1582" s="75" t="s">
        <v>223</v>
      </c>
      <c r="G1582" s="14">
        <v>20820000</v>
      </c>
    </row>
    <row r="1583" spans="2:7" x14ac:dyDescent="0.25">
      <c r="B1583" s="43" t="s">
        <v>2010</v>
      </c>
      <c r="C1583" s="75" t="s">
        <v>270</v>
      </c>
      <c r="D1583" s="52" t="s">
        <v>1994</v>
      </c>
      <c r="E1583" s="52" t="s">
        <v>276</v>
      </c>
      <c r="F1583" s="75" t="s">
        <v>257</v>
      </c>
      <c r="G1583" s="14">
        <v>22340000</v>
      </c>
    </row>
    <row r="1584" spans="2:7" x14ac:dyDescent="0.25">
      <c r="B1584" s="43" t="s">
        <v>2011</v>
      </c>
      <c r="C1584" s="75" t="s">
        <v>270</v>
      </c>
      <c r="D1584" s="52" t="s">
        <v>1994</v>
      </c>
      <c r="E1584" s="52" t="s">
        <v>118</v>
      </c>
      <c r="F1584" s="75" t="s">
        <v>257</v>
      </c>
      <c r="G1584" s="14">
        <v>8970000</v>
      </c>
    </row>
    <row r="1585" spans="2:7" x14ac:dyDescent="0.25">
      <c r="B1585" s="43" t="s">
        <v>2012</v>
      </c>
      <c r="C1585" s="75" t="s">
        <v>270</v>
      </c>
      <c r="D1585" s="52" t="s">
        <v>1994</v>
      </c>
      <c r="E1585" s="52" t="s">
        <v>276</v>
      </c>
      <c r="F1585" s="75" t="s">
        <v>213</v>
      </c>
      <c r="G1585" s="14">
        <v>6380000</v>
      </c>
    </row>
    <row r="1586" spans="2:7" x14ac:dyDescent="0.25">
      <c r="B1586" s="43" t="s">
        <v>2013</v>
      </c>
      <c r="C1586" s="75" t="s">
        <v>270</v>
      </c>
      <c r="D1586" s="52" t="s">
        <v>1994</v>
      </c>
      <c r="E1586" s="52" t="s">
        <v>118</v>
      </c>
      <c r="F1586" s="75" t="s">
        <v>213</v>
      </c>
      <c r="G1586" s="14">
        <v>18030000</v>
      </c>
    </row>
    <row r="1587" spans="2:7" x14ac:dyDescent="0.25">
      <c r="B1587" s="43" t="s">
        <v>2014</v>
      </c>
      <c r="C1587" s="75" t="s">
        <v>270</v>
      </c>
      <c r="D1587" s="52" t="s">
        <v>1994</v>
      </c>
      <c r="E1587" s="52" t="s">
        <v>121</v>
      </c>
      <c r="F1587" s="75" t="s">
        <v>213</v>
      </c>
      <c r="G1587" s="14">
        <v>15070000</v>
      </c>
    </row>
    <row r="1588" spans="2:7" x14ac:dyDescent="0.25">
      <c r="B1588" s="43" t="s">
        <v>2015</v>
      </c>
      <c r="C1588" s="75" t="s">
        <v>270</v>
      </c>
      <c r="D1588" s="52" t="s">
        <v>1994</v>
      </c>
      <c r="E1588" s="52" t="s">
        <v>194</v>
      </c>
      <c r="F1588" s="75" t="s">
        <v>205</v>
      </c>
      <c r="G1588" s="14">
        <v>17660000</v>
      </c>
    </row>
    <row r="1589" spans="2:7" x14ac:dyDescent="0.25">
      <c r="B1589" s="43" t="s">
        <v>2016</v>
      </c>
      <c r="C1589" s="75" t="s">
        <v>270</v>
      </c>
      <c r="D1589" s="52" t="s">
        <v>1994</v>
      </c>
      <c r="E1589" s="52" t="s">
        <v>608</v>
      </c>
      <c r="F1589" s="75" t="s">
        <v>205</v>
      </c>
      <c r="G1589" s="14">
        <v>18360000</v>
      </c>
    </row>
    <row r="1590" spans="2:7" x14ac:dyDescent="0.25">
      <c r="B1590" s="43" t="s">
        <v>2017</v>
      </c>
      <c r="C1590" s="75" t="s">
        <v>270</v>
      </c>
      <c r="D1590" s="52" t="s">
        <v>1994</v>
      </c>
      <c r="E1590" s="52" t="s">
        <v>2018</v>
      </c>
      <c r="F1590" s="75" t="s">
        <v>205</v>
      </c>
      <c r="G1590" s="14">
        <v>9710000</v>
      </c>
    </row>
    <row r="1591" spans="2:7" x14ac:dyDescent="0.25">
      <c r="B1591" s="43" t="s">
        <v>2019</v>
      </c>
      <c r="C1591" s="75" t="s">
        <v>270</v>
      </c>
      <c r="D1591" s="52" t="s">
        <v>1994</v>
      </c>
      <c r="E1591" s="52" t="s">
        <v>112</v>
      </c>
      <c r="F1591" s="75" t="s">
        <v>205</v>
      </c>
      <c r="G1591" s="14">
        <v>24150000</v>
      </c>
    </row>
    <row r="1592" spans="2:7" x14ac:dyDescent="0.25">
      <c r="B1592" s="43" t="s">
        <v>2020</v>
      </c>
      <c r="C1592" s="75" t="s">
        <v>270</v>
      </c>
      <c r="D1592" s="52" t="s">
        <v>1994</v>
      </c>
      <c r="E1592" s="52" t="s">
        <v>1099</v>
      </c>
      <c r="F1592" s="75" t="s">
        <v>205</v>
      </c>
      <c r="G1592" s="14">
        <v>13420000</v>
      </c>
    </row>
    <row r="1593" spans="2:7" x14ac:dyDescent="0.25">
      <c r="B1593" s="43" t="s">
        <v>2021</v>
      </c>
      <c r="C1593" s="75" t="s">
        <v>270</v>
      </c>
      <c r="D1593" s="52" t="s">
        <v>1994</v>
      </c>
      <c r="E1593" s="52" t="s">
        <v>118</v>
      </c>
      <c r="F1593" s="75" t="s">
        <v>205</v>
      </c>
      <c r="G1593" s="14">
        <v>1340000</v>
      </c>
    </row>
    <row r="1594" spans="2:7" x14ac:dyDescent="0.25">
      <c r="B1594" s="43" t="s">
        <v>2022</v>
      </c>
      <c r="C1594" s="75" t="s">
        <v>270</v>
      </c>
      <c r="D1594" s="52" t="s">
        <v>1994</v>
      </c>
      <c r="E1594" s="52" t="s">
        <v>118</v>
      </c>
      <c r="F1594" s="75" t="s">
        <v>205</v>
      </c>
      <c r="G1594" s="14">
        <v>17900000</v>
      </c>
    </row>
    <row r="1595" spans="2:7" x14ac:dyDescent="0.25">
      <c r="B1595" s="43" t="s">
        <v>1903</v>
      </c>
      <c r="C1595" s="75" t="s">
        <v>270</v>
      </c>
      <c r="D1595" s="52" t="s">
        <v>1994</v>
      </c>
      <c r="E1595" s="52" t="s">
        <v>118</v>
      </c>
      <c r="F1595" s="75" t="s">
        <v>205</v>
      </c>
      <c r="G1595" s="14">
        <v>8720000</v>
      </c>
    </row>
    <row r="1596" spans="2:7" x14ac:dyDescent="0.25">
      <c r="B1596" s="43" t="s">
        <v>2023</v>
      </c>
      <c r="C1596" s="75" t="s">
        <v>270</v>
      </c>
      <c r="D1596" s="52" t="s">
        <v>1994</v>
      </c>
      <c r="E1596" s="52" t="s">
        <v>118</v>
      </c>
      <c r="F1596" s="75" t="s">
        <v>205</v>
      </c>
      <c r="G1596" s="14">
        <v>8550000</v>
      </c>
    </row>
    <row r="1597" spans="2:7" x14ac:dyDescent="0.25">
      <c r="B1597" s="43" t="s">
        <v>2024</v>
      </c>
      <c r="C1597" s="75" t="s">
        <v>270</v>
      </c>
      <c r="D1597" s="52" t="s">
        <v>1994</v>
      </c>
      <c r="E1597" s="52" t="s">
        <v>608</v>
      </c>
      <c r="F1597" s="75" t="s">
        <v>220</v>
      </c>
      <c r="G1597" s="14">
        <v>18770000</v>
      </c>
    </row>
    <row r="1598" spans="2:7" x14ac:dyDescent="0.25">
      <c r="B1598" s="43" t="s">
        <v>2025</v>
      </c>
      <c r="C1598" s="75" t="s">
        <v>270</v>
      </c>
      <c r="D1598" s="52" t="s">
        <v>1994</v>
      </c>
      <c r="E1598" s="52" t="s">
        <v>608</v>
      </c>
      <c r="F1598" s="75" t="s">
        <v>188</v>
      </c>
      <c r="G1598" s="14">
        <v>18550000</v>
      </c>
    </row>
    <row r="1599" spans="2:7" x14ac:dyDescent="0.25">
      <c r="B1599" s="43" t="s">
        <v>2026</v>
      </c>
      <c r="C1599" s="75" t="s">
        <v>270</v>
      </c>
      <c r="D1599" s="52" t="s">
        <v>1994</v>
      </c>
      <c r="E1599" s="52" t="s">
        <v>118</v>
      </c>
      <c r="F1599" s="75" t="s">
        <v>188</v>
      </c>
      <c r="G1599" s="14">
        <v>34670000</v>
      </c>
    </row>
    <row r="1600" spans="2:7" x14ac:dyDescent="0.25">
      <c r="B1600" s="43" t="s">
        <v>2027</v>
      </c>
      <c r="C1600" s="75" t="s">
        <v>270</v>
      </c>
      <c r="D1600" s="52" t="s">
        <v>1994</v>
      </c>
      <c r="E1600" s="52" t="s">
        <v>119</v>
      </c>
      <c r="F1600" s="75" t="s">
        <v>188</v>
      </c>
      <c r="G1600" s="14">
        <v>30430000</v>
      </c>
    </row>
    <row r="1601" spans="2:7" x14ac:dyDescent="0.25">
      <c r="B1601" s="43" t="s">
        <v>2028</v>
      </c>
      <c r="C1601" s="75" t="s">
        <v>270</v>
      </c>
      <c r="D1601" s="52" t="s">
        <v>2029</v>
      </c>
      <c r="E1601" s="52" t="s">
        <v>106</v>
      </c>
      <c r="F1601" s="75" t="s">
        <v>186</v>
      </c>
      <c r="G1601" s="14">
        <v>13610000</v>
      </c>
    </row>
    <row r="1602" spans="2:7" x14ac:dyDescent="0.25">
      <c r="B1602" s="43" t="s">
        <v>2030</v>
      </c>
      <c r="C1602" s="75" t="s">
        <v>270</v>
      </c>
      <c r="D1602" s="52" t="s">
        <v>2029</v>
      </c>
      <c r="E1602" s="52" t="s">
        <v>110</v>
      </c>
      <c r="F1602" s="75" t="s">
        <v>186</v>
      </c>
      <c r="G1602" s="14">
        <v>24090000</v>
      </c>
    </row>
    <row r="1603" spans="2:7" x14ac:dyDescent="0.25">
      <c r="B1603" s="43" t="s">
        <v>2031</v>
      </c>
      <c r="C1603" s="75" t="s">
        <v>270</v>
      </c>
      <c r="D1603" s="52" t="s">
        <v>2029</v>
      </c>
      <c r="E1603" s="52" t="s">
        <v>110</v>
      </c>
      <c r="F1603" s="75" t="s">
        <v>186</v>
      </c>
      <c r="G1603" s="14">
        <v>10370000</v>
      </c>
    </row>
    <row r="1604" spans="2:7" x14ac:dyDescent="0.25">
      <c r="B1604" s="43" t="s">
        <v>2032</v>
      </c>
      <c r="C1604" s="75" t="s">
        <v>270</v>
      </c>
      <c r="D1604" s="52" t="s">
        <v>2029</v>
      </c>
      <c r="E1604" s="52" t="s">
        <v>194</v>
      </c>
      <c r="F1604" s="75" t="s">
        <v>186</v>
      </c>
      <c r="G1604" s="14">
        <v>27270000</v>
      </c>
    </row>
    <row r="1605" spans="2:7" x14ac:dyDescent="0.25">
      <c r="B1605" s="43" t="s">
        <v>2033</v>
      </c>
      <c r="C1605" s="75" t="s">
        <v>270</v>
      </c>
      <c r="D1605" s="52" t="s">
        <v>2029</v>
      </c>
      <c r="E1605" s="52" t="s">
        <v>276</v>
      </c>
      <c r="F1605" s="75" t="s">
        <v>186</v>
      </c>
      <c r="G1605" s="14">
        <v>14860000</v>
      </c>
    </row>
    <row r="1606" spans="2:7" x14ac:dyDescent="0.25">
      <c r="B1606" s="43" t="s">
        <v>2034</v>
      </c>
      <c r="C1606" s="75" t="s">
        <v>270</v>
      </c>
      <c r="D1606" s="52" t="s">
        <v>2029</v>
      </c>
      <c r="E1606" s="52" t="s">
        <v>112</v>
      </c>
      <c r="F1606" s="75" t="s">
        <v>186</v>
      </c>
      <c r="G1606" s="14">
        <v>12060000</v>
      </c>
    </row>
    <row r="1607" spans="2:7" x14ac:dyDescent="0.25">
      <c r="B1607" s="43" t="s">
        <v>2035</v>
      </c>
      <c r="C1607" s="75" t="s">
        <v>270</v>
      </c>
      <c r="D1607" s="52" t="s">
        <v>2029</v>
      </c>
      <c r="E1607" s="52" t="s">
        <v>113</v>
      </c>
      <c r="F1607" s="75" t="s">
        <v>186</v>
      </c>
      <c r="G1607" s="14">
        <v>16940000</v>
      </c>
    </row>
    <row r="1608" spans="2:7" x14ac:dyDescent="0.25">
      <c r="B1608" s="43" t="s">
        <v>2036</v>
      </c>
      <c r="C1608" s="75" t="s">
        <v>270</v>
      </c>
      <c r="D1608" s="52" t="s">
        <v>2029</v>
      </c>
      <c r="E1608" s="52" t="s">
        <v>491</v>
      </c>
      <c r="F1608" s="75" t="s">
        <v>186</v>
      </c>
      <c r="G1608" s="14">
        <v>20340000</v>
      </c>
    </row>
    <row r="1609" spans="2:7" x14ac:dyDescent="0.25">
      <c r="B1609" s="43" t="s">
        <v>2037</v>
      </c>
      <c r="C1609" s="75" t="s">
        <v>270</v>
      </c>
      <c r="D1609" s="52" t="s">
        <v>2029</v>
      </c>
      <c r="E1609" s="52" t="s">
        <v>118</v>
      </c>
      <c r="F1609" s="75" t="s">
        <v>186</v>
      </c>
      <c r="G1609" s="14">
        <v>20960000</v>
      </c>
    </row>
    <row r="1610" spans="2:7" x14ac:dyDescent="0.25">
      <c r="B1610" s="43" t="s">
        <v>920</v>
      </c>
      <c r="C1610" s="75" t="s">
        <v>270</v>
      </c>
      <c r="D1610" s="52" t="s">
        <v>2029</v>
      </c>
      <c r="E1610" s="52" t="s">
        <v>118</v>
      </c>
      <c r="F1610" s="75" t="s">
        <v>186</v>
      </c>
      <c r="G1610" s="14">
        <v>20790000</v>
      </c>
    </row>
    <row r="1611" spans="2:7" x14ac:dyDescent="0.25">
      <c r="B1611" s="43" t="s">
        <v>2038</v>
      </c>
      <c r="C1611" s="75" t="s">
        <v>270</v>
      </c>
      <c r="D1611" s="52" t="s">
        <v>2029</v>
      </c>
      <c r="E1611" s="52" t="s">
        <v>118</v>
      </c>
      <c r="F1611" s="75" t="s">
        <v>186</v>
      </c>
      <c r="G1611" s="14">
        <v>7290000</v>
      </c>
    </row>
    <row r="1612" spans="2:7" x14ac:dyDescent="0.25">
      <c r="B1612" s="43" t="s">
        <v>2039</v>
      </c>
      <c r="C1612" s="75" t="s">
        <v>270</v>
      </c>
      <c r="D1612" s="52" t="s">
        <v>2029</v>
      </c>
      <c r="E1612" s="52" t="s">
        <v>118</v>
      </c>
      <c r="F1612" s="75" t="s">
        <v>186</v>
      </c>
      <c r="G1612" s="14">
        <v>21360000</v>
      </c>
    </row>
    <row r="1613" spans="2:7" x14ac:dyDescent="0.25">
      <c r="B1613" s="43" t="s">
        <v>2040</v>
      </c>
      <c r="C1613" s="75" t="s">
        <v>270</v>
      </c>
      <c r="D1613" s="52" t="s">
        <v>2029</v>
      </c>
      <c r="E1613" s="52" t="s">
        <v>119</v>
      </c>
      <c r="F1613" s="75" t="s">
        <v>186</v>
      </c>
      <c r="G1613" s="14">
        <v>33090000</v>
      </c>
    </row>
    <row r="1614" spans="2:7" x14ac:dyDescent="0.25">
      <c r="B1614" s="43" t="s">
        <v>2041</v>
      </c>
      <c r="C1614" s="75" t="s">
        <v>270</v>
      </c>
      <c r="D1614" s="52" t="s">
        <v>2029</v>
      </c>
      <c r="E1614" s="52" t="s">
        <v>222</v>
      </c>
      <c r="F1614" s="75" t="s">
        <v>223</v>
      </c>
      <c r="G1614" s="14">
        <v>38690000</v>
      </c>
    </row>
    <row r="1615" spans="2:7" x14ac:dyDescent="0.25">
      <c r="B1615" s="43" t="s">
        <v>2042</v>
      </c>
      <c r="C1615" s="75" t="s">
        <v>270</v>
      </c>
      <c r="D1615" s="52" t="s">
        <v>2029</v>
      </c>
      <c r="E1615" s="52" t="s">
        <v>1974</v>
      </c>
      <c r="F1615" s="75" t="s">
        <v>223</v>
      </c>
      <c r="G1615" s="14">
        <v>34680000</v>
      </c>
    </row>
    <row r="1616" spans="2:7" x14ac:dyDescent="0.25">
      <c r="B1616" s="43" t="s">
        <v>2043</v>
      </c>
      <c r="C1616" s="75" t="s">
        <v>270</v>
      </c>
      <c r="D1616" s="52" t="s">
        <v>2029</v>
      </c>
      <c r="E1616" s="52" t="s">
        <v>1099</v>
      </c>
      <c r="F1616" s="75" t="s">
        <v>223</v>
      </c>
      <c r="G1616" s="14">
        <v>35870000</v>
      </c>
    </row>
    <row r="1617" spans="2:7" x14ac:dyDescent="0.25">
      <c r="B1617" s="43" t="s">
        <v>2044</v>
      </c>
      <c r="C1617" s="75" t="s">
        <v>270</v>
      </c>
      <c r="D1617" s="52" t="s">
        <v>2029</v>
      </c>
      <c r="E1617" s="52" t="s">
        <v>118</v>
      </c>
      <c r="F1617" s="75" t="s">
        <v>223</v>
      </c>
      <c r="G1617" s="14">
        <v>23040000</v>
      </c>
    </row>
    <row r="1618" spans="2:7" x14ac:dyDescent="0.25">
      <c r="B1618" s="43" t="s">
        <v>2045</v>
      </c>
      <c r="C1618" s="75" t="s">
        <v>270</v>
      </c>
      <c r="D1618" s="52" t="s">
        <v>2029</v>
      </c>
      <c r="E1618" s="52" t="s">
        <v>118</v>
      </c>
      <c r="F1618" s="75" t="s">
        <v>223</v>
      </c>
      <c r="G1618" s="14">
        <v>12990000</v>
      </c>
    </row>
    <row r="1619" spans="2:7" x14ac:dyDescent="0.25">
      <c r="B1619" s="43" t="s">
        <v>2046</v>
      </c>
      <c r="C1619" s="75" t="s">
        <v>270</v>
      </c>
      <c r="D1619" s="52" t="s">
        <v>2029</v>
      </c>
      <c r="E1619" s="52" t="s">
        <v>268</v>
      </c>
      <c r="F1619" s="75" t="s">
        <v>223</v>
      </c>
      <c r="G1619" s="14">
        <v>30420000</v>
      </c>
    </row>
    <row r="1620" spans="2:7" x14ac:dyDescent="0.25">
      <c r="B1620" s="43" t="s">
        <v>2047</v>
      </c>
      <c r="C1620" s="75" t="s">
        <v>270</v>
      </c>
      <c r="D1620" s="52" t="s">
        <v>2029</v>
      </c>
      <c r="E1620" s="52" t="s">
        <v>268</v>
      </c>
      <c r="F1620" s="75" t="s">
        <v>223</v>
      </c>
      <c r="G1620" s="14">
        <v>34490000</v>
      </c>
    </row>
    <row r="1621" spans="2:7" x14ac:dyDescent="0.25">
      <c r="B1621" s="43" t="s">
        <v>1973</v>
      </c>
      <c r="C1621" s="75" t="s">
        <v>270</v>
      </c>
      <c r="D1621" s="52" t="s">
        <v>2029</v>
      </c>
      <c r="E1621" s="52" t="s">
        <v>1974</v>
      </c>
      <c r="F1621" s="75" t="s">
        <v>257</v>
      </c>
      <c r="G1621" s="14">
        <v>35310000</v>
      </c>
    </row>
    <row r="1622" spans="2:7" x14ac:dyDescent="0.25">
      <c r="B1622" s="43" t="s">
        <v>2048</v>
      </c>
      <c r="C1622" s="75" t="s">
        <v>270</v>
      </c>
      <c r="D1622" s="52" t="s">
        <v>2029</v>
      </c>
      <c r="E1622" s="52" t="s">
        <v>118</v>
      </c>
      <c r="F1622" s="75" t="s">
        <v>213</v>
      </c>
      <c r="G1622" s="14">
        <v>13300000</v>
      </c>
    </row>
    <row r="1623" spans="2:7" x14ac:dyDescent="0.25">
      <c r="B1623" s="43" t="s">
        <v>2049</v>
      </c>
      <c r="C1623" s="75" t="s">
        <v>270</v>
      </c>
      <c r="D1623" s="52" t="s">
        <v>2029</v>
      </c>
      <c r="E1623" s="52" t="s">
        <v>118</v>
      </c>
      <c r="F1623" s="75" t="s">
        <v>213</v>
      </c>
      <c r="G1623" s="14">
        <v>13050000</v>
      </c>
    </row>
    <row r="1624" spans="2:7" x14ac:dyDescent="0.25">
      <c r="B1624" s="43" t="s">
        <v>2050</v>
      </c>
      <c r="C1624" s="75" t="s">
        <v>270</v>
      </c>
      <c r="D1624" s="52" t="s">
        <v>2029</v>
      </c>
      <c r="E1624" s="52" t="s">
        <v>118</v>
      </c>
      <c r="F1624" s="75" t="s">
        <v>213</v>
      </c>
      <c r="G1624" s="14">
        <v>12740000</v>
      </c>
    </row>
    <row r="1625" spans="2:7" x14ac:dyDescent="0.25">
      <c r="B1625" s="43" t="s">
        <v>2051</v>
      </c>
      <c r="C1625" s="75" t="s">
        <v>270</v>
      </c>
      <c r="D1625" s="52" t="s">
        <v>2029</v>
      </c>
      <c r="E1625" s="52" t="s">
        <v>106</v>
      </c>
      <c r="F1625" s="75" t="s">
        <v>205</v>
      </c>
      <c r="G1625" s="14">
        <v>17880000</v>
      </c>
    </row>
    <row r="1626" spans="2:7" x14ac:dyDescent="0.25">
      <c r="B1626" s="43" t="s">
        <v>1377</v>
      </c>
      <c r="C1626" s="75" t="s">
        <v>270</v>
      </c>
      <c r="D1626" s="52" t="s">
        <v>2029</v>
      </c>
      <c r="E1626" s="52" t="s">
        <v>339</v>
      </c>
      <c r="F1626" s="75" t="s">
        <v>205</v>
      </c>
      <c r="G1626" s="14">
        <v>20340000</v>
      </c>
    </row>
    <row r="1627" spans="2:7" x14ac:dyDescent="0.25">
      <c r="B1627" s="43" t="s">
        <v>2052</v>
      </c>
      <c r="C1627" s="75" t="s">
        <v>270</v>
      </c>
      <c r="D1627" s="52" t="s">
        <v>2029</v>
      </c>
      <c r="E1627" s="52" t="s">
        <v>117</v>
      </c>
      <c r="F1627" s="75" t="s">
        <v>205</v>
      </c>
      <c r="G1627" s="14">
        <v>22560000</v>
      </c>
    </row>
    <row r="1628" spans="2:7" x14ac:dyDescent="0.25">
      <c r="B1628" s="43" t="s">
        <v>2053</v>
      </c>
      <c r="C1628" s="75" t="s">
        <v>270</v>
      </c>
      <c r="D1628" s="52" t="s">
        <v>2029</v>
      </c>
      <c r="E1628" s="52" t="s">
        <v>105</v>
      </c>
      <c r="F1628" s="75" t="s">
        <v>188</v>
      </c>
      <c r="G1628" s="14">
        <v>25390000</v>
      </c>
    </row>
    <row r="1629" spans="2:7" x14ac:dyDescent="0.25">
      <c r="B1629" s="43" t="s">
        <v>2054</v>
      </c>
      <c r="C1629" s="75" t="s">
        <v>270</v>
      </c>
      <c r="D1629" s="52" t="s">
        <v>2029</v>
      </c>
      <c r="E1629" s="52" t="s">
        <v>194</v>
      </c>
      <c r="F1629" s="75" t="s">
        <v>188</v>
      </c>
      <c r="G1629" s="14">
        <v>35840000</v>
      </c>
    </row>
    <row r="1630" spans="2:7" x14ac:dyDescent="0.25">
      <c r="B1630" s="43" t="s">
        <v>2055</v>
      </c>
      <c r="C1630" s="75" t="s">
        <v>270</v>
      </c>
      <c r="D1630" s="52" t="s">
        <v>2029</v>
      </c>
      <c r="E1630" s="52" t="s">
        <v>112</v>
      </c>
      <c r="F1630" s="75" t="s">
        <v>188</v>
      </c>
      <c r="G1630" s="14">
        <v>32490000</v>
      </c>
    </row>
    <row r="1631" spans="2:7" x14ac:dyDescent="0.25">
      <c r="B1631" s="43" t="s">
        <v>2056</v>
      </c>
      <c r="C1631" s="75" t="s">
        <v>270</v>
      </c>
      <c r="D1631" s="52" t="s">
        <v>274</v>
      </c>
      <c r="E1631" s="52" t="s">
        <v>346</v>
      </c>
      <c r="F1631" s="75" t="s">
        <v>186</v>
      </c>
      <c r="G1631" s="14">
        <v>24100000</v>
      </c>
    </row>
    <row r="1632" spans="2:7" x14ac:dyDescent="0.25">
      <c r="B1632" s="43" t="s">
        <v>2057</v>
      </c>
      <c r="C1632" s="75" t="s">
        <v>270</v>
      </c>
      <c r="D1632" s="52" t="s">
        <v>274</v>
      </c>
      <c r="E1632" s="52" t="s">
        <v>110</v>
      </c>
      <c r="F1632" s="75" t="s">
        <v>186</v>
      </c>
      <c r="G1632" s="14">
        <v>12310000</v>
      </c>
    </row>
    <row r="1633" spans="2:7" x14ac:dyDescent="0.25">
      <c r="B1633" s="43" t="s">
        <v>2058</v>
      </c>
      <c r="C1633" s="75" t="s">
        <v>270</v>
      </c>
      <c r="D1633" s="52" t="s">
        <v>274</v>
      </c>
      <c r="E1633" s="52" t="s">
        <v>583</v>
      </c>
      <c r="F1633" s="75" t="s">
        <v>186</v>
      </c>
      <c r="G1633" s="14">
        <v>7480000</v>
      </c>
    </row>
    <row r="1634" spans="2:7" x14ac:dyDescent="0.25">
      <c r="B1634" s="43" t="s">
        <v>2059</v>
      </c>
      <c r="C1634" s="75" t="s">
        <v>270</v>
      </c>
      <c r="D1634" s="52" t="s">
        <v>274</v>
      </c>
      <c r="E1634" s="52" t="s">
        <v>276</v>
      </c>
      <c r="F1634" s="75" t="s">
        <v>186</v>
      </c>
      <c r="G1634" s="14">
        <v>28760000</v>
      </c>
    </row>
    <row r="1635" spans="2:7" x14ac:dyDescent="0.25">
      <c r="B1635" s="43" t="s">
        <v>2060</v>
      </c>
      <c r="C1635" s="75" t="s">
        <v>270</v>
      </c>
      <c r="D1635" s="52" t="s">
        <v>274</v>
      </c>
      <c r="E1635" s="52" t="s">
        <v>276</v>
      </c>
      <c r="F1635" s="75" t="s">
        <v>186</v>
      </c>
      <c r="G1635" s="14">
        <v>20360000</v>
      </c>
    </row>
    <row r="1636" spans="2:7" x14ac:dyDescent="0.25">
      <c r="B1636" s="43" t="s">
        <v>2061</v>
      </c>
      <c r="C1636" s="75" t="s">
        <v>270</v>
      </c>
      <c r="D1636" s="52" t="s">
        <v>274</v>
      </c>
      <c r="E1636" s="52" t="s">
        <v>118</v>
      </c>
      <c r="F1636" s="75" t="s">
        <v>186</v>
      </c>
      <c r="G1636" s="14">
        <v>11070000</v>
      </c>
    </row>
    <row r="1637" spans="2:7" x14ac:dyDescent="0.25">
      <c r="B1637" s="43" t="s">
        <v>2062</v>
      </c>
      <c r="C1637" s="75" t="s">
        <v>270</v>
      </c>
      <c r="D1637" s="52" t="s">
        <v>274</v>
      </c>
      <c r="E1637" s="52" t="s">
        <v>118</v>
      </c>
      <c r="F1637" s="75" t="s">
        <v>186</v>
      </c>
      <c r="G1637" s="14">
        <v>7000000</v>
      </c>
    </row>
    <row r="1638" spans="2:7" x14ac:dyDescent="0.25">
      <c r="B1638" s="43" t="s">
        <v>2063</v>
      </c>
      <c r="C1638" s="75" t="s">
        <v>270</v>
      </c>
      <c r="D1638" s="52" t="s">
        <v>274</v>
      </c>
      <c r="E1638" s="52" t="s">
        <v>118</v>
      </c>
      <c r="F1638" s="75" t="s">
        <v>186</v>
      </c>
      <c r="G1638" s="14">
        <v>23320000</v>
      </c>
    </row>
    <row r="1639" spans="2:7" x14ac:dyDescent="0.25">
      <c r="B1639" s="43" t="s">
        <v>2064</v>
      </c>
      <c r="C1639" s="75" t="s">
        <v>270</v>
      </c>
      <c r="D1639" s="52" t="s">
        <v>274</v>
      </c>
      <c r="E1639" s="52" t="s">
        <v>118</v>
      </c>
      <c r="F1639" s="75" t="s">
        <v>186</v>
      </c>
      <c r="G1639" s="14">
        <v>13930000</v>
      </c>
    </row>
    <row r="1640" spans="2:7" x14ac:dyDescent="0.25">
      <c r="B1640" s="43" t="s">
        <v>2065</v>
      </c>
      <c r="C1640" s="75" t="s">
        <v>270</v>
      </c>
      <c r="D1640" s="52" t="s">
        <v>274</v>
      </c>
      <c r="E1640" s="52" t="s">
        <v>118</v>
      </c>
      <c r="F1640" s="75" t="s">
        <v>186</v>
      </c>
      <c r="G1640" s="14">
        <v>9720000</v>
      </c>
    </row>
    <row r="1641" spans="2:7" x14ac:dyDescent="0.25">
      <c r="B1641" s="43" t="s">
        <v>2066</v>
      </c>
      <c r="C1641" s="75" t="s">
        <v>270</v>
      </c>
      <c r="D1641" s="52" t="s">
        <v>274</v>
      </c>
      <c r="E1641" s="52" t="s">
        <v>118</v>
      </c>
      <c r="F1641" s="75" t="s">
        <v>186</v>
      </c>
      <c r="G1641" s="14">
        <v>13990000</v>
      </c>
    </row>
    <row r="1642" spans="2:7" x14ac:dyDescent="0.25">
      <c r="B1642" s="43" t="s">
        <v>2067</v>
      </c>
      <c r="C1642" s="75" t="s">
        <v>270</v>
      </c>
      <c r="D1642" s="52" t="s">
        <v>274</v>
      </c>
      <c r="E1642" s="52" t="s">
        <v>165</v>
      </c>
      <c r="F1642" s="75" t="s">
        <v>186</v>
      </c>
      <c r="G1642" s="14">
        <v>24950000</v>
      </c>
    </row>
    <row r="1643" spans="2:7" x14ac:dyDescent="0.25">
      <c r="B1643" s="43" t="s">
        <v>2068</v>
      </c>
      <c r="C1643" s="75" t="s">
        <v>270</v>
      </c>
      <c r="D1643" s="52" t="s">
        <v>274</v>
      </c>
      <c r="E1643" s="52" t="s">
        <v>222</v>
      </c>
      <c r="F1643" s="75" t="s">
        <v>223</v>
      </c>
      <c r="G1643" s="14">
        <v>17860000</v>
      </c>
    </row>
    <row r="1644" spans="2:7" x14ac:dyDescent="0.25">
      <c r="B1644" s="43" t="s">
        <v>2069</v>
      </c>
      <c r="C1644" s="75" t="s">
        <v>270</v>
      </c>
      <c r="D1644" s="52" t="s">
        <v>274</v>
      </c>
      <c r="E1644" s="52" t="s">
        <v>161</v>
      </c>
      <c r="F1644" s="75" t="s">
        <v>223</v>
      </c>
      <c r="G1644" s="14">
        <v>35870000</v>
      </c>
    </row>
    <row r="1645" spans="2:7" x14ac:dyDescent="0.25">
      <c r="B1645" s="43" t="s">
        <v>2070</v>
      </c>
      <c r="C1645" s="75" t="s">
        <v>270</v>
      </c>
      <c r="D1645" s="52" t="s">
        <v>274</v>
      </c>
      <c r="E1645" s="52" t="s">
        <v>118</v>
      </c>
      <c r="F1645" s="75" t="s">
        <v>223</v>
      </c>
      <c r="G1645" s="14">
        <v>37870000</v>
      </c>
    </row>
    <row r="1646" spans="2:7" x14ac:dyDescent="0.25">
      <c r="B1646" s="43" t="s">
        <v>2071</v>
      </c>
      <c r="C1646" s="75" t="s">
        <v>270</v>
      </c>
      <c r="D1646" s="52" t="s">
        <v>274</v>
      </c>
      <c r="E1646" s="52" t="s">
        <v>118</v>
      </c>
      <c r="F1646" s="75" t="s">
        <v>223</v>
      </c>
      <c r="G1646" s="14">
        <v>35190000</v>
      </c>
    </row>
    <row r="1647" spans="2:7" x14ac:dyDescent="0.25">
      <c r="B1647" s="43" t="s">
        <v>2072</v>
      </c>
      <c r="C1647" s="75" t="s">
        <v>270</v>
      </c>
      <c r="D1647" s="52" t="s">
        <v>274</v>
      </c>
      <c r="E1647" s="52" t="s">
        <v>1114</v>
      </c>
      <c r="F1647" s="75" t="s">
        <v>257</v>
      </c>
      <c r="G1647" s="14">
        <v>26260000</v>
      </c>
    </row>
    <row r="1648" spans="2:7" x14ac:dyDescent="0.25">
      <c r="B1648" s="43" t="s">
        <v>2073</v>
      </c>
      <c r="C1648" s="75" t="s">
        <v>270</v>
      </c>
      <c r="D1648" s="52" t="s">
        <v>274</v>
      </c>
      <c r="E1648" s="52" t="s">
        <v>118</v>
      </c>
      <c r="F1648" s="75" t="s">
        <v>257</v>
      </c>
      <c r="G1648" s="14">
        <v>16560000</v>
      </c>
    </row>
    <row r="1649" spans="2:7" x14ac:dyDescent="0.25">
      <c r="B1649" s="43" t="s">
        <v>273</v>
      </c>
      <c r="C1649" s="75" t="s">
        <v>270</v>
      </c>
      <c r="D1649" s="52" t="s">
        <v>274</v>
      </c>
      <c r="E1649" s="52" t="s">
        <v>125</v>
      </c>
      <c r="F1649" s="75" t="s">
        <v>213</v>
      </c>
      <c r="G1649" s="14">
        <v>12290000</v>
      </c>
    </row>
    <row r="1650" spans="2:7" x14ac:dyDescent="0.25">
      <c r="B1650" s="43" t="s">
        <v>2074</v>
      </c>
      <c r="C1650" s="75" t="s">
        <v>270</v>
      </c>
      <c r="D1650" s="52" t="s">
        <v>274</v>
      </c>
      <c r="E1650" s="52" t="s">
        <v>118</v>
      </c>
      <c r="F1650" s="75" t="s">
        <v>213</v>
      </c>
      <c r="G1650" s="14">
        <v>12270000</v>
      </c>
    </row>
    <row r="1651" spans="2:7" x14ac:dyDescent="0.25">
      <c r="B1651" s="43" t="s">
        <v>2075</v>
      </c>
      <c r="C1651" s="75" t="s">
        <v>270</v>
      </c>
      <c r="D1651" s="52" t="s">
        <v>274</v>
      </c>
      <c r="E1651" s="52" t="s">
        <v>118</v>
      </c>
      <c r="F1651" s="75" t="s">
        <v>213</v>
      </c>
      <c r="G1651" s="14">
        <v>19980000</v>
      </c>
    </row>
    <row r="1652" spans="2:7" x14ac:dyDescent="0.25">
      <c r="B1652" s="43" t="s">
        <v>2076</v>
      </c>
      <c r="C1652" s="75" t="s">
        <v>270</v>
      </c>
      <c r="D1652" s="52" t="s">
        <v>274</v>
      </c>
      <c r="E1652" s="52" t="s">
        <v>852</v>
      </c>
      <c r="F1652" s="75" t="s">
        <v>205</v>
      </c>
      <c r="G1652" s="14">
        <v>10310000</v>
      </c>
    </row>
    <row r="1653" spans="2:7" x14ac:dyDescent="0.25">
      <c r="B1653" s="43" t="s">
        <v>2077</v>
      </c>
      <c r="C1653" s="75" t="s">
        <v>270</v>
      </c>
      <c r="D1653" s="52" t="s">
        <v>274</v>
      </c>
      <c r="E1653" s="52" t="s">
        <v>704</v>
      </c>
      <c r="F1653" s="75" t="s">
        <v>205</v>
      </c>
      <c r="G1653" s="14">
        <v>23970000</v>
      </c>
    </row>
    <row r="1654" spans="2:7" x14ac:dyDescent="0.25">
      <c r="B1654" s="43" t="s">
        <v>2078</v>
      </c>
      <c r="C1654" s="75" t="s">
        <v>270</v>
      </c>
      <c r="D1654" s="52" t="s">
        <v>274</v>
      </c>
      <c r="E1654" s="52" t="s">
        <v>118</v>
      </c>
      <c r="F1654" s="75" t="s">
        <v>205</v>
      </c>
      <c r="G1654" s="14">
        <v>26370000</v>
      </c>
    </row>
    <row r="1655" spans="2:7" x14ac:dyDescent="0.25">
      <c r="B1655" s="43" t="s">
        <v>2079</v>
      </c>
      <c r="C1655" s="75" t="s">
        <v>270</v>
      </c>
      <c r="D1655" s="52" t="s">
        <v>274</v>
      </c>
      <c r="E1655" s="52" t="s">
        <v>118</v>
      </c>
      <c r="F1655" s="75" t="s">
        <v>205</v>
      </c>
      <c r="G1655" s="14">
        <v>14130000</v>
      </c>
    </row>
    <row r="1656" spans="2:7" x14ac:dyDescent="0.25">
      <c r="B1656" s="43" t="s">
        <v>2080</v>
      </c>
      <c r="C1656" s="75" t="s">
        <v>270</v>
      </c>
      <c r="D1656" s="52" t="s">
        <v>274</v>
      </c>
      <c r="E1656" s="52" t="s">
        <v>118</v>
      </c>
      <c r="F1656" s="75" t="s">
        <v>205</v>
      </c>
      <c r="G1656" s="14">
        <v>10460000</v>
      </c>
    </row>
    <row r="1657" spans="2:7" x14ac:dyDescent="0.25">
      <c r="B1657" s="43" t="s">
        <v>2081</v>
      </c>
      <c r="C1657" s="75" t="s">
        <v>270</v>
      </c>
      <c r="D1657" s="52" t="s">
        <v>274</v>
      </c>
      <c r="E1657" s="52" t="s">
        <v>2082</v>
      </c>
      <c r="F1657" s="75" t="s">
        <v>205</v>
      </c>
      <c r="G1657" s="14">
        <v>22580000</v>
      </c>
    </row>
    <row r="1658" spans="2:7" x14ac:dyDescent="0.25">
      <c r="B1658" s="43" t="s">
        <v>2083</v>
      </c>
      <c r="C1658" s="75" t="s">
        <v>270</v>
      </c>
      <c r="D1658" s="52" t="s">
        <v>274</v>
      </c>
      <c r="E1658" s="52" t="s">
        <v>222</v>
      </c>
      <c r="F1658" s="75" t="s">
        <v>188</v>
      </c>
      <c r="G1658" s="14">
        <v>35480000</v>
      </c>
    </row>
    <row r="1659" spans="2:7" x14ac:dyDescent="0.25">
      <c r="B1659" s="43" t="s">
        <v>2084</v>
      </c>
      <c r="C1659" s="75" t="s">
        <v>270</v>
      </c>
      <c r="D1659" s="52" t="s">
        <v>274</v>
      </c>
      <c r="E1659" s="52" t="s">
        <v>460</v>
      </c>
      <c r="F1659" s="75" t="s">
        <v>188</v>
      </c>
      <c r="G1659" s="14">
        <v>34280000</v>
      </c>
    </row>
    <row r="1660" spans="2:7" x14ac:dyDescent="0.25">
      <c r="B1660" s="43" t="s">
        <v>2085</v>
      </c>
      <c r="C1660" s="75" t="s">
        <v>270</v>
      </c>
      <c r="D1660" s="52" t="s">
        <v>274</v>
      </c>
      <c r="E1660" s="52" t="s">
        <v>118</v>
      </c>
      <c r="F1660" s="75" t="s">
        <v>188</v>
      </c>
      <c r="G1660" s="14">
        <v>24510000</v>
      </c>
    </row>
    <row r="1661" spans="2:7" x14ac:dyDescent="0.25">
      <c r="B1661" s="43" t="s">
        <v>2086</v>
      </c>
      <c r="C1661" s="75" t="s">
        <v>270</v>
      </c>
      <c r="D1661" s="52" t="s">
        <v>274</v>
      </c>
      <c r="E1661" s="52" t="s">
        <v>118</v>
      </c>
      <c r="F1661" s="75" t="s">
        <v>188</v>
      </c>
      <c r="G1661" s="14">
        <v>39780000</v>
      </c>
    </row>
    <row r="1662" spans="2:7" x14ac:dyDescent="0.25">
      <c r="B1662" s="43" t="s">
        <v>2087</v>
      </c>
      <c r="C1662" s="75" t="s">
        <v>270</v>
      </c>
      <c r="D1662" s="52" t="s">
        <v>2088</v>
      </c>
      <c r="E1662" s="52" t="s">
        <v>106</v>
      </c>
      <c r="F1662" s="75" t="s">
        <v>186</v>
      </c>
      <c r="G1662" s="14">
        <v>8180000</v>
      </c>
    </row>
    <row r="1663" spans="2:7" x14ac:dyDescent="0.25">
      <c r="B1663" s="43" t="s">
        <v>2089</v>
      </c>
      <c r="C1663" s="75" t="s">
        <v>270</v>
      </c>
      <c r="D1663" s="52" t="s">
        <v>2088</v>
      </c>
      <c r="E1663" s="52" t="s">
        <v>106</v>
      </c>
      <c r="F1663" s="75" t="s">
        <v>186</v>
      </c>
      <c r="G1663" s="14">
        <v>25330000</v>
      </c>
    </row>
    <row r="1664" spans="2:7" x14ac:dyDescent="0.25">
      <c r="B1664" s="43" t="s">
        <v>2090</v>
      </c>
      <c r="C1664" s="75" t="s">
        <v>270</v>
      </c>
      <c r="D1664" s="52" t="s">
        <v>2088</v>
      </c>
      <c r="E1664" s="52" t="s">
        <v>106</v>
      </c>
      <c r="F1664" s="75" t="s">
        <v>186</v>
      </c>
      <c r="G1664" s="14">
        <v>10690000</v>
      </c>
    </row>
    <row r="1665" spans="2:7" x14ac:dyDescent="0.25">
      <c r="B1665" s="43" t="s">
        <v>2091</v>
      </c>
      <c r="C1665" s="75" t="s">
        <v>270</v>
      </c>
      <c r="D1665" s="52" t="s">
        <v>2088</v>
      </c>
      <c r="E1665" s="52" t="s">
        <v>109</v>
      </c>
      <c r="F1665" s="75" t="s">
        <v>186</v>
      </c>
      <c r="G1665" s="14">
        <v>9410000</v>
      </c>
    </row>
    <row r="1666" spans="2:7" x14ac:dyDescent="0.25">
      <c r="B1666" s="43" t="s">
        <v>2092</v>
      </c>
      <c r="C1666" s="75" t="s">
        <v>270</v>
      </c>
      <c r="D1666" s="52" t="s">
        <v>2088</v>
      </c>
      <c r="E1666" s="52" t="s">
        <v>276</v>
      </c>
      <c r="F1666" s="75" t="s">
        <v>186</v>
      </c>
      <c r="G1666" s="14">
        <v>10480000</v>
      </c>
    </row>
    <row r="1667" spans="2:7" x14ac:dyDescent="0.25">
      <c r="B1667" s="43" t="s">
        <v>2093</v>
      </c>
      <c r="C1667" s="75" t="s">
        <v>270</v>
      </c>
      <c r="D1667" s="52" t="s">
        <v>2088</v>
      </c>
      <c r="E1667" s="52" t="s">
        <v>276</v>
      </c>
      <c r="F1667" s="75" t="s">
        <v>186</v>
      </c>
      <c r="G1667" s="14">
        <v>9110000</v>
      </c>
    </row>
    <row r="1668" spans="2:7" x14ac:dyDescent="0.25">
      <c r="B1668" s="43" t="s">
        <v>2094</v>
      </c>
      <c r="C1668" s="75" t="s">
        <v>270</v>
      </c>
      <c r="D1668" s="52" t="s">
        <v>2088</v>
      </c>
      <c r="E1668" s="52" t="s">
        <v>113</v>
      </c>
      <c r="F1668" s="75" t="s">
        <v>186</v>
      </c>
      <c r="G1668" s="14">
        <v>7280000</v>
      </c>
    </row>
    <row r="1669" spans="2:7" x14ac:dyDescent="0.25">
      <c r="B1669" s="43" t="s">
        <v>1029</v>
      </c>
      <c r="C1669" s="75" t="s">
        <v>270</v>
      </c>
      <c r="D1669" s="52" t="s">
        <v>2088</v>
      </c>
      <c r="E1669" s="52" t="s">
        <v>704</v>
      </c>
      <c r="F1669" s="75" t="s">
        <v>186</v>
      </c>
      <c r="G1669" s="14">
        <v>14320000</v>
      </c>
    </row>
    <row r="1670" spans="2:7" x14ac:dyDescent="0.25">
      <c r="B1670" s="43" t="s">
        <v>2095</v>
      </c>
      <c r="C1670" s="75" t="s">
        <v>270</v>
      </c>
      <c r="D1670" s="52" t="s">
        <v>2088</v>
      </c>
      <c r="E1670" s="52" t="s">
        <v>440</v>
      </c>
      <c r="F1670" s="75" t="s">
        <v>186</v>
      </c>
      <c r="G1670" s="14">
        <v>16850000</v>
      </c>
    </row>
    <row r="1671" spans="2:7" x14ac:dyDescent="0.25">
      <c r="B1671" s="43" t="s">
        <v>1855</v>
      </c>
      <c r="C1671" s="75" t="s">
        <v>270</v>
      </c>
      <c r="D1671" s="52" t="s">
        <v>2088</v>
      </c>
      <c r="E1671" s="52" t="s">
        <v>118</v>
      </c>
      <c r="F1671" s="75" t="s">
        <v>186</v>
      </c>
      <c r="G1671" s="14">
        <v>11880000</v>
      </c>
    </row>
    <row r="1672" spans="2:7" x14ac:dyDescent="0.25">
      <c r="B1672" s="43" t="s">
        <v>2096</v>
      </c>
      <c r="C1672" s="75" t="s">
        <v>270</v>
      </c>
      <c r="D1672" s="52" t="s">
        <v>2088</v>
      </c>
      <c r="E1672" s="52" t="s">
        <v>121</v>
      </c>
      <c r="F1672" s="75" t="s">
        <v>197</v>
      </c>
      <c r="G1672" s="14">
        <v>10770000</v>
      </c>
    </row>
    <row r="1673" spans="2:7" x14ac:dyDescent="0.25">
      <c r="B1673" s="43" t="s">
        <v>2097</v>
      </c>
      <c r="C1673" s="75" t="s">
        <v>270</v>
      </c>
      <c r="D1673" s="52" t="s">
        <v>2088</v>
      </c>
      <c r="E1673" s="52" t="s">
        <v>164</v>
      </c>
      <c r="F1673" s="75" t="s">
        <v>223</v>
      </c>
      <c r="G1673" s="14">
        <v>21480000</v>
      </c>
    </row>
    <row r="1674" spans="2:7" x14ac:dyDescent="0.25">
      <c r="B1674" s="43" t="s">
        <v>2098</v>
      </c>
      <c r="C1674" s="75" t="s">
        <v>270</v>
      </c>
      <c r="D1674" s="52" t="s">
        <v>2088</v>
      </c>
      <c r="E1674" s="52" t="s">
        <v>118</v>
      </c>
      <c r="F1674" s="75" t="s">
        <v>223</v>
      </c>
      <c r="G1674" s="14">
        <v>28050000</v>
      </c>
    </row>
    <row r="1675" spans="2:7" x14ac:dyDescent="0.25">
      <c r="B1675" s="43" t="s">
        <v>2099</v>
      </c>
      <c r="C1675" s="75" t="s">
        <v>270</v>
      </c>
      <c r="D1675" s="52" t="s">
        <v>2088</v>
      </c>
      <c r="E1675" s="52" t="s">
        <v>118</v>
      </c>
      <c r="F1675" s="75" t="s">
        <v>223</v>
      </c>
      <c r="G1675" s="14">
        <v>24430000</v>
      </c>
    </row>
    <row r="1676" spans="2:7" x14ac:dyDescent="0.25">
      <c r="B1676" s="43" t="s">
        <v>2100</v>
      </c>
      <c r="C1676" s="75" t="s">
        <v>270</v>
      </c>
      <c r="D1676" s="52" t="s">
        <v>2088</v>
      </c>
      <c r="E1676" s="52" t="s">
        <v>194</v>
      </c>
      <c r="F1676" s="75" t="s">
        <v>443</v>
      </c>
      <c r="G1676" s="14">
        <v>27070000</v>
      </c>
    </row>
    <row r="1677" spans="2:7" x14ac:dyDescent="0.25">
      <c r="B1677" s="43" t="s">
        <v>2101</v>
      </c>
      <c r="C1677" s="75" t="s">
        <v>270</v>
      </c>
      <c r="D1677" s="52" t="s">
        <v>2088</v>
      </c>
      <c r="E1677" s="52" t="s">
        <v>115</v>
      </c>
      <c r="F1677" s="75" t="s">
        <v>443</v>
      </c>
      <c r="G1677" s="14">
        <v>32620000</v>
      </c>
    </row>
    <row r="1678" spans="2:7" x14ac:dyDescent="0.25">
      <c r="B1678" s="43" t="s">
        <v>2102</v>
      </c>
      <c r="C1678" s="75" t="s">
        <v>270</v>
      </c>
      <c r="D1678" s="52" t="s">
        <v>2088</v>
      </c>
      <c r="E1678" s="52" t="s">
        <v>194</v>
      </c>
      <c r="F1678" s="75" t="s">
        <v>213</v>
      </c>
      <c r="G1678" s="14">
        <v>18960000</v>
      </c>
    </row>
    <row r="1679" spans="2:7" x14ac:dyDescent="0.25">
      <c r="B1679" s="43" t="s">
        <v>2103</v>
      </c>
      <c r="C1679" s="75" t="s">
        <v>270</v>
      </c>
      <c r="D1679" s="52" t="s">
        <v>2088</v>
      </c>
      <c r="E1679" s="52" t="s">
        <v>222</v>
      </c>
      <c r="F1679" s="75" t="s">
        <v>205</v>
      </c>
      <c r="G1679" s="14">
        <v>26850000</v>
      </c>
    </row>
    <row r="1680" spans="2:7" x14ac:dyDescent="0.25">
      <c r="B1680" s="43" t="s">
        <v>1898</v>
      </c>
      <c r="C1680" s="75" t="s">
        <v>270</v>
      </c>
      <c r="D1680" s="52" t="s">
        <v>2088</v>
      </c>
      <c r="E1680" s="52" t="s">
        <v>123</v>
      </c>
      <c r="F1680" s="75" t="s">
        <v>205</v>
      </c>
      <c r="G1680" s="14">
        <v>19820000</v>
      </c>
    </row>
    <row r="1681" spans="2:7" x14ac:dyDescent="0.25">
      <c r="B1681" s="43" t="s">
        <v>2104</v>
      </c>
      <c r="C1681" s="75" t="s">
        <v>270</v>
      </c>
      <c r="D1681" s="52" t="s">
        <v>2088</v>
      </c>
      <c r="E1681" s="52" t="s">
        <v>194</v>
      </c>
      <c r="F1681" s="75" t="s">
        <v>205</v>
      </c>
      <c r="G1681" s="14">
        <v>28770000</v>
      </c>
    </row>
    <row r="1682" spans="2:7" x14ac:dyDescent="0.25">
      <c r="B1682" s="43" t="s">
        <v>2105</v>
      </c>
      <c r="C1682" s="75" t="s">
        <v>270</v>
      </c>
      <c r="D1682" s="52" t="s">
        <v>2088</v>
      </c>
      <c r="E1682" s="52" t="s">
        <v>276</v>
      </c>
      <c r="F1682" s="75" t="s">
        <v>205</v>
      </c>
      <c r="G1682" s="14">
        <v>21670000</v>
      </c>
    </row>
    <row r="1683" spans="2:7" x14ac:dyDescent="0.25">
      <c r="B1683" s="43" t="s">
        <v>2106</v>
      </c>
      <c r="C1683" s="75" t="s">
        <v>270</v>
      </c>
      <c r="D1683" s="52" t="s">
        <v>2088</v>
      </c>
      <c r="E1683" s="52" t="s">
        <v>399</v>
      </c>
      <c r="F1683" s="75" t="s">
        <v>205</v>
      </c>
      <c r="G1683" s="14">
        <v>8130000</v>
      </c>
    </row>
    <row r="1684" spans="2:7" x14ac:dyDescent="0.25">
      <c r="B1684" s="43" t="s">
        <v>2107</v>
      </c>
      <c r="C1684" s="75" t="s">
        <v>270</v>
      </c>
      <c r="D1684" s="52" t="s">
        <v>2088</v>
      </c>
      <c r="E1684" s="52" t="s">
        <v>118</v>
      </c>
      <c r="F1684" s="75" t="s">
        <v>205</v>
      </c>
      <c r="G1684" s="14">
        <v>32720000</v>
      </c>
    </row>
    <row r="1685" spans="2:7" x14ac:dyDescent="0.25">
      <c r="B1685" s="43" t="s">
        <v>2108</v>
      </c>
      <c r="C1685" s="75" t="s">
        <v>270</v>
      </c>
      <c r="D1685" s="52" t="s">
        <v>2088</v>
      </c>
      <c r="E1685" s="52" t="s">
        <v>118</v>
      </c>
      <c r="F1685" s="75" t="s">
        <v>205</v>
      </c>
      <c r="G1685" s="14">
        <v>3000000</v>
      </c>
    </row>
    <row r="1686" spans="2:7" x14ac:dyDescent="0.25">
      <c r="B1686" s="43" t="s">
        <v>2109</v>
      </c>
      <c r="C1686" s="75" t="s">
        <v>270</v>
      </c>
      <c r="D1686" s="52" t="s">
        <v>2088</v>
      </c>
      <c r="E1686" s="52" t="s">
        <v>120</v>
      </c>
      <c r="F1686" s="75" t="s">
        <v>205</v>
      </c>
      <c r="G1686" s="14">
        <v>7850000</v>
      </c>
    </row>
    <row r="1687" spans="2:7" x14ac:dyDescent="0.25">
      <c r="B1687" s="43" t="s">
        <v>2110</v>
      </c>
      <c r="C1687" s="75" t="s">
        <v>270</v>
      </c>
      <c r="D1687" s="52" t="s">
        <v>2111</v>
      </c>
      <c r="E1687" s="52" t="s">
        <v>110</v>
      </c>
      <c r="F1687" s="75" t="s">
        <v>186</v>
      </c>
      <c r="G1687" s="14">
        <v>11080000</v>
      </c>
    </row>
    <row r="1688" spans="2:7" x14ac:dyDescent="0.25">
      <c r="B1688" s="43" t="s">
        <v>832</v>
      </c>
      <c r="C1688" s="75" t="s">
        <v>270</v>
      </c>
      <c r="D1688" s="52" t="s">
        <v>2111</v>
      </c>
      <c r="E1688" s="52" t="s">
        <v>655</v>
      </c>
      <c r="F1688" s="75" t="s">
        <v>186</v>
      </c>
      <c r="G1688" s="14">
        <v>11810000</v>
      </c>
    </row>
    <row r="1689" spans="2:7" x14ac:dyDescent="0.25">
      <c r="B1689" s="43" t="s">
        <v>2112</v>
      </c>
      <c r="C1689" s="75" t="s">
        <v>270</v>
      </c>
      <c r="D1689" s="52" t="s">
        <v>2111</v>
      </c>
      <c r="E1689" s="52" t="s">
        <v>115</v>
      </c>
      <c r="F1689" s="75" t="s">
        <v>186</v>
      </c>
      <c r="G1689" s="14">
        <v>9440000</v>
      </c>
    </row>
    <row r="1690" spans="2:7" x14ac:dyDescent="0.25">
      <c r="B1690" s="43" t="s">
        <v>2113</v>
      </c>
      <c r="C1690" s="75" t="s">
        <v>270</v>
      </c>
      <c r="D1690" s="52" t="s">
        <v>2111</v>
      </c>
      <c r="E1690" s="52" t="s">
        <v>1974</v>
      </c>
      <c r="F1690" s="75" t="s">
        <v>186</v>
      </c>
      <c r="G1690" s="14">
        <v>23590000</v>
      </c>
    </row>
    <row r="1691" spans="2:7" x14ac:dyDescent="0.25">
      <c r="B1691" s="43" t="s">
        <v>2114</v>
      </c>
      <c r="C1691" s="75" t="s">
        <v>270</v>
      </c>
      <c r="D1691" s="52" t="s">
        <v>2111</v>
      </c>
      <c r="E1691" s="52" t="s">
        <v>118</v>
      </c>
      <c r="F1691" s="75" t="s">
        <v>186</v>
      </c>
      <c r="G1691" s="14">
        <v>14110000</v>
      </c>
    </row>
    <row r="1692" spans="2:7" x14ac:dyDescent="0.25">
      <c r="B1692" s="43" t="s">
        <v>2115</v>
      </c>
      <c r="C1692" s="75" t="s">
        <v>270</v>
      </c>
      <c r="D1692" s="52" t="s">
        <v>2111</v>
      </c>
      <c r="E1692" s="52" t="s">
        <v>118</v>
      </c>
      <c r="F1692" s="75" t="s">
        <v>186</v>
      </c>
      <c r="G1692" s="14">
        <v>7760000</v>
      </c>
    </row>
    <row r="1693" spans="2:7" x14ac:dyDescent="0.25">
      <c r="B1693" s="43" t="s">
        <v>2116</v>
      </c>
      <c r="C1693" s="75" t="s">
        <v>270</v>
      </c>
      <c r="D1693" s="52" t="s">
        <v>2111</v>
      </c>
      <c r="E1693" s="52" t="s">
        <v>118</v>
      </c>
      <c r="F1693" s="75" t="s">
        <v>186</v>
      </c>
      <c r="G1693" s="14">
        <v>12610000</v>
      </c>
    </row>
    <row r="1694" spans="2:7" x14ac:dyDescent="0.25">
      <c r="B1694" s="43" t="s">
        <v>1856</v>
      </c>
      <c r="C1694" s="75" t="s">
        <v>270</v>
      </c>
      <c r="D1694" s="52" t="s">
        <v>2111</v>
      </c>
      <c r="E1694" s="52" t="s">
        <v>118</v>
      </c>
      <c r="F1694" s="75" t="s">
        <v>186</v>
      </c>
      <c r="G1694" s="14">
        <v>18400000</v>
      </c>
    </row>
    <row r="1695" spans="2:7" x14ac:dyDescent="0.25">
      <c r="B1695" s="43" t="s">
        <v>2117</v>
      </c>
      <c r="C1695" s="75" t="s">
        <v>270</v>
      </c>
      <c r="D1695" s="52" t="s">
        <v>2111</v>
      </c>
      <c r="E1695" s="52" t="s">
        <v>118</v>
      </c>
      <c r="F1695" s="75" t="s">
        <v>186</v>
      </c>
      <c r="G1695" s="14">
        <v>8420000</v>
      </c>
    </row>
    <row r="1696" spans="2:7" x14ac:dyDescent="0.25">
      <c r="B1696" s="43" t="s">
        <v>2118</v>
      </c>
      <c r="C1696" s="75" t="s">
        <v>270</v>
      </c>
      <c r="D1696" s="52" t="s">
        <v>2111</v>
      </c>
      <c r="E1696" s="52" t="s">
        <v>268</v>
      </c>
      <c r="F1696" s="75" t="s">
        <v>186</v>
      </c>
      <c r="G1696" s="14">
        <v>16570000</v>
      </c>
    </row>
    <row r="1697" spans="2:7" x14ac:dyDescent="0.25">
      <c r="B1697" s="43" t="s">
        <v>2119</v>
      </c>
      <c r="C1697" s="75" t="s">
        <v>270</v>
      </c>
      <c r="D1697" s="52" t="s">
        <v>2111</v>
      </c>
      <c r="E1697" s="52" t="s">
        <v>118</v>
      </c>
      <c r="F1697" s="75" t="s">
        <v>223</v>
      </c>
      <c r="G1697" s="14">
        <v>25400000</v>
      </c>
    </row>
    <row r="1698" spans="2:7" x14ac:dyDescent="0.25">
      <c r="B1698" s="43" t="s">
        <v>2120</v>
      </c>
      <c r="C1698" s="75" t="s">
        <v>270</v>
      </c>
      <c r="D1698" s="52" t="s">
        <v>2111</v>
      </c>
      <c r="E1698" s="52" t="s">
        <v>118</v>
      </c>
      <c r="F1698" s="75" t="s">
        <v>223</v>
      </c>
      <c r="G1698" s="14">
        <v>27540000</v>
      </c>
    </row>
    <row r="1699" spans="2:7" x14ac:dyDescent="0.25">
      <c r="B1699" s="43" t="s">
        <v>2121</v>
      </c>
      <c r="C1699" s="75" t="s">
        <v>270</v>
      </c>
      <c r="D1699" s="52" t="s">
        <v>2111</v>
      </c>
      <c r="E1699" s="52" t="s">
        <v>118</v>
      </c>
      <c r="F1699" s="75" t="s">
        <v>223</v>
      </c>
      <c r="G1699" s="14">
        <v>29050000</v>
      </c>
    </row>
    <row r="1700" spans="2:7" x14ac:dyDescent="0.25">
      <c r="B1700" s="43" t="s">
        <v>2122</v>
      </c>
      <c r="C1700" s="75" t="s">
        <v>270</v>
      </c>
      <c r="D1700" s="52" t="s">
        <v>2111</v>
      </c>
      <c r="E1700" s="52" t="s">
        <v>118</v>
      </c>
      <c r="F1700" s="75" t="s">
        <v>257</v>
      </c>
      <c r="G1700" s="14">
        <v>25560000</v>
      </c>
    </row>
    <row r="1701" spans="2:7" x14ac:dyDescent="0.25">
      <c r="B1701" s="43" t="s">
        <v>1865</v>
      </c>
      <c r="C1701" s="75" t="s">
        <v>270</v>
      </c>
      <c r="D1701" s="52" t="s">
        <v>2111</v>
      </c>
      <c r="E1701" s="52" t="s">
        <v>118</v>
      </c>
      <c r="F1701" s="75" t="s">
        <v>257</v>
      </c>
      <c r="G1701" s="14">
        <v>22050000</v>
      </c>
    </row>
    <row r="1702" spans="2:7" x14ac:dyDescent="0.25">
      <c r="B1702" s="43" t="s">
        <v>2123</v>
      </c>
      <c r="C1702" s="75" t="s">
        <v>270</v>
      </c>
      <c r="D1702" s="52" t="s">
        <v>2111</v>
      </c>
      <c r="E1702" s="52" t="s">
        <v>118</v>
      </c>
      <c r="F1702" s="75" t="s">
        <v>213</v>
      </c>
      <c r="G1702" s="14">
        <v>11620000</v>
      </c>
    </row>
    <row r="1703" spans="2:7" x14ac:dyDescent="0.25">
      <c r="B1703" s="43" t="s">
        <v>2124</v>
      </c>
      <c r="C1703" s="75" t="s">
        <v>270</v>
      </c>
      <c r="D1703" s="52" t="s">
        <v>2111</v>
      </c>
      <c r="E1703" s="52" t="s">
        <v>118</v>
      </c>
      <c r="F1703" s="75" t="s">
        <v>213</v>
      </c>
      <c r="G1703" s="14">
        <v>9760000</v>
      </c>
    </row>
    <row r="1704" spans="2:7" x14ac:dyDescent="0.25">
      <c r="B1704" s="43" t="s">
        <v>2125</v>
      </c>
      <c r="C1704" s="75" t="s">
        <v>270</v>
      </c>
      <c r="D1704" s="52" t="s">
        <v>2111</v>
      </c>
      <c r="E1704" s="52" t="s">
        <v>185</v>
      </c>
      <c r="F1704" s="75" t="s">
        <v>205</v>
      </c>
      <c r="G1704" s="14">
        <v>12260000</v>
      </c>
    </row>
    <row r="1705" spans="2:7" x14ac:dyDescent="0.25">
      <c r="B1705" s="43" t="s">
        <v>2126</v>
      </c>
      <c r="C1705" s="75" t="s">
        <v>270</v>
      </c>
      <c r="D1705" s="52" t="s">
        <v>2111</v>
      </c>
      <c r="E1705" s="52" t="s">
        <v>123</v>
      </c>
      <c r="F1705" s="75" t="s">
        <v>205</v>
      </c>
      <c r="G1705" s="14">
        <v>29110000</v>
      </c>
    </row>
    <row r="1706" spans="2:7" x14ac:dyDescent="0.25">
      <c r="B1706" s="43" t="s">
        <v>2127</v>
      </c>
      <c r="C1706" s="75" t="s">
        <v>270</v>
      </c>
      <c r="D1706" s="52" t="s">
        <v>2111</v>
      </c>
      <c r="E1706" s="52" t="s">
        <v>194</v>
      </c>
      <c r="F1706" s="75" t="s">
        <v>205</v>
      </c>
      <c r="G1706" s="14">
        <v>29500000</v>
      </c>
    </row>
    <row r="1707" spans="2:7" x14ac:dyDescent="0.25">
      <c r="B1707" s="43" t="s">
        <v>2128</v>
      </c>
      <c r="C1707" s="75" t="s">
        <v>270</v>
      </c>
      <c r="D1707" s="52" t="s">
        <v>2111</v>
      </c>
      <c r="E1707" s="52" t="s">
        <v>115</v>
      </c>
      <c r="F1707" s="75" t="s">
        <v>205</v>
      </c>
      <c r="G1707" s="14">
        <v>27580000</v>
      </c>
    </row>
    <row r="1708" spans="2:7" x14ac:dyDescent="0.25">
      <c r="B1708" s="43" t="s">
        <v>2129</v>
      </c>
      <c r="C1708" s="75" t="s">
        <v>270</v>
      </c>
      <c r="D1708" s="52" t="s">
        <v>2111</v>
      </c>
      <c r="E1708" s="52" t="s">
        <v>399</v>
      </c>
      <c r="F1708" s="75" t="s">
        <v>205</v>
      </c>
      <c r="G1708" s="14">
        <v>16510000</v>
      </c>
    </row>
    <row r="1709" spans="2:7" x14ac:dyDescent="0.25">
      <c r="B1709" s="43" t="s">
        <v>2130</v>
      </c>
      <c r="C1709" s="75" t="s">
        <v>270</v>
      </c>
      <c r="D1709" s="52" t="s">
        <v>2111</v>
      </c>
      <c r="E1709" s="52" t="s">
        <v>118</v>
      </c>
      <c r="F1709" s="75" t="s">
        <v>205</v>
      </c>
      <c r="G1709" s="14">
        <v>10110000</v>
      </c>
    </row>
    <row r="1710" spans="2:7" x14ac:dyDescent="0.25">
      <c r="B1710" s="43" t="s">
        <v>2131</v>
      </c>
      <c r="C1710" s="75" t="s">
        <v>270</v>
      </c>
      <c r="D1710" s="52" t="s">
        <v>2111</v>
      </c>
      <c r="E1710" s="52" t="s">
        <v>118</v>
      </c>
      <c r="F1710" s="75" t="s">
        <v>205</v>
      </c>
      <c r="G1710" s="14">
        <v>13370000</v>
      </c>
    </row>
    <row r="1711" spans="2:7" x14ac:dyDescent="0.25">
      <c r="B1711" s="43" t="s">
        <v>2132</v>
      </c>
      <c r="C1711" s="75" t="s">
        <v>270</v>
      </c>
      <c r="D1711" s="52" t="s">
        <v>2111</v>
      </c>
      <c r="E1711" s="52" t="s">
        <v>902</v>
      </c>
      <c r="F1711" s="75" t="s">
        <v>205</v>
      </c>
      <c r="G1711" s="14">
        <v>16960000</v>
      </c>
    </row>
    <row r="1712" spans="2:7" x14ac:dyDescent="0.25">
      <c r="B1712" s="43" t="s">
        <v>2133</v>
      </c>
      <c r="C1712" s="75" t="s">
        <v>270</v>
      </c>
      <c r="D1712" s="52" t="s">
        <v>2111</v>
      </c>
      <c r="E1712" s="52" t="s">
        <v>121</v>
      </c>
      <c r="F1712" s="75" t="s">
        <v>205</v>
      </c>
      <c r="G1712" s="14">
        <v>30040000</v>
      </c>
    </row>
    <row r="1713" spans="2:7" x14ac:dyDescent="0.25">
      <c r="B1713" s="43" t="s">
        <v>2134</v>
      </c>
      <c r="C1713" s="75" t="s">
        <v>270</v>
      </c>
      <c r="D1713" s="52" t="s">
        <v>2111</v>
      </c>
      <c r="E1713" s="52" t="s">
        <v>399</v>
      </c>
      <c r="F1713" s="75" t="s">
        <v>220</v>
      </c>
      <c r="G1713" s="14">
        <v>13970000</v>
      </c>
    </row>
    <row r="1714" spans="2:7" x14ac:dyDescent="0.25">
      <c r="B1714" s="43" t="s">
        <v>2135</v>
      </c>
      <c r="C1714" s="75" t="s">
        <v>270</v>
      </c>
      <c r="D1714" s="52" t="s">
        <v>2111</v>
      </c>
      <c r="E1714" s="52" t="s">
        <v>118</v>
      </c>
      <c r="F1714" s="75" t="s">
        <v>220</v>
      </c>
      <c r="G1714" s="14">
        <v>25520000</v>
      </c>
    </row>
    <row r="1715" spans="2:7" x14ac:dyDescent="0.25">
      <c r="B1715" s="43" t="s">
        <v>2136</v>
      </c>
      <c r="C1715" s="75" t="s">
        <v>270</v>
      </c>
      <c r="D1715" s="52" t="s">
        <v>2111</v>
      </c>
      <c r="E1715" s="52" t="s">
        <v>109</v>
      </c>
      <c r="F1715" s="75" t="s">
        <v>188</v>
      </c>
      <c r="G1715" s="14">
        <v>23050000</v>
      </c>
    </row>
    <row r="1716" spans="2:7" x14ac:dyDescent="0.25">
      <c r="B1716" s="43" t="s">
        <v>2137</v>
      </c>
      <c r="C1716" s="75" t="s">
        <v>270</v>
      </c>
      <c r="D1716" s="52" t="s">
        <v>2111</v>
      </c>
      <c r="E1716" s="52" t="s">
        <v>194</v>
      </c>
      <c r="F1716" s="75" t="s">
        <v>188</v>
      </c>
      <c r="G1716" s="14">
        <v>30290000</v>
      </c>
    </row>
    <row r="1717" spans="2:7" x14ac:dyDescent="0.25">
      <c r="B1717" s="43" t="s">
        <v>2138</v>
      </c>
      <c r="C1717" s="75" t="s">
        <v>270</v>
      </c>
      <c r="D1717" s="52" t="s">
        <v>2111</v>
      </c>
      <c r="E1717" s="52" t="s">
        <v>608</v>
      </c>
      <c r="F1717" s="75" t="s">
        <v>188</v>
      </c>
      <c r="G1717" s="14">
        <v>32690000</v>
      </c>
    </row>
    <row r="1718" spans="2:7" x14ac:dyDescent="0.25">
      <c r="B1718" s="43" t="s">
        <v>2139</v>
      </c>
      <c r="C1718" s="75" t="s">
        <v>270</v>
      </c>
      <c r="D1718" s="52" t="s">
        <v>2140</v>
      </c>
      <c r="E1718" s="52" t="s">
        <v>276</v>
      </c>
      <c r="F1718" s="75" t="s">
        <v>186</v>
      </c>
      <c r="G1718" s="14">
        <v>6490000</v>
      </c>
    </row>
    <row r="1719" spans="2:7" x14ac:dyDescent="0.25">
      <c r="B1719" s="43" t="s">
        <v>2141</v>
      </c>
      <c r="C1719" s="75" t="s">
        <v>270</v>
      </c>
      <c r="D1719" s="52" t="s">
        <v>2140</v>
      </c>
      <c r="E1719" s="52" t="s">
        <v>276</v>
      </c>
      <c r="F1719" s="75" t="s">
        <v>186</v>
      </c>
      <c r="G1719" s="14">
        <v>8240000</v>
      </c>
    </row>
    <row r="1720" spans="2:7" x14ac:dyDescent="0.25">
      <c r="B1720" s="43" t="s">
        <v>2142</v>
      </c>
      <c r="C1720" s="75" t="s">
        <v>270</v>
      </c>
      <c r="D1720" s="52" t="s">
        <v>2140</v>
      </c>
      <c r="E1720" s="52" t="s">
        <v>115</v>
      </c>
      <c r="F1720" s="75" t="s">
        <v>186</v>
      </c>
      <c r="G1720" s="14">
        <v>8430000</v>
      </c>
    </row>
    <row r="1721" spans="2:7" x14ac:dyDescent="0.25">
      <c r="B1721" s="43" t="s">
        <v>2143</v>
      </c>
      <c r="C1721" s="75" t="s">
        <v>270</v>
      </c>
      <c r="D1721" s="52" t="s">
        <v>2140</v>
      </c>
      <c r="E1721" s="52" t="s">
        <v>115</v>
      </c>
      <c r="F1721" s="75" t="s">
        <v>186</v>
      </c>
      <c r="G1721" s="14">
        <v>13290000</v>
      </c>
    </row>
    <row r="1722" spans="2:7" x14ac:dyDescent="0.25">
      <c r="B1722" s="43" t="s">
        <v>2144</v>
      </c>
      <c r="C1722" s="75" t="s">
        <v>270</v>
      </c>
      <c r="D1722" s="52" t="s">
        <v>2140</v>
      </c>
      <c r="E1722" s="52" t="s">
        <v>115</v>
      </c>
      <c r="F1722" s="75" t="s">
        <v>186</v>
      </c>
      <c r="G1722" s="14">
        <v>22340000</v>
      </c>
    </row>
    <row r="1723" spans="2:7" x14ac:dyDescent="0.25">
      <c r="B1723" s="43" t="s">
        <v>2145</v>
      </c>
      <c r="C1723" s="75" t="s">
        <v>270</v>
      </c>
      <c r="D1723" s="52" t="s">
        <v>2140</v>
      </c>
      <c r="E1723" s="52" t="s">
        <v>115</v>
      </c>
      <c r="F1723" s="75" t="s">
        <v>186</v>
      </c>
      <c r="G1723" s="14">
        <v>10360000</v>
      </c>
    </row>
    <row r="1724" spans="2:7" x14ac:dyDescent="0.25">
      <c r="B1724" s="43" t="s">
        <v>2146</v>
      </c>
      <c r="C1724" s="75" t="s">
        <v>270</v>
      </c>
      <c r="D1724" s="52" t="s">
        <v>2140</v>
      </c>
      <c r="E1724" s="52" t="s">
        <v>460</v>
      </c>
      <c r="F1724" s="75" t="s">
        <v>186</v>
      </c>
      <c r="G1724" s="14">
        <v>9600000</v>
      </c>
    </row>
    <row r="1725" spans="2:7" x14ac:dyDescent="0.25">
      <c r="B1725" s="43" t="s">
        <v>2147</v>
      </c>
      <c r="C1725" s="75" t="s">
        <v>270</v>
      </c>
      <c r="D1725" s="52" t="s">
        <v>2140</v>
      </c>
      <c r="E1725" s="52" t="s">
        <v>118</v>
      </c>
      <c r="F1725" s="75" t="s">
        <v>186</v>
      </c>
      <c r="G1725" s="14">
        <v>15420000</v>
      </c>
    </row>
    <row r="1726" spans="2:7" x14ac:dyDescent="0.25">
      <c r="B1726" s="43" t="s">
        <v>2148</v>
      </c>
      <c r="C1726" s="75" t="s">
        <v>270</v>
      </c>
      <c r="D1726" s="52" t="s">
        <v>2140</v>
      </c>
      <c r="E1726" s="52" t="s">
        <v>118</v>
      </c>
      <c r="F1726" s="75" t="s">
        <v>186</v>
      </c>
      <c r="G1726" s="14">
        <v>16210000</v>
      </c>
    </row>
    <row r="1727" spans="2:7" x14ac:dyDescent="0.25">
      <c r="B1727" s="43" t="s">
        <v>2149</v>
      </c>
      <c r="C1727" s="75" t="s">
        <v>270</v>
      </c>
      <c r="D1727" s="52" t="s">
        <v>2140</v>
      </c>
      <c r="E1727" s="52" t="s">
        <v>118</v>
      </c>
      <c r="F1727" s="75" t="s">
        <v>186</v>
      </c>
      <c r="G1727" s="14">
        <v>25100000</v>
      </c>
    </row>
    <row r="1728" spans="2:7" x14ac:dyDescent="0.25">
      <c r="B1728" s="43" t="s">
        <v>2150</v>
      </c>
      <c r="C1728" s="75" t="s">
        <v>270</v>
      </c>
      <c r="D1728" s="52" t="s">
        <v>2140</v>
      </c>
      <c r="E1728" s="52" t="s">
        <v>120</v>
      </c>
      <c r="F1728" s="75" t="s">
        <v>186</v>
      </c>
      <c r="G1728" s="14">
        <v>18230000</v>
      </c>
    </row>
    <row r="1729" spans="2:7" x14ac:dyDescent="0.25">
      <c r="B1729" s="43" t="s">
        <v>2151</v>
      </c>
      <c r="C1729" s="75" t="s">
        <v>270</v>
      </c>
      <c r="D1729" s="52" t="s">
        <v>2140</v>
      </c>
      <c r="E1729" s="52" t="s">
        <v>276</v>
      </c>
      <c r="F1729" s="75" t="s">
        <v>197</v>
      </c>
      <c r="G1729" s="14">
        <v>28260000</v>
      </c>
    </row>
    <row r="1730" spans="2:7" x14ac:dyDescent="0.25">
      <c r="B1730" s="43" t="s">
        <v>2152</v>
      </c>
      <c r="C1730" s="75" t="s">
        <v>270</v>
      </c>
      <c r="D1730" s="52" t="s">
        <v>2140</v>
      </c>
      <c r="E1730" s="52" t="s">
        <v>769</v>
      </c>
      <c r="F1730" s="75" t="s">
        <v>197</v>
      </c>
      <c r="G1730" s="14">
        <v>26280000</v>
      </c>
    </row>
    <row r="1731" spans="2:7" x14ac:dyDescent="0.25">
      <c r="B1731" s="43" t="s">
        <v>2153</v>
      </c>
      <c r="C1731" s="75" t="s">
        <v>270</v>
      </c>
      <c r="D1731" s="52" t="s">
        <v>2140</v>
      </c>
      <c r="E1731" s="52" t="s">
        <v>118</v>
      </c>
      <c r="F1731" s="75" t="s">
        <v>223</v>
      </c>
      <c r="G1731" s="14">
        <v>21370000</v>
      </c>
    </row>
    <row r="1732" spans="2:7" x14ac:dyDescent="0.25">
      <c r="B1732" s="43" t="s">
        <v>2009</v>
      </c>
      <c r="C1732" s="75" t="s">
        <v>270</v>
      </c>
      <c r="D1732" s="52" t="s">
        <v>2140</v>
      </c>
      <c r="E1732" s="52" t="s">
        <v>118</v>
      </c>
      <c r="F1732" s="75" t="s">
        <v>223</v>
      </c>
      <c r="G1732" s="14">
        <v>20590000</v>
      </c>
    </row>
    <row r="1733" spans="2:7" x14ac:dyDescent="0.25">
      <c r="B1733" s="43" t="s">
        <v>2154</v>
      </c>
      <c r="C1733" s="75" t="s">
        <v>270</v>
      </c>
      <c r="D1733" s="52" t="s">
        <v>2140</v>
      </c>
      <c r="E1733" s="52" t="s">
        <v>118</v>
      </c>
      <c r="F1733" s="75" t="s">
        <v>223</v>
      </c>
      <c r="G1733" s="14">
        <v>29940000</v>
      </c>
    </row>
    <row r="1734" spans="2:7" x14ac:dyDescent="0.25">
      <c r="B1734" s="43" t="s">
        <v>2155</v>
      </c>
      <c r="C1734" s="75" t="s">
        <v>270</v>
      </c>
      <c r="D1734" s="52" t="s">
        <v>2140</v>
      </c>
      <c r="E1734" s="52" t="s">
        <v>118</v>
      </c>
      <c r="F1734" s="75" t="s">
        <v>223</v>
      </c>
      <c r="G1734" s="14">
        <v>25970000</v>
      </c>
    </row>
    <row r="1735" spans="2:7" x14ac:dyDescent="0.25">
      <c r="B1735" s="43" t="s">
        <v>2156</v>
      </c>
      <c r="C1735" s="75" t="s">
        <v>270</v>
      </c>
      <c r="D1735" s="52" t="s">
        <v>2140</v>
      </c>
      <c r="E1735" s="52" t="s">
        <v>162</v>
      </c>
      <c r="F1735" s="75" t="s">
        <v>443</v>
      </c>
      <c r="G1735" s="14">
        <v>17110000</v>
      </c>
    </row>
    <row r="1736" spans="2:7" x14ac:dyDescent="0.25">
      <c r="B1736" s="43" t="s">
        <v>2157</v>
      </c>
      <c r="C1736" s="75" t="s">
        <v>270</v>
      </c>
      <c r="D1736" s="52" t="s">
        <v>2140</v>
      </c>
      <c r="E1736" s="52" t="s">
        <v>2158</v>
      </c>
      <c r="F1736" s="75" t="s">
        <v>257</v>
      </c>
      <c r="G1736" s="14">
        <v>6180000</v>
      </c>
    </row>
    <row r="1737" spans="2:7" x14ac:dyDescent="0.25">
      <c r="B1737" s="43" t="s">
        <v>2011</v>
      </c>
      <c r="C1737" s="75" t="s">
        <v>270</v>
      </c>
      <c r="D1737" s="52" t="s">
        <v>2140</v>
      </c>
      <c r="E1737" s="52" t="s">
        <v>118</v>
      </c>
      <c r="F1737" s="75" t="s">
        <v>257</v>
      </c>
      <c r="G1737" s="14">
        <v>18810000</v>
      </c>
    </row>
    <row r="1738" spans="2:7" x14ac:dyDescent="0.25">
      <c r="B1738" s="43" t="s">
        <v>2159</v>
      </c>
      <c r="C1738" s="75" t="s">
        <v>270</v>
      </c>
      <c r="D1738" s="52" t="s">
        <v>2140</v>
      </c>
      <c r="E1738" s="52" t="s">
        <v>118</v>
      </c>
      <c r="F1738" s="75" t="s">
        <v>257</v>
      </c>
      <c r="G1738" s="14">
        <v>19510000</v>
      </c>
    </row>
    <row r="1739" spans="2:7" x14ac:dyDescent="0.25">
      <c r="B1739" s="43" t="s">
        <v>2160</v>
      </c>
      <c r="C1739" s="75" t="s">
        <v>270</v>
      </c>
      <c r="D1739" s="52" t="s">
        <v>2140</v>
      </c>
      <c r="E1739" s="52" t="s">
        <v>650</v>
      </c>
      <c r="F1739" s="75" t="s">
        <v>213</v>
      </c>
      <c r="G1739" s="14">
        <v>23340000</v>
      </c>
    </row>
    <row r="1740" spans="2:7" x14ac:dyDescent="0.25">
      <c r="B1740" s="43" t="s">
        <v>2161</v>
      </c>
      <c r="C1740" s="75" t="s">
        <v>270</v>
      </c>
      <c r="D1740" s="52" t="s">
        <v>2140</v>
      </c>
      <c r="E1740" s="52" t="s">
        <v>112</v>
      </c>
      <c r="F1740" s="75" t="s">
        <v>213</v>
      </c>
      <c r="G1740" s="14">
        <v>7140000</v>
      </c>
    </row>
    <row r="1741" spans="2:7" x14ac:dyDescent="0.25">
      <c r="B1741" s="43" t="s">
        <v>2162</v>
      </c>
      <c r="C1741" s="75" t="s">
        <v>270</v>
      </c>
      <c r="D1741" s="52" t="s">
        <v>2140</v>
      </c>
      <c r="E1741" s="52" t="s">
        <v>491</v>
      </c>
      <c r="F1741" s="75" t="s">
        <v>213</v>
      </c>
      <c r="G1741" s="14">
        <v>13720000</v>
      </c>
    </row>
    <row r="1742" spans="2:7" x14ac:dyDescent="0.25">
      <c r="B1742" s="43" t="s">
        <v>2015</v>
      </c>
      <c r="C1742" s="75" t="s">
        <v>270</v>
      </c>
      <c r="D1742" s="52" t="s">
        <v>2140</v>
      </c>
      <c r="E1742" s="52" t="s">
        <v>194</v>
      </c>
      <c r="F1742" s="75" t="s">
        <v>205</v>
      </c>
      <c r="G1742" s="14">
        <v>24080000</v>
      </c>
    </row>
    <row r="1743" spans="2:7" x14ac:dyDescent="0.25">
      <c r="B1743" s="43" t="s">
        <v>2163</v>
      </c>
      <c r="C1743" s="75" t="s">
        <v>270</v>
      </c>
      <c r="D1743" s="52" t="s">
        <v>2140</v>
      </c>
      <c r="E1743" s="52" t="s">
        <v>1996</v>
      </c>
      <c r="F1743" s="75" t="s">
        <v>205</v>
      </c>
      <c r="G1743" s="14">
        <v>24950000</v>
      </c>
    </row>
    <row r="1744" spans="2:7" x14ac:dyDescent="0.25">
      <c r="B1744" s="43" t="s">
        <v>2164</v>
      </c>
      <c r="C1744" s="75" t="s">
        <v>270</v>
      </c>
      <c r="D1744" s="52" t="s">
        <v>2140</v>
      </c>
      <c r="E1744" s="52" t="s">
        <v>1215</v>
      </c>
      <c r="F1744" s="75" t="s">
        <v>205</v>
      </c>
      <c r="G1744" s="14">
        <v>8660000</v>
      </c>
    </row>
    <row r="1745" spans="2:7" x14ac:dyDescent="0.25">
      <c r="B1745" s="43" t="s">
        <v>1875</v>
      </c>
      <c r="C1745" s="75" t="s">
        <v>270</v>
      </c>
      <c r="D1745" s="52" t="s">
        <v>2140</v>
      </c>
      <c r="E1745" s="52" t="s">
        <v>1099</v>
      </c>
      <c r="F1745" s="75" t="s">
        <v>205</v>
      </c>
      <c r="G1745" s="14">
        <v>17840000</v>
      </c>
    </row>
    <row r="1746" spans="2:7" x14ac:dyDescent="0.25">
      <c r="B1746" s="43" t="s">
        <v>2165</v>
      </c>
      <c r="C1746" s="75" t="s">
        <v>270</v>
      </c>
      <c r="D1746" s="52" t="s">
        <v>2140</v>
      </c>
      <c r="E1746" s="52" t="s">
        <v>118</v>
      </c>
      <c r="F1746" s="75" t="s">
        <v>205</v>
      </c>
      <c r="G1746" s="14">
        <v>23460000</v>
      </c>
    </row>
    <row r="1747" spans="2:7" x14ac:dyDescent="0.25">
      <c r="B1747" s="43" t="s">
        <v>2166</v>
      </c>
      <c r="C1747" s="75" t="s">
        <v>270</v>
      </c>
      <c r="D1747" s="52" t="s">
        <v>2140</v>
      </c>
      <c r="E1747" s="52" t="s">
        <v>118</v>
      </c>
      <c r="F1747" s="75" t="s">
        <v>205</v>
      </c>
      <c r="G1747" s="14">
        <v>19960000</v>
      </c>
    </row>
    <row r="1748" spans="2:7" x14ac:dyDescent="0.25">
      <c r="B1748" s="43" t="s">
        <v>2167</v>
      </c>
      <c r="C1748" s="75" t="s">
        <v>270</v>
      </c>
      <c r="D1748" s="52" t="s">
        <v>2140</v>
      </c>
      <c r="E1748" s="52" t="s">
        <v>118</v>
      </c>
      <c r="F1748" s="75" t="s">
        <v>205</v>
      </c>
      <c r="G1748" s="14">
        <v>21180000</v>
      </c>
    </row>
    <row r="1749" spans="2:7" x14ac:dyDescent="0.25">
      <c r="B1749" s="43" t="s">
        <v>2168</v>
      </c>
      <c r="C1749" s="75" t="s">
        <v>270</v>
      </c>
      <c r="D1749" s="52" t="s">
        <v>2140</v>
      </c>
      <c r="E1749" s="52" t="s">
        <v>1266</v>
      </c>
      <c r="F1749" s="75" t="s">
        <v>220</v>
      </c>
      <c r="G1749" s="14">
        <v>20140000</v>
      </c>
    </row>
    <row r="1750" spans="2:7" x14ac:dyDescent="0.25">
      <c r="B1750" s="43" t="s">
        <v>2169</v>
      </c>
      <c r="C1750" s="75" t="s">
        <v>270</v>
      </c>
      <c r="D1750" s="52" t="s">
        <v>2140</v>
      </c>
      <c r="E1750" s="52" t="s">
        <v>118</v>
      </c>
      <c r="F1750" s="75" t="s">
        <v>220</v>
      </c>
      <c r="G1750" s="14">
        <v>19400000</v>
      </c>
    </row>
    <row r="1751" spans="2:7" x14ac:dyDescent="0.25">
      <c r="B1751" s="43" t="s">
        <v>2170</v>
      </c>
      <c r="C1751" s="75" t="s">
        <v>270</v>
      </c>
      <c r="D1751" s="52" t="s">
        <v>2140</v>
      </c>
      <c r="E1751" s="52" t="s">
        <v>118</v>
      </c>
      <c r="F1751" s="75" t="s">
        <v>188</v>
      </c>
      <c r="G1751" s="14">
        <v>24650000</v>
      </c>
    </row>
    <row r="1752" spans="2:7" x14ac:dyDescent="0.25">
      <c r="B1752" s="43" t="s">
        <v>2171</v>
      </c>
      <c r="C1752" s="75" t="s">
        <v>270</v>
      </c>
      <c r="D1752" s="52" t="s">
        <v>2172</v>
      </c>
      <c r="E1752" s="52" t="s">
        <v>110</v>
      </c>
      <c r="F1752" s="75" t="s">
        <v>186</v>
      </c>
      <c r="G1752" s="14">
        <v>12990000</v>
      </c>
    </row>
    <row r="1753" spans="2:7" x14ac:dyDescent="0.25">
      <c r="B1753" s="43" t="s">
        <v>2173</v>
      </c>
      <c r="C1753" s="75" t="s">
        <v>270</v>
      </c>
      <c r="D1753" s="52" t="s">
        <v>2172</v>
      </c>
      <c r="E1753" s="52" t="s">
        <v>276</v>
      </c>
      <c r="F1753" s="75" t="s">
        <v>186</v>
      </c>
      <c r="G1753" s="14">
        <v>14150000</v>
      </c>
    </row>
    <row r="1754" spans="2:7" x14ac:dyDescent="0.25">
      <c r="B1754" s="43" t="s">
        <v>2174</v>
      </c>
      <c r="C1754" s="75" t="s">
        <v>270</v>
      </c>
      <c r="D1754" s="52" t="s">
        <v>2172</v>
      </c>
      <c r="E1754" s="52" t="s">
        <v>1020</v>
      </c>
      <c r="F1754" s="75" t="s">
        <v>186</v>
      </c>
      <c r="G1754" s="14">
        <v>26560000</v>
      </c>
    </row>
    <row r="1755" spans="2:7" x14ac:dyDescent="0.25">
      <c r="B1755" s="43" t="s">
        <v>2175</v>
      </c>
      <c r="C1755" s="75" t="s">
        <v>270</v>
      </c>
      <c r="D1755" s="52" t="s">
        <v>2172</v>
      </c>
      <c r="E1755" s="52" t="s">
        <v>491</v>
      </c>
      <c r="F1755" s="75" t="s">
        <v>186</v>
      </c>
      <c r="G1755" s="14">
        <v>12960000</v>
      </c>
    </row>
    <row r="1756" spans="2:7" x14ac:dyDescent="0.25">
      <c r="B1756" s="43" t="s">
        <v>2176</v>
      </c>
      <c r="C1756" s="75" t="s">
        <v>270</v>
      </c>
      <c r="D1756" s="52" t="s">
        <v>2172</v>
      </c>
      <c r="E1756" s="52" t="s">
        <v>460</v>
      </c>
      <c r="F1756" s="75" t="s">
        <v>186</v>
      </c>
      <c r="G1756" s="14">
        <v>19430000</v>
      </c>
    </row>
    <row r="1757" spans="2:7" x14ac:dyDescent="0.25">
      <c r="B1757" s="43" t="s">
        <v>2177</v>
      </c>
      <c r="C1757" s="75" t="s">
        <v>270</v>
      </c>
      <c r="D1757" s="52" t="s">
        <v>2172</v>
      </c>
      <c r="E1757" s="52" t="s">
        <v>118</v>
      </c>
      <c r="F1757" s="75" t="s">
        <v>186</v>
      </c>
      <c r="G1757" s="14">
        <v>23290000</v>
      </c>
    </row>
    <row r="1758" spans="2:7" x14ac:dyDescent="0.25">
      <c r="B1758" s="43" t="s">
        <v>2178</v>
      </c>
      <c r="C1758" s="75" t="s">
        <v>270</v>
      </c>
      <c r="D1758" s="52" t="s">
        <v>2172</v>
      </c>
      <c r="E1758" s="52" t="s">
        <v>118</v>
      </c>
      <c r="F1758" s="75" t="s">
        <v>186</v>
      </c>
      <c r="G1758" s="14">
        <v>26740000</v>
      </c>
    </row>
    <row r="1759" spans="2:7" x14ac:dyDescent="0.25">
      <c r="B1759" s="43" t="s">
        <v>2179</v>
      </c>
      <c r="C1759" s="75" t="s">
        <v>270</v>
      </c>
      <c r="D1759" s="52" t="s">
        <v>2172</v>
      </c>
      <c r="E1759" s="52" t="s">
        <v>118</v>
      </c>
      <c r="F1759" s="75" t="s">
        <v>186</v>
      </c>
      <c r="G1759" s="14">
        <v>24120000</v>
      </c>
    </row>
    <row r="1760" spans="2:7" x14ac:dyDescent="0.25">
      <c r="B1760" s="43" t="s">
        <v>2180</v>
      </c>
      <c r="C1760" s="75" t="s">
        <v>270</v>
      </c>
      <c r="D1760" s="52" t="s">
        <v>2172</v>
      </c>
      <c r="E1760" s="52" t="s">
        <v>118</v>
      </c>
      <c r="F1760" s="75" t="s">
        <v>186</v>
      </c>
      <c r="G1760" s="14">
        <v>9820000</v>
      </c>
    </row>
    <row r="1761" spans="2:7" x14ac:dyDescent="0.25">
      <c r="B1761" s="43" t="s">
        <v>2181</v>
      </c>
      <c r="C1761" s="75" t="s">
        <v>270</v>
      </c>
      <c r="D1761" s="52" t="s">
        <v>2172</v>
      </c>
      <c r="E1761" s="52" t="s">
        <v>118</v>
      </c>
      <c r="F1761" s="75" t="s">
        <v>186</v>
      </c>
      <c r="G1761" s="14">
        <v>9440000</v>
      </c>
    </row>
    <row r="1762" spans="2:7" x14ac:dyDescent="0.25">
      <c r="B1762" s="43" t="s">
        <v>2182</v>
      </c>
      <c r="C1762" s="75" t="s">
        <v>270</v>
      </c>
      <c r="D1762" s="52" t="s">
        <v>2172</v>
      </c>
      <c r="E1762" s="52" t="s">
        <v>118</v>
      </c>
      <c r="F1762" s="75" t="s">
        <v>186</v>
      </c>
      <c r="G1762" s="14">
        <v>8820000</v>
      </c>
    </row>
    <row r="1763" spans="2:7" x14ac:dyDescent="0.25">
      <c r="B1763" s="43" t="s">
        <v>2183</v>
      </c>
      <c r="C1763" s="75" t="s">
        <v>270</v>
      </c>
      <c r="D1763" s="52" t="s">
        <v>2172</v>
      </c>
      <c r="E1763" s="52" t="s">
        <v>115</v>
      </c>
      <c r="F1763" s="75" t="s">
        <v>197</v>
      </c>
      <c r="G1763" s="14">
        <v>15760000</v>
      </c>
    </row>
    <row r="1764" spans="2:7" x14ac:dyDescent="0.25">
      <c r="B1764" s="43" t="s">
        <v>2184</v>
      </c>
      <c r="C1764" s="75" t="s">
        <v>270</v>
      </c>
      <c r="D1764" s="52" t="s">
        <v>2172</v>
      </c>
      <c r="E1764" s="52" t="s">
        <v>115</v>
      </c>
      <c r="F1764" s="75" t="s">
        <v>223</v>
      </c>
      <c r="G1764" s="14">
        <v>27820000</v>
      </c>
    </row>
    <row r="1765" spans="2:7" x14ac:dyDescent="0.25">
      <c r="B1765" s="43" t="s">
        <v>2185</v>
      </c>
      <c r="C1765" s="75" t="s">
        <v>270</v>
      </c>
      <c r="D1765" s="52" t="s">
        <v>2172</v>
      </c>
      <c r="E1765" s="52" t="s">
        <v>118</v>
      </c>
      <c r="F1765" s="75" t="s">
        <v>223</v>
      </c>
      <c r="G1765" s="14">
        <v>22580000</v>
      </c>
    </row>
    <row r="1766" spans="2:7" x14ac:dyDescent="0.25">
      <c r="B1766" s="43" t="s">
        <v>2186</v>
      </c>
      <c r="C1766" s="75" t="s">
        <v>270</v>
      </c>
      <c r="D1766" s="52" t="s">
        <v>2172</v>
      </c>
      <c r="E1766" s="52" t="s">
        <v>118</v>
      </c>
      <c r="F1766" s="75" t="s">
        <v>223</v>
      </c>
      <c r="G1766" s="14">
        <v>13810000</v>
      </c>
    </row>
    <row r="1767" spans="2:7" x14ac:dyDescent="0.25">
      <c r="B1767" s="43" t="s">
        <v>2187</v>
      </c>
      <c r="C1767" s="75" t="s">
        <v>270</v>
      </c>
      <c r="D1767" s="52" t="s">
        <v>2172</v>
      </c>
      <c r="E1767" s="52" t="s">
        <v>118</v>
      </c>
      <c r="F1767" s="75" t="s">
        <v>223</v>
      </c>
      <c r="G1767" s="14">
        <v>25800000</v>
      </c>
    </row>
    <row r="1768" spans="2:7" x14ac:dyDescent="0.25">
      <c r="B1768" s="43" t="s">
        <v>2188</v>
      </c>
      <c r="C1768" s="75" t="s">
        <v>270</v>
      </c>
      <c r="D1768" s="52" t="s">
        <v>2172</v>
      </c>
      <c r="E1768" s="52" t="s">
        <v>109</v>
      </c>
      <c r="F1768" s="75" t="s">
        <v>257</v>
      </c>
      <c r="G1768" s="14">
        <v>22330000</v>
      </c>
    </row>
    <row r="1769" spans="2:7" x14ac:dyDescent="0.25">
      <c r="B1769" s="43" t="s">
        <v>342</v>
      </c>
      <c r="C1769" s="75" t="s">
        <v>270</v>
      </c>
      <c r="D1769" s="52" t="s">
        <v>2172</v>
      </c>
      <c r="E1769" s="52" t="s">
        <v>118</v>
      </c>
      <c r="F1769" s="75" t="s">
        <v>257</v>
      </c>
      <c r="G1769" s="14">
        <v>21520000</v>
      </c>
    </row>
    <row r="1770" spans="2:7" x14ac:dyDescent="0.25">
      <c r="B1770" s="43" t="s">
        <v>2189</v>
      </c>
      <c r="C1770" s="75" t="s">
        <v>270</v>
      </c>
      <c r="D1770" s="52" t="s">
        <v>2172</v>
      </c>
      <c r="E1770" s="52" t="s">
        <v>118</v>
      </c>
      <c r="F1770" s="75" t="s">
        <v>257</v>
      </c>
      <c r="G1770" s="14">
        <v>32100000</v>
      </c>
    </row>
    <row r="1771" spans="2:7" x14ac:dyDescent="0.25">
      <c r="B1771" s="43" t="s">
        <v>2190</v>
      </c>
      <c r="C1771" s="75" t="s">
        <v>270</v>
      </c>
      <c r="D1771" s="52" t="s">
        <v>2172</v>
      </c>
      <c r="E1771" s="52" t="s">
        <v>118</v>
      </c>
      <c r="F1771" s="75" t="s">
        <v>257</v>
      </c>
      <c r="G1771" s="14">
        <v>21060000</v>
      </c>
    </row>
    <row r="1772" spans="2:7" x14ac:dyDescent="0.25">
      <c r="B1772" s="43" t="s">
        <v>2191</v>
      </c>
      <c r="C1772" s="75" t="s">
        <v>270</v>
      </c>
      <c r="D1772" s="52" t="s">
        <v>2172</v>
      </c>
      <c r="E1772" s="52" t="s">
        <v>118</v>
      </c>
      <c r="F1772" s="75" t="s">
        <v>257</v>
      </c>
      <c r="G1772" s="14">
        <v>36290000</v>
      </c>
    </row>
    <row r="1773" spans="2:7" x14ac:dyDescent="0.25">
      <c r="B1773" s="43" t="s">
        <v>2192</v>
      </c>
      <c r="C1773" s="75" t="s">
        <v>270</v>
      </c>
      <c r="D1773" s="52" t="s">
        <v>2172</v>
      </c>
      <c r="E1773" s="52" t="s">
        <v>460</v>
      </c>
      <c r="F1773" s="75" t="s">
        <v>213</v>
      </c>
      <c r="G1773" s="14">
        <v>5480000</v>
      </c>
    </row>
    <row r="1774" spans="2:7" x14ac:dyDescent="0.25">
      <c r="B1774" s="43" t="s">
        <v>2193</v>
      </c>
      <c r="C1774" s="75" t="s">
        <v>270</v>
      </c>
      <c r="D1774" s="52" t="s">
        <v>2172</v>
      </c>
      <c r="E1774" s="52" t="s">
        <v>118</v>
      </c>
      <c r="F1774" s="75" t="s">
        <v>213</v>
      </c>
      <c r="G1774" s="14">
        <v>20380000</v>
      </c>
    </row>
    <row r="1775" spans="2:7" x14ac:dyDescent="0.25">
      <c r="B1775" s="43" t="s">
        <v>2194</v>
      </c>
      <c r="C1775" s="75" t="s">
        <v>270</v>
      </c>
      <c r="D1775" s="52" t="s">
        <v>2172</v>
      </c>
      <c r="E1775" s="52" t="s">
        <v>852</v>
      </c>
      <c r="F1775" s="75" t="s">
        <v>205</v>
      </c>
      <c r="G1775" s="14">
        <v>14800000</v>
      </c>
    </row>
    <row r="1776" spans="2:7" x14ac:dyDescent="0.25">
      <c r="B1776" s="43" t="s">
        <v>2195</v>
      </c>
      <c r="C1776" s="75" t="s">
        <v>270</v>
      </c>
      <c r="D1776" s="52" t="s">
        <v>2172</v>
      </c>
      <c r="E1776" s="52" t="s">
        <v>111</v>
      </c>
      <c r="F1776" s="75" t="s">
        <v>205</v>
      </c>
      <c r="G1776" s="14">
        <v>19270000</v>
      </c>
    </row>
    <row r="1777" spans="2:7" x14ac:dyDescent="0.25">
      <c r="B1777" s="43" t="s">
        <v>2196</v>
      </c>
      <c r="C1777" s="75" t="s">
        <v>270</v>
      </c>
      <c r="D1777" s="52" t="s">
        <v>2172</v>
      </c>
      <c r="E1777" s="52" t="s">
        <v>163</v>
      </c>
      <c r="F1777" s="75" t="s">
        <v>205</v>
      </c>
      <c r="G1777" s="14">
        <v>9400000</v>
      </c>
    </row>
    <row r="1778" spans="2:7" x14ac:dyDescent="0.25">
      <c r="B1778" s="43" t="s">
        <v>2197</v>
      </c>
      <c r="C1778" s="75" t="s">
        <v>270</v>
      </c>
      <c r="D1778" s="52" t="s">
        <v>2172</v>
      </c>
      <c r="E1778" s="52" t="s">
        <v>118</v>
      </c>
      <c r="F1778" s="75" t="s">
        <v>205</v>
      </c>
      <c r="G1778" s="14">
        <v>1950000</v>
      </c>
    </row>
    <row r="1779" spans="2:7" x14ac:dyDescent="0.25">
      <c r="B1779" s="43" t="s">
        <v>2198</v>
      </c>
      <c r="C1779" s="75" t="s">
        <v>270</v>
      </c>
      <c r="D1779" s="52" t="s">
        <v>2172</v>
      </c>
      <c r="E1779" s="52" t="s">
        <v>276</v>
      </c>
      <c r="F1779" s="75" t="s">
        <v>220</v>
      </c>
      <c r="G1779" s="14">
        <v>15670000</v>
      </c>
    </row>
    <row r="1780" spans="2:7" x14ac:dyDescent="0.25">
      <c r="B1780" s="43" t="s">
        <v>2199</v>
      </c>
      <c r="C1780" s="75" t="s">
        <v>270</v>
      </c>
      <c r="D1780" s="52" t="s">
        <v>2172</v>
      </c>
      <c r="E1780" s="52" t="s">
        <v>704</v>
      </c>
      <c r="F1780" s="75" t="s">
        <v>188</v>
      </c>
      <c r="G1780" s="14">
        <v>8560000</v>
      </c>
    </row>
    <row r="1781" spans="2:7" x14ac:dyDescent="0.25">
      <c r="B1781" s="43" t="s">
        <v>2200</v>
      </c>
      <c r="C1781" s="75" t="s">
        <v>270</v>
      </c>
      <c r="D1781" s="52" t="s">
        <v>2172</v>
      </c>
      <c r="E1781" s="52" t="s">
        <v>118</v>
      </c>
      <c r="F1781" s="75" t="s">
        <v>188</v>
      </c>
      <c r="G1781" s="14">
        <v>22610000</v>
      </c>
    </row>
    <row r="1782" spans="2:7" x14ac:dyDescent="0.25">
      <c r="B1782" s="43" t="s">
        <v>2201</v>
      </c>
      <c r="C1782" s="75" t="s">
        <v>270</v>
      </c>
      <c r="D1782" s="52" t="s">
        <v>278</v>
      </c>
      <c r="E1782" s="52" t="s">
        <v>194</v>
      </c>
      <c r="F1782" s="75" t="s">
        <v>186</v>
      </c>
      <c r="G1782" s="14">
        <v>12700000</v>
      </c>
    </row>
    <row r="1783" spans="2:7" x14ac:dyDescent="0.25">
      <c r="B1783" s="43" t="s">
        <v>2202</v>
      </c>
      <c r="C1783" s="75" t="s">
        <v>270</v>
      </c>
      <c r="D1783" s="52" t="s">
        <v>278</v>
      </c>
      <c r="E1783" s="52" t="s">
        <v>276</v>
      </c>
      <c r="F1783" s="75" t="s">
        <v>186</v>
      </c>
      <c r="G1783" s="14">
        <v>25820000</v>
      </c>
    </row>
    <row r="1784" spans="2:7" x14ac:dyDescent="0.25">
      <c r="B1784" s="43" t="s">
        <v>2203</v>
      </c>
      <c r="C1784" s="75" t="s">
        <v>270</v>
      </c>
      <c r="D1784" s="52" t="s">
        <v>278</v>
      </c>
      <c r="E1784" s="52" t="s">
        <v>276</v>
      </c>
      <c r="F1784" s="75" t="s">
        <v>186</v>
      </c>
      <c r="G1784" s="14">
        <v>14080000</v>
      </c>
    </row>
    <row r="1785" spans="2:7" x14ac:dyDescent="0.25">
      <c r="B1785" s="43" t="s">
        <v>2204</v>
      </c>
      <c r="C1785" s="75" t="s">
        <v>270</v>
      </c>
      <c r="D1785" s="52" t="s">
        <v>278</v>
      </c>
      <c r="E1785" s="52" t="s">
        <v>276</v>
      </c>
      <c r="F1785" s="75" t="s">
        <v>186</v>
      </c>
      <c r="G1785" s="14">
        <v>14160000</v>
      </c>
    </row>
    <row r="1786" spans="2:7" x14ac:dyDescent="0.25">
      <c r="B1786" s="43" t="s">
        <v>2205</v>
      </c>
      <c r="C1786" s="75" t="s">
        <v>270</v>
      </c>
      <c r="D1786" s="52" t="s">
        <v>278</v>
      </c>
      <c r="E1786" s="52" t="s">
        <v>116</v>
      </c>
      <c r="F1786" s="75" t="s">
        <v>186</v>
      </c>
      <c r="G1786" s="14">
        <v>25130000</v>
      </c>
    </row>
    <row r="1787" spans="2:7" x14ac:dyDescent="0.25">
      <c r="B1787" s="43" t="s">
        <v>2206</v>
      </c>
      <c r="C1787" s="75" t="s">
        <v>270</v>
      </c>
      <c r="D1787" s="52" t="s">
        <v>278</v>
      </c>
      <c r="E1787" s="52" t="s">
        <v>460</v>
      </c>
      <c r="F1787" s="75" t="s">
        <v>186</v>
      </c>
      <c r="G1787" s="14">
        <v>23950000</v>
      </c>
    </row>
    <row r="1788" spans="2:7" x14ac:dyDescent="0.25">
      <c r="B1788" s="43" t="s">
        <v>2207</v>
      </c>
      <c r="C1788" s="75" t="s">
        <v>270</v>
      </c>
      <c r="D1788" s="52" t="s">
        <v>278</v>
      </c>
      <c r="E1788" s="52" t="s">
        <v>118</v>
      </c>
      <c r="F1788" s="75" t="s">
        <v>186</v>
      </c>
      <c r="G1788" s="14">
        <v>13080000</v>
      </c>
    </row>
    <row r="1789" spans="2:7" x14ac:dyDescent="0.25">
      <c r="B1789" s="43" t="s">
        <v>2208</v>
      </c>
      <c r="C1789" s="75" t="s">
        <v>270</v>
      </c>
      <c r="D1789" s="52" t="s">
        <v>278</v>
      </c>
      <c r="E1789" s="52" t="s">
        <v>118</v>
      </c>
      <c r="F1789" s="75" t="s">
        <v>186</v>
      </c>
      <c r="G1789" s="14">
        <v>23970000</v>
      </c>
    </row>
    <row r="1790" spans="2:7" x14ac:dyDescent="0.25">
      <c r="B1790" s="43" t="s">
        <v>2209</v>
      </c>
      <c r="C1790" s="75" t="s">
        <v>270</v>
      </c>
      <c r="D1790" s="52" t="s">
        <v>278</v>
      </c>
      <c r="E1790" s="52" t="s">
        <v>118</v>
      </c>
      <c r="F1790" s="75" t="s">
        <v>186</v>
      </c>
      <c r="G1790" s="14">
        <v>17080000</v>
      </c>
    </row>
    <row r="1791" spans="2:7" x14ac:dyDescent="0.25">
      <c r="B1791" s="43" t="s">
        <v>2210</v>
      </c>
      <c r="C1791" s="75" t="s">
        <v>270</v>
      </c>
      <c r="D1791" s="52" t="s">
        <v>278</v>
      </c>
      <c r="E1791" s="52" t="s">
        <v>118</v>
      </c>
      <c r="F1791" s="75" t="s">
        <v>186</v>
      </c>
      <c r="G1791" s="14">
        <v>22750000</v>
      </c>
    </row>
    <row r="1792" spans="2:7" x14ac:dyDescent="0.25">
      <c r="B1792" s="43" t="s">
        <v>2211</v>
      </c>
      <c r="C1792" s="75" t="s">
        <v>270</v>
      </c>
      <c r="D1792" s="52" t="s">
        <v>278</v>
      </c>
      <c r="E1792" s="52" t="s">
        <v>165</v>
      </c>
      <c r="F1792" s="75" t="s">
        <v>186</v>
      </c>
      <c r="G1792" s="14">
        <v>23790000</v>
      </c>
    </row>
    <row r="1793" spans="2:7" x14ac:dyDescent="0.25">
      <c r="B1793" s="43" t="s">
        <v>2212</v>
      </c>
      <c r="C1793" s="75" t="s">
        <v>270</v>
      </c>
      <c r="D1793" s="52" t="s">
        <v>278</v>
      </c>
      <c r="E1793" s="52" t="s">
        <v>118</v>
      </c>
      <c r="F1793" s="75" t="s">
        <v>313</v>
      </c>
      <c r="G1793" s="14">
        <v>23000000</v>
      </c>
    </row>
    <row r="1794" spans="2:7" x14ac:dyDescent="0.25">
      <c r="B1794" s="43" t="s">
        <v>2213</v>
      </c>
      <c r="C1794" s="75" t="s">
        <v>270</v>
      </c>
      <c r="D1794" s="52" t="s">
        <v>278</v>
      </c>
      <c r="E1794" s="52" t="s">
        <v>118</v>
      </c>
      <c r="F1794" s="75" t="s">
        <v>197</v>
      </c>
      <c r="G1794" s="14">
        <v>14120000</v>
      </c>
    </row>
    <row r="1795" spans="2:7" x14ac:dyDescent="0.25">
      <c r="B1795" s="43" t="s">
        <v>2214</v>
      </c>
      <c r="C1795" s="75" t="s">
        <v>270</v>
      </c>
      <c r="D1795" s="52" t="s">
        <v>278</v>
      </c>
      <c r="E1795" s="52" t="s">
        <v>112</v>
      </c>
      <c r="F1795" s="75" t="s">
        <v>223</v>
      </c>
      <c r="G1795" s="14">
        <v>25120000</v>
      </c>
    </row>
    <row r="1796" spans="2:7" x14ac:dyDescent="0.25">
      <c r="B1796" s="43" t="s">
        <v>2215</v>
      </c>
      <c r="C1796" s="75" t="s">
        <v>270</v>
      </c>
      <c r="D1796" s="52" t="s">
        <v>278</v>
      </c>
      <c r="E1796" s="52" t="s">
        <v>120</v>
      </c>
      <c r="F1796" s="75" t="s">
        <v>223</v>
      </c>
      <c r="G1796" s="14">
        <v>25150000</v>
      </c>
    </row>
    <row r="1797" spans="2:7" x14ac:dyDescent="0.25">
      <c r="B1797" s="43" t="s">
        <v>2216</v>
      </c>
      <c r="C1797" s="75" t="s">
        <v>270</v>
      </c>
      <c r="D1797" s="52" t="s">
        <v>278</v>
      </c>
      <c r="E1797" s="52" t="s">
        <v>165</v>
      </c>
      <c r="F1797" s="75" t="s">
        <v>223</v>
      </c>
      <c r="G1797" s="14">
        <v>34390000</v>
      </c>
    </row>
    <row r="1798" spans="2:7" x14ac:dyDescent="0.25">
      <c r="B1798" s="43" t="s">
        <v>2217</v>
      </c>
      <c r="C1798" s="75" t="s">
        <v>270</v>
      </c>
      <c r="D1798" s="52" t="s">
        <v>278</v>
      </c>
      <c r="E1798" s="52" t="s">
        <v>106</v>
      </c>
      <c r="F1798" s="75" t="s">
        <v>257</v>
      </c>
      <c r="G1798" s="14">
        <v>27410000</v>
      </c>
    </row>
    <row r="1799" spans="2:7" x14ac:dyDescent="0.25">
      <c r="B1799" s="43" t="s">
        <v>2218</v>
      </c>
      <c r="C1799" s="75" t="s">
        <v>270</v>
      </c>
      <c r="D1799" s="52" t="s">
        <v>278</v>
      </c>
      <c r="E1799" s="52" t="s">
        <v>194</v>
      </c>
      <c r="F1799" s="75" t="s">
        <v>257</v>
      </c>
      <c r="G1799" s="14">
        <v>33400000</v>
      </c>
    </row>
    <row r="1800" spans="2:7" x14ac:dyDescent="0.25">
      <c r="B1800" s="43" t="s">
        <v>598</v>
      </c>
      <c r="C1800" s="75" t="s">
        <v>270</v>
      </c>
      <c r="D1800" s="52" t="s">
        <v>278</v>
      </c>
      <c r="E1800" s="52" t="s">
        <v>599</v>
      </c>
      <c r="F1800" s="75" t="s">
        <v>257</v>
      </c>
      <c r="G1800" s="14">
        <v>34270000</v>
      </c>
    </row>
    <row r="1801" spans="2:7" x14ac:dyDescent="0.25">
      <c r="B1801" s="43" t="s">
        <v>2219</v>
      </c>
      <c r="C1801" s="75" t="s">
        <v>270</v>
      </c>
      <c r="D1801" s="52" t="s">
        <v>278</v>
      </c>
      <c r="E1801" s="52" t="s">
        <v>114</v>
      </c>
      <c r="F1801" s="75" t="s">
        <v>257</v>
      </c>
      <c r="G1801" s="14">
        <v>24710000</v>
      </c>
    </row>
    <row r="1802" spans="2:7" x14ac:dyDescent="0.25">
      <c r="B1802" s="43" t="s">
        <v>2220</v>
      </c>
      <c r="C1802" s="75" t="s">
        <v>270</v>
      </c>
      <c r="D1802" s="52" t="s">
        <v>278</v>
      </c>
      <c r="E1802" s="52" t="s">
        <v>118</v>
      </c>
      <c r="F1802" s="75" t="s">
        <v>257</v>
      </c>
      <c r="G1802" s="14">
        <v>23050000</v>
      </c>
    </row>
    <row r="1803" spans="2:7" x14ac:dyDescent="0.25">
      <c r="B1803" s="43" t="s">
        <v>2221</v>
      </c>
      <c r="C1803" s="75" t="s">
        <v>270</v>
      </c>
      <c r="D1803" s="52" t="s">
        <v>278</v>
      </c>
      <c r="E1803" s="52" t="s">
        <v>118</v>
      </c>
      <c r="F1803" s="75" t="s">
        <v>257</v>
      </c>
      <c r="G1803" s="14">
        <v>24850000</v>
      </c>
    </row>
    <row r="1804" spans="2:7" x14ac:dyDescent="0.25">
      <c r="B1804" s="43" t="s">
        <v>2222</v>
      </c>
      <c r="C1804" s="75" t="s">
        <v>270</v>
      </c>
      <c r="D1804" s="52" t="s">
        <v>278</v>
      </c>
      <c r="E1804" s="52" t="s">
        <v>276</v>
      </c>
      <c r="F1804" s="75" t="s">
        <v>213</v>
      </c>
      <c r="G1804" s="14">
        <v>4180000</v>
      </c>
    </row>
    <row r="1805" spans="2:7" x14ac:dyDescent="0.25">
      <c r="B1805" s="43" t="s">
        <v>2223</v>
      </c>
      <c r="C1805" s="75" t="s">
        <v>270</v>
      </c>
      <c r="D1805" s="52" t="s">
        <v>278</v>
      </c>
      <c r="E1805" s="52" t="s">
        <v>114</v>
      </c>
      <c r="F1805" s="75" t="s">
        <v>213</v>
      </c>
      <c r="G1805" s="14">
        <v>16940000</v>
      </c>
    </row>
    <row r="1806" spans="2:7" x14ac:dyDescent="0.25">
      <c r="B1806" s="43" t="s">
        <v>2224</v>
      </c>
      <c r="C1806" s="75" t="s">
        <v>270</v>
      </c>
      <c r="D1806" s="52" t="s">
        <v>278</v>
      </c>
      <c r="E1806" s="52" t="s">
        <v>118</v>
      </c>
      <c r="F1806" s="75" t="s">
        <v>213</v>
      </c>
      <c r="G1806" s="14">
        <v>21740000</v>
      </c>
    </row>
    <row r="1807" spans="2:7" x14ac:dyDescent="0.25">
      <c r="B1807" s="43" t="s">
        <v>2225</v>
      </c>
      <c r="C1807" s="75" t="s">
        <v>270</v>
      </c>
      <c r="D1807" s="52" t="s">
        <v>278</v>
      </c>
      <c r="E1807" s="52" t="s">
        <v>109</v>
      </c>
      <c r="F1807" s="75" t="s">
        <v>205</v>
      </c>
      <c r="G1807" s="14">
        <v>31780000</v>
      </c>
    </row>
    <row r="1808" spans="2:7" x14ac:dyDescent="0.25">
      <c r="B1808" s="43" t="s">
        <v>2226</v>
      </c>
      <c r="C1808" s="75" t="s">
        <v>270</v>
      </c>
      <c r="D1808" s="52" t="s">
        <v>278</v>
      </c>
      <c r="E1808" s="52" t="s">
        <v>661</v>
      </c>
      <c r="F1808" s="75" t="s">
        <v>205</v>
      </c>
      <c r="G1808" s="14">
        <v>10330000</v>
      </c>
    </row>
    <row r="1809" spans="2:7" x14ac:dyDescent="0.25">
      <c r="B1809" s="43" t="s">
        <v>2227</v>
      </c>
      <c r="C1809" s="75" t="s">
        <v>270</v>
      </c>
      <c r="D1809" s="52" t="s">
        <v>278</v>
      </c>
      <c r="E1809" s="52" t="s">
        <v>114</v>
      </c>
      <c r="F1809" s="75" t="s">
        <v>205</v>
      </c>
      <c r="G1809" s="14">
        <v>26240000</v>
      </c>
    </row>
    <row r="1810" spans="2:7" x14ac:dyDescent="0.25">
      <c r="B1810" s="43" t="s">
        <v>277</v>
      </c>
      <c r="C1810" s="75" t="s">
        <v>270</v>
      </c>
      <c r="D1810" s="52" t="s">
        <v>278</v>
      </c>
      <c r="E1810" s="52" t="s">
        <v>125</v>
      </c>
      <c r="F1810" s="75" t="s">
        <v>205</v>
      </c>
      <c r="G1810" s="14">
        <v>32380000</v>
      </c>
    </row>
    <row r="1811" spans="2:7" x14ac:dyDescent="0.25">
      <c r="B1811" s="43" t="s">
        <v>2228</v>
      </c>
      <c r="C1811" s="75" t="s">
        <v>270</v>
      </c>
      <c r="D1811" s="52" t="s">
        <v>278</v>
      </c>
      <c r="E1811" s="52" t="s">
        <v>118</v>
      </c>
      <c r="F1811" s="75" t="s">
        <v>205</v>
      </c>
      <c r="G1811" s="14">
        <v>27040000</v>
      </c>
    </row>
    <row r="1812" spans="2:7" x14ac:dyDescent="0.25">
      <c r="B1812" s="43" t="s">
        <v>2229</v>
      </c>
      <c r="C1812" s="75" t="s">
        <v>270</v>
      </c>
      <c r="D1812" s="52" t="s">
        <v>278</v>
      </c>
      <c r="E1812" s="52" t="s">
        <v>118</v>
      </c>
      <c r="F1812" s="75" t="s">
        <v>205</v>
      </c>
      <c r="G1812" s="14">
        <v>26630000</v>
      </c>
    </row>
    <row r="1813" spans="2:7" x14ac:dyDescent="0.25">
      <c r="B1813" s="43" t="s">
        <v>2230</v>
      </c>
      <c r="C1813" s="75" t="s">
        <v>270</v>
      </c>
      <c r="D1813" s="52" t="s">
        <v>2231</v>
      </c>
      <c r="E1813" s="52" t="s">
        <v>123</v>
      </c>
      <c r="F1813" s="75" t="s">
        <v>186</v>
      </c>
      <c r="G1813" s="14">
        <v>7920000</v>
      </c>
    </row>
    <row r="1814" spans="2:7" x14ac:dyDescent="0.25">
      <c r="B1814" s="43" t="s">
        <v>2232</v>
      </c>
      <c r="C1814" s="75" t="s">
        <v>270</v>
      </c>
      <c r="D1814" s="52" t="s">
        <v>2231</v>
      </c>
      <c r="E1814" s="52" t="s">
        <v>276</v>
      </c>
      <c r="F1814" s="75" t="s">
        <v>186</v>
      </c>
      <c r="G1814" s="14">
        <v>2520000</v>
      </c>
    </row>
    <row r="1815" spans="2:7" x14ac:dyDescent="0.25">
      <c r="B1815" s="43" t="s">
        <v>2233</v>
      </c>
      <c r="C1815" s="75" t="s">
        <v>270</v>
      </c>
      <c r="D1815" s="52" t="s">
        <v>2231</v>
      </c>
      <c r="E1815" s="52" t="s">
        <v>118</v>
      </c>
      <c r="F1815" s="75" t="s">
        <v>186</v>
      </c>
      <c r="G1815" s="14">
        <v>26840000</v>
      </c>
    </row>
    <row r="1816" spans="2:7" x14ac:dyDescent="0.25">
      <c r="B1816" s="43" t="s">
        <v>2234</v>
      </c>
      <c r="C1816" s="75" t="s">
        <v>270</v>
      </c>
      <c r="D1816" s="52" t="s">
        <v>2231</v>
      </c>
      <c r="E1816" s="52" t="s">
        <v>118</v>
      </c>
      <c r="F1816" s="75" t="s">
        <v>186</v>
      </c>
      <c r="G1816" s="14">
        <v>11230000</v>
      </c>
    </row>
    <row r="1817" spans="2:7" x14ac:dyDescent="0.25">
      <c r="B1817" s="43" t="s">
        <v>2235</v>
      </c>
      <c r="C1817" s="75" t="s">
        <v>270</v>
      </c>
      <c r="D1817" s="52" t="s">
        <v>2231</v>
      </c>
      <c r="E1817" s="52" t="s">
        <v>118</v>
      </c>
      <c r="F1817" s="75" t="s">
        <v>186</v>
      </c>
      <c r="G1817" s="14">
        <v>7820000</v>
      </c>
    </row>
    <row r="1818" spans="2:7" x14ac:dyDescent="0.25">
      <c r="B1818" s="43" t="s">
        <v>2236</v>
      </c>
      <c r="C1818" s="75" t="s">
        <v>270</v>
      </c>
      <c r="D1818" s="52" t="s">
        <v>2231</v>
      </c>
      <c r="E1818" s="52" t="s">
        <v>118</v>
      </c>
      <c r="F1818" s="75" t="s">
        <v>186</v>
      </c>
      <c r="G1818" s="14">
        <v>24920000</v>
      </c>
    </row>
    <row r="1819" spans="2:7" x14ac:dyDescent="0.25">
      <c r="B1819" s="43" t="s">
        <v>2237</v>
      </c>
      <c r="C1819" s="75" t="s">
        <v>270</v>
      </c>
      <c r="D1819" s="52" t="s">
        <v>2231</v>
      </c>
      <c r="E1819" s="52" t="s">
        <v>118</v>
      </c>
      <c r="F1819" s="75" t="s">
        <v>186</v>
      </c>
      <c r="G1819" s="14">
        <v>7260000</v>
      </c>
    </row>
    <row r="1820" spans="2:7" x14ac:dyDescent="0.25">
      <c r="B1820" s="43" t="s">
        <v>2238</v>
      </c>
      <c r="C1820" s="75" t="s">
        <v>270</v>
      </c>
      <c r="D1820" s="52" t="s">
        <v>2231</v>
      </c>
      <c r="E1820" s="52" t="s">
        <v>118</v>
      </c>
      <c r="F1820" s="75" t="s">
        <v>186</v>
      </c>
      <c r="G1820" s="14">
        <v>3020000</v>
      </c>
    </row>
    <row r="1821" spans="2:7" x14ac:dyDescent="0.25">
      <c r="B1821" s="43" t="s">
        <v>2239</v>
      </c>
      <c r="C1821" s="75" t="s">
        <v>270</v>
      </c>
      <c r="D1821" s="52" t="s">
        <v>2231</v>
      </c>
      <c r="E1821" s="52" t="s">
        <v>1154</v>
      </c>
      <c r="F1821" s="75" t="s">
        <v>186</v>
      </c>
      <c r="G1821" s="14">
        <v>16760000</v>
      </c>
    </row>
    <row r="1822" spans="2:7" x14ac:dyDescent="0.25">
      <c r="B1822" s="43" t="s">
        <v>2063</v>
      </c>
      <c r="C1822" s="75" t="s">
        <v>270</v>
      </c>
      <c r="D1822" s="52" t="s">
        <v>2231</v>
      </c>
      <c r="E1822" s="52" t="s">
        <v>118</v>
      </c>
      <c r="F1822" s="75" t="s">
        <v>197</v>
      </c>
      <c r="G1822" s="14">
        <v>13730000</v>
      </c>
    </row>
    <row r="1823" spans="2:7" x14ac:dyDescent="0.25">
      <c r="B1823" s="43" t="s">
        <v>2240</v>
      </c>
      <c r="C1823" s="75" t="s">
        <v>270</v>
      </c>
      <c r="D1823" s="52" t="s">
        <v>2231</v>
      </c>
      <c r="E1823" s="52" t="s">
        <v>118</v>
      </c>
      <c r="F1823" s="75" t="s">
        <v>197</v>
      </c>
      <c r="G1823" s="14">
        <v>18790000</v>
      </c>
    </row>
    <row r="1824" spans="2:7" x14ac:dyDescent="0.25">
      <c r="B1824" s="43" t="s">
        <v>2241</v>
      </c>
      <c r="C1824" s="75" t="s">
        <v>270</v>
      </c>
      <c r="D1824" s="52" t="s">
        <v>2231</v>
      </c>
      <c r="E1824" s="52" t="s">
        <v>118</v>
      </c>
      <c r="F1824" s="75" t="s">
        <v>223</v>
      </c>
      <c r="G1824" s="14">
        <v>25970000</v>
      </c>
    </row>
    <row r="1825" spans="2:7" x14ac:dyDescent="0.25">
      <c r="B1825" s="43" t="s">
        <v>2242</v>
      </c>
      <c r="C1825" s="75" t="s">
        <v>270</v>
      </c>
      <c r="D1825" s="52" t="s">
        <v>2231</v>
      </c>
      <c r="E1825" s="52" t="s">
        <v>118</v>
      </c>
      <c r="F1825" s="75" t="s">
        <v>223</v>
      </c>
      <c r="G1825" s="14">
        <v>29160000</v>
      </c>
    </row>
    <row r="1826" spans="2:7" x14ac:dyDescent="0.25">
      <c r="B1826" s="43" t="s">
        <v>2243</v>
      </c>
      <c r="C1826" s="75" t="s">
        <v>270</v>
      </c>
      <c r="D1826" s="52" t="s">
        <v>2231</v>
      </c>
      <c r="E1826" s="52" t="s">
        <v>118</v>
      </c>
      <c r="F1826" s="75" t="s">
        <v>223</v>
      </c>
      <c r="G1826" s="14">
        <v>35950000</v>
      </c>
    </row>
    <row r="1827" spans="2:7" x14ac:dyDescent="0.25">
      <c r="B1827" s="43" t="s">
        <v>2244</v>
      </c>
      <c r="C1827" s="75" t="s">
        <v>270</v>
      </c>
      <c r="D1827" s="52" t="s">
        <v>2231</v>
      </c>
      <c r="E1827" s="52" t="s">
        <v>118</v>
      </c>
      <c r="F1827" s="75" t="s">
        <v>443</v>
      </c>
      <c r="G1827" s="14">
        <v>11730000</v>
      </c>
    </row>
    <row r="1828" spans="2:7" x14ac:dyDescent="0.25">
      <c r="B1828" s="43" t="s">
        <v>2245</v>
      </c>
      <c r="C1828" s="75" t="s">
        <v>270</v>
      </c>
      <c r="D1828" s="52" t="s">
        <v>2231</v>
      </c>
      <c r="E1828" s="52" t="s">
        <v>109</v>
      </c>
      <c r="F1828" s="75" t="s">
        <v>257</v>
      </c>
      <c r="G1828" s="14">
        <v>24240000</v>
      </c>
    </row>
    <row r="1829" spans="2:7" x14ac:dyDescent="0.25">
      <c r="B1829" s="43" t="s">
        <v>2246</v>
      </c>
      <c r="C1829" s="75" t="s">
        <v>270</v>
      </c>
      <c r="D1829" s="52" t="s">
        <v>2231</v>
      </c>
      <c r="E1829" s="52" t="s">
        <v>118</v>
      </c>
      <c r="F1829" s="75" t="s">
        <v>257</v>
      </c>
      <c r="G1829" s="14">
        <v>26650000</v>
      </c>
    </row>
    <row r="1830" spans="2:7" x14ac:dyDescent="0.25">
      <c r="B1830" s="43" t="s">
        <v>2247</v>
      </c>
      <c r="C1830" s="75" t="s">
        <v>270</v>
      </c>
      <c r="D1830" s="52" t="s">
        <v>2231</v>
      </c>
      <c r="E1830" s="52" t="s">
        <v>160</v>
      </c>
      <c r="F1830" s="75" t="s">
        <v>213</v>
      </c>
      <c r="G1830" s="14">
        <v>19120000</v>
      </c>
    </row>
    <row r="1831" spans="2:7" x14ac:dyDescent="0.25">
      <c r="B1831" s="43" t="s">
        <v>2248</v>
      </c>
      <c r="C1831" s="75" t="s">
        <v>270</v>
      </c>
      <c r="D1831" s="52" t="s">
        <v>2231</v>
      </c>
      <c r="E1831" s="52" t="s">
        <v>118</v>
      </c>
      <c r="F1831" s="75" t="s">
        <v>213</v>
      </c>
      <c r="G1831" s="14">
        <v>10900000</v>
      </c>
    </row>
    <row r="1832" spans="2:7" x14ac:dyDescent="0.25">
      <c r="B1832" s="43" t="s">
        <v>2249</v>
      </c>
      <c r="C1832" s="75" t="s">
        <v>270</v>
      </c>
      <c r="D1832" s="52" t="s">
        <v>2231</v>
      </c>
      <c r="E1832" s="52" t="s">
        <v>118</v>
      </c>
      <c r="F1832" s="75" t="s">
        <v>213</v>
      </c>
      <c r="G1832" s="14">
        <v>17100000</v>
      </c>
    </row>
    <row r="1833" spans="2:7" x14ac:dyDescent="0.25">
      <c r="B1833" s="43" t="s">
        <v>2250</v>
      </c>
      <c r="C1833" s="75" t="s">
        <v>270</v>
      </c>
      <c r="D1833" s="52" t="s">
        <v>2231</v>
      </c>
      <c r="E1833" s="52" t="s">
        <v>123</v>
      </c>
      <c r="F1833" s="75" t="s">
        <v>205</v>
      </c>
      <c r="G1833" s="14">
        <v>19080000</v>
      </c>
    </row>
    <row r="1834" spans="2:7" x14ac:dyDescent="0.25">
      <c r="B1834" s="43" t="s">
        <v>2251</v>
      </c>
      <c r="C1834" s="75" t="s">
        <v>270</v>
      </c>
      <c r="D1834" s="52" t="s">
        <v>2231</v>
      </c>
      <c r="E1834" s="52" t="s">
        <v>491</v>
      </c>
      <c r="F1834" s="75" t="s">
        <v>205</v>
      </c>
      <c r="G1834" s="14">
        <v>20320000</v>
      </c>
    </row>
    <row r="1835" spans="2:7" x14ac:dyDescent="0.25">
      <c r="B1835" s="43" t="s">
        <v>2252</v>
      </c>
      <c r="C1835" s="75" t="s">
        <v>270</v>
      </c>
      <c r="D1835" s="52" t="s">
        <v>2231</v>
      </c>
      <c r="E1835" s="52" t="s">
        <v>118</v>
      </c>
      <c r="F1835" s="75" t="s">
        <v>205</v>
      </c>
      <c r="G1835" s="14">
        <v>24690000</v>
      </c>
    </row>
    <row r="1836" spans="2:7" x14ac:dyDescent="0.25">
      <c r="B1836" s="43" t="s">
        <v>2253</v>
      </c>
      <c r="C1836" s="75" t="s">
        <v>270</v>
      </c>
      <c r="D1836" s="52" t="s">
        <v>2231</v>
      </c>
      <c r="E1836" s="52" t="s">
        <v>118</v>
      </c>
      <c r="F1836" s="75" t="s">
        <v>205</v>
      </c>
      <c r="G1836" s="14">
        <v>24810000</v>
      </c>
    </row>
    <row r="1837" spans="2:7" x14ac:dyDescent="0.25">
      <c r="B1837" s="43" t="s">
        <v>2254</v>
      </c>
      <c r="C1837" s="75" t="s">
        <v>270</v>
      </c>
      <c r="D1837" s="52" t="s">
        <v>2231</v>
      </c>
      <c r="E1837" s="52" t="s">
        <v>118</v>
      </c>
      <c r="F1837" s="75" t="s">
        <v>205</v>
      </c>
      <c r="G1837" s="14">
        <v>3330000</v>
      </c>
    </row>
    <row r="1838" spans="2:7" x14ac:dyDescent="0.25">
      <c r="B1838" s="43" t="s">
        <v>2255</v>
      </c>
      <c r="C1838" s="75" t="s">
        <v>270</v>
      </c>
      <c r="D1838" s="52" t="s">
        <v>2231</v>
      </c>
      <c r="E1838" s="52" t="s">
        <v>118</v>
      </c>
      <c r="F1838" s="75" t="s">
        <v>205</v>
      </c>
      <c r="G1838" s="14">
        <v>16340000</v>
      </c>
    </row>
    <row r="1839" spans="2:7" x14ac:dyDescent="0.25">
      <c r="B1839" s="43" t="s">
        <v>2256</v>
      </c>
      <c r="C1839" s="75" t="s">
        <v>270</v>
      </c>
      <c r="D1839" s="52" t="s">
        <v>2231</v>
      </c>
      <c r="E1839" s="52" t="s">
        <v>118</v>
      </c>
      <c r="F1839" s="75" t="s">
        <v>205</v>
      </c>
      <c r="G1839" s="14">
        <v>9340000</v>
      </c>
    </row>
    <row r="1840" spans="2:7" x14ac:dyDescent="0.25">
      <c r="B1840" s="43" t="s">
        <v>2257</v>
      </c>
      <c r="C1840" s="75" t="s">
        <v>270</v>
      </c>
      <c r="D1840" s="52" t="s">
        <v>2231</v>
      </c>
      <c r="E1840" s="52" t="s">
        <v>118</v>
      </c>
      <c r="F1840" s="75" t="s">
        <v>205</v>
      </c>
      <c r="G1840" s="14">
        <v>20490000</v>
      </c>
    </row>
    <row r="1841" spans="2:7" x14ac:dyDescent="0.25">
      <c r="B1841" s="43" t="s">
        <v>2258</v>
      </c>
      <c r="C1841" s="75" t="s">
        <v>270</v>
      </c>
      <c r="D1841" s="52" t="s">
        <v>2231</v>
      </c>
      <c r="E1841" s="52" t="s">
        <v>108</v>
      </c>
      <c r="F1841" s="75" t="s">
        <v>188</v>
      </c>
      <c r="G1841" s="14">
        <v>12770000</v>
      </c>
    </row>
    <row r="1842" spans="2:7" x14ac:dyDescent="0.25">
      <c r="B1842" s="43" t="s">
        <v>2259</v>
      </c>
      <c r="C1842" s="75" t="s">
        <v>270</v>
      </c>
      <c r="D1842" s="52" t="s">
        <v>2231</v>
      </c>
      <c r="E1842" s="52" t="s">
        <v>161</v>
      </c>
      <c r="F1842" s="75" t="s">
        <v>188</v>
      </c>
      <c r="G1842" s="14">
        <v>32010000</v>
      </c>
    </row>
    <row r="1843" spans="2:7" x14ac:dyDescent="0.25">
      <c r="B1843" s="43" t="s">
        <v>2260</v>
      </c>
      <c r="C1843" s="75" t="s">
        <v>270</v>
      </c>
      <c r="D1843" s="52" t="s">
        <v>2231</v>
      </c>
      <c r="E1843" s="52" t="s">
        <v>160</v>
      </c>
      <c r="F1843" s="75" t="s">
        <v>188</v>
      </c>
      <c r="G1843" s="14">
        <v>23350000</v>
      </c>
    </row>
    <row r="1844" spans="2:7" x14ac:dyDescent="0.25">
      <c r="B1844" s="43" t="s">
        <v>2261</v>
      </c>
      <c r="C1844" s="75" t="s">
        <v>270</v>
      </c>
      <c r="D1844" s="52" t="s">
        <v>2231</v>
      </c>
      <c r="E1844" s="52" t="s">
        <v>118</v>
      </c>
      <c r="F1844" s="75" t="s">
        <v>188</v>
      </c>
      <c r="G1844" s="14">
        <v>29890000</v>
      </c>
    </row>
    <row r="1845" spans="2:7" x14ac:dyDescent="0.25">
      <c r="B1845" s="43" t="s">
        <v>2262</v>
      </c>
      <c r="C1845" s="75" t="s">
        <v>270</v>
      </c>
      <c r="D1845" s="52" t="s">
        <v>2263</v>
      </c>
      <c r="E1845" s="52" t="s">
        <v>346</v>
      </c>
      <c r="F1845" s="75" t="s">
        <v>186</v>
      </c>
      <c r="G1845" s="14">
        <v>15230000</v>
      </c>
    </row>
    <row r="1846" spans="2:7" x14ac:dyDescent="0.25">
      <c r="B1846" s="43" t="s">
        <v>2264</v>
      </c>
      <c r="C1846" s="75" t="s">
        <v>270</v>
      </c>
      <c r="D1846" s="52" t="s">
        <v>2263</v>
      </c>
      <c r="E1846" s="52" t="s">
        <v>2265</v>
      </c>
      <c r="F1846" s="75" t="s">
        <v>186</v>
      </c>
      <c r="G1846" s="14">
        <v>19080000</v>
      </c>
    </row>
    <row r="1847" spans="2:7" x14ac:dyDescent="0.25">
      <c r="B1847" s="43" t="s">
        <v>2266</v>
      </c>
      <c r="C1847" s="75" t="s">
        <v>270</v>
      </c>
      <c r="D1847" s="52" t="s">
        <v>2263</v>
      </c>
      <c r="E1847" s="52" t="s">
        <v>161</v>
      </c>
      <c r="F1847" s="75" t="s">
        <v>186</v>
      </c>
      <c r="G1847" s="14">
        <v>20410000</v>
      </c>
    </row>
    <row r="1848" spans="2:7" x14ac:dyDescent="0.25">
      <c r="B1848" s="43" t="s">
        <v>2267</v>
      </c>
      <c r="C1848" s="75" t="s">
        <v>270</v>
      </c>
      <c r="D1848" s="52" t="s">
        <v>2263</v>
      </c>
      <c r="E1848" s="52" t="s">
        <v>276</v>
      </c>
      <c r="F1848" s="75" t="s">
        <v>186</v>
      </c>
      <c r="G1848" s="14">
        <v>7810000</v>
      </c>
    </row>
    <row r="1849" spans="2:7" x14ac:dyDescent="0.25">
      <c r="B1849" s="43" t="s">
        <v>2268</v>
      </c>
      <c r="C1849" s="75" t="s">
        <v>270</v>
      </c>
      <c r="D1849" s="52" t="s">
        <v>2263</v>
      </c>
      <c r="E1849" s="52" t="s">
        <v>114</v>
      </c>
      <c r="F1849" s="75" t="s">
        <v>186</v>
      </c>
      <c r="G1849" s="14">
        <v>15960000</v>
      </c>
    </row>
    <row r="1850" spans="2:7" x14ac:dyDescent="0.25">
      <c r="B1850" s="43" t="s">
        <v>2269</v>
      </c>
      <c r="C1850" s="75" t="s">
        <v>270</v>
      </c>
      <c r="D1850" s="52" t="s">
        <v>2263</v>
      </c>
      <c r="E1850" s="52" t="s">
        <v>114</v>
      </c>
      <c r="F1850" s="75" t="s">
        <v>186</v>
      </c>
      <c r="G1850" s="14">
        <v>12390000</v>
      </c>
    </row>
    <row r="1851" spans="2:7" x14ac:dyDescent="0.25">
      <c r="B1851" s="43" t="s">
        <v>2270</v>
      </c>
      <c r="C1851" s="75" t="s">
        <v>270</v>
      </c>
      <c r="D1851" s="52" t="s">
        <v>2263</v>
      </c>
      <c r="E1851" s="52" t="s">
        <v>114</v>
      </c>
      <c r="F1851" s="75" t="s">
        <v>186</v>
      </c>
      <c r="G1851" s="14">
        <v>14070000</v>
      </c>
    </row>
    <row r="1852" spans="2:7" x14ac:dyDescent="0.25">
      <c r="B1852" s="43" t="s">
        <v>2271</v>
      </c>
      <c r="C1852" s="75" t="s">
        <v>270</v>
      </c>
      <c r="D1852" s="52" t="s">
        <v>2263</v>
      </c>
      <c r="E1852" s="52" t="s">
        <v>1266</v>
      </c>
      <c r="F1852" s="75" t="s">
        <v>186</v>
      </c>
      <c r="G1852" s="14">
        <v>31490000</v>
      </c>
    </row>
    <row r="1853" spans="2:7" x14ac:dyDescent="0.25">
      <c r="B1853" s="43" t="s">
        <v>2272</v>
      </c>
      <c r="C1853" s="75" t="s">
        <v>270</v>
      </c>
      <c r="D1853" s="52" t="s">
        <v>2263</v>
      </c>
      <c r="E1853" s="52" t="s">
        <v>118</v>
      </c>
      <c r="F1853" s="75" t="s">
        <v>186</v>
      </c>
      <c r="G1853" s="14">
        <v>20360000</v>
      </c>
    </row>
    <row r="1854" spans="2:7" x14ac:dyDescent="0.25">
      <c r="B1854" s="43" t="s">
        <v>2273</v>
      </c>
      <c r="C1854" s="75" t="s">
        <v>270</v>
      </c>
      <c r="D1854" s="52" t="s">
        <v>2263</v>
      </c>
      <c r="E1854" s="52" t="s">
        <v>118</v>
      </c>
      <c r="F1854" s="75" t="s">
        <v>186</v>
      </c>
      <c r="G1854" s="14">
        <v>5730000</v>
      </c>
    </row>
    <row r="1855" spans="2:7" x14ac:dyDescent="0.25">
      <c r="B1855" s="43" t="s">
        <v>2274</v>
      </c>
      <c r="C1855" s="75" t="s">
        <v>270</v>
      </c>
      <c r="D1855" s="52" t="s">
        <v>2263</v>
      </c>
      <c r="E1855" s="52" t="s">
        <v>118</v>
      </c>
      <c r="F1855" s="75" t="s">
        <v>186</v>
      </c>
      <c r="G1855" s="14">
        <v>10530000</v>
      </c>
    </row>
    <row r="1856" spans="2:7" x14ac:dyDescent="0.25">
      <c r="B1856" s="43" t="s">
        <v>2275</v>
      </c>
      <c r="C1856" s="75" t="s">
        <v>270</v>
      </c>
      <c r="D1856" s="52" t="s">
        <v>2263</v>
      </c>
      <c r="E1856" s="52" t="s">
        <v>118</v>
      </c>
      <c r="F1856" s="75" t="s">
        <v>186</v>
      </c>
      <c r="G1856" s="14">
        <v>19400000</v>
      </c>
    </row>
    <row r="1857" spans="2:7" x14ac:dyDescent="0.25">
      <c r="B1857" s="43" t="s">
        <v>2276</v>
      </c>
      <c r="C1857" s="75" t="s">
        <v>270</v>
      </c>
      <c r="D1857" s="52" t="s">
        <v>2263</v>
      </c>
      <c r="E1857" s="52" t="s">
        <v>119</v>
      </c>
      <c r="F1857" s="75" t="s">
        <v>186</v>
      </c>
      <c r="G1857" s="14">
        <v>11780000</v>
      </c>
    </row>
    <row r="1858" spans="2:7" x14ac:dyDescent="0.25">
      <c r="B1858" s="43" t="s">
        <v>2277</v>
      </c>
      <c r="C1858" s="75" t="s">
        <v>270</v>
      </c>
      <c r="D1858" s="52" t="s">
        <v>2263</v>
      </c>
      <c r="E1858" s="52" t="s">
        <v>120</v>
      </c>
      <c r="F1858" s="75" t="s">
        <v>186</v>
      </c>
      <c r="G1858" s="14">
        <v>22030000</v>
      </c>
    </row>
    <row r="1859" spans="2:7" x14ac:dyDescent="0.25">
      <c r="B1859" s="43" t="s">
        <v>2278</v>
      </c>
      <c r="C1859" s="75" t="s">
        <v>270</v>
      </c>
      <c r="D1859" s="52" t="s">
        <v>2263</v>
      </c>
      <c r="E1859" s="52" t="s">
        <v>106</v>
      </c>
      <c r="F1859" s="75" t="s">
        <v>197</v>
      </c>
      <c r="G1859" s="14">
        <v>19510000</v>
      </c>
    </row>
    <row r="1860" spans="2:7" x14ac:dyDescent="0.25">
      <c r="B1860" s="43" t="s">
        <v>2279</v>
      </c>
      <c r="C1860" s="75" t="s">
        <v>270</v>
      </c>
      <c r="D1860" s="52" t="s">
        <v>2263</v>
      </c>
      <c r="E1860" s="52" t="s">
        <v>106</v>
      </c>
      <c r="F1860" s="75" t="s">
        <v>223</v>
      </c>
      <c r="G1860" s="14">
        <v>32020000</v>
      </c>
    </row>
    <row r="1861" spans="2:7" x14ac:dyDescent="0.25">
      <c r="B1861" s="43" t="s">
        <v>2280</v>
      </c>
      <c r="C1861" s="75" t="s">
        <v>270</v>
      </c>
      <c r="D1861" s="52" t="s">
        <v>2263</v>
      </c>
      <c r="E1861" s="52" t="s">
        <v>1601</v>
      </c>
      <c r="F1861" s="75" t="s">
        <v>223</v>
      </c>
      <c r="G1861" s="14">
        <v>29540000</v>
      </c>
    </row>
    <row r="1862" spans="2:7" x14ac:dyDescent="0.25">
      <c r="B1862" s="43" t="s">
        <v>2281</v>
      </c>
      <c r="C1862" s="75" t="s">
        <v>270</v>
      </c>
      <c r="D1862" s="52" t="s">
        <v>2263</v>
      </c>
      <c r="E1862" s="52" t="s">
        <v>118</v>
      </c>
      <c r="F1862" s="75" t="s">
        <v>223</v>
      </c>
      <c r="G1862" s="14">
        <v>28310000</v>
      </c>
    </row>
    <row r="1863" spans="2:7" x14ac:dyDescent="0.25">
      <c r="B1863" s="43" t="s">
        <v>2282</v>
      </c>
      <c r="C1863" s="75" t="s">
        <v>270</v>
      </c>
      <c r="D1863" s="52" t="s">
        <v>2263</v>
      </c>
      <c r="E1863" s="52" t="s">
        <v>194</v>
      </c>
      <c r="F1863" s="75" t="s">
        <v>257</v>
      </c>
      <c r="G1863" s="14">
        <v>37550000</v>
      </c>
    </row>
    <row r="1864" spans="2:7" x14ac:dyDescent="0.25">
      <c r="B1864" s="43" t="s">
        <v>2283</v>
      </c>
      <c r="C1864" s="75" t="s">
        <v>270</v>
      </c>
      <c r="D1864" s="52" t="s">
        <v>2263</v>
      </c>
      <c r="E1864" s="52" t="s">
        <v>491</v>
      </c>
      <c r="F1864" s="75" t="s">
        <v>213</v>
      </c>
      <c r="G1864" s="14">
        <v>21070000</v>
      </c>
    </row>
    <row r="1865" spans="2:7" x14ac:dyDescent="0.25">
      <c r="B1865" s="43" t="s">
        <v>2284</v>
      </c>
      <c r="C1865" s="75" t="s">
        <v>270</v>
      </c>
      <c r="D1865" s="52" t="s">
        <v>2263</v>
      </c>
      <c r="E1865" s="52" t="s">
        <v>276</v>
      </c>
      <c r="F1865" s="75" t="s">
        <v>205</v>
      </c>
      <c r="G1865" s="14">
        <v>16460000</v>
      </c>
    </row>
    <row r="1866" spans="2:7" x14ac:dyDescent="0.25">
      <c r="B1866" s="43" t="s">
        <v>2285</v>
      </c>
      <c r="C1866" s="75" t="s">
        <v>270</v>
      </c>
      <c r="D1866" s="52" t="s">
        <v>2263</v>
      </c>
      <c r="E1866" s="52" t="s">
        <v>276</v>
      </c>
      <c r="F1866" s="75" t="s">
        <v>205</v>
      </c>
      <c r="G1866" s="14">
        <v>33360000</v>
      </c>
    </row>
    <row r="1867" spans="2:7" x14ac:dyDescent="0.25">
      <c r="B1867" s="43" t="s">
        <v>2286</v>
      </c>
      <c r="C1867" s="75" t="s">
        <v>270</v>
      </c>
      <c r="D1867" s="52" t="s">
        <v>2263</v>
      </c>
      <c r="E1867" s="52" t="s">
        <v>114</v>
      </c>
      <c r="F1867" s="75" t="s">
        <v>205</v>
      </c>
      <c r="G1867" s="14">
        <v>25970000</v>
      </c>
    </row>
    <row r="1868" spans="2:7" x14ac:dyDescent="0.25">
      <c r="B1868" s="43" t="s">
        <v>2287</v>
      </c>
      <c r="C1868" s="75" t="s">
        <v>270</v>
      </c>
      <c r="D1868" s="52" t="s">
        <v>2263</v>
      </c>
      <c r="E1868" s="52" t="s">
        <v>460</v>
      </c>
      <c r="F1868" s="75" t="s">
        <v>205</v>
      </c>
      <c r="G1868" s="14">
        <v>24510000</v>
      </c>
    </row>
    <row r="1869" spans="2:7" x14ac:dyDescent="0.25">
      <c r="B1869" s="43" t="s">
        <v>2288</v>
      </c>
      <c r="C1869" s="75" t="s">
        <v>270</v>
      </c>
      <c r="D1869" s="52" t="s">
        <v>2263</v>
      </c>
      <c r="E1869" s="52" t="s">
        <v>118</v>
      </c>
      <c r="F1869" s="75" t="s">
        <v>205</v>
      </c>
      <c r="G1869" s="14">
        <v>23890000</v>
      </c>
    </row>
    <row r="1870" spans="2:7" x14ac:dyDescent="0.25">
      <c r="B1870" s="43" t="s">
        <v>2289</v>
      </c>
      <c r="C1870" s="75" t="s">
        <v>270</v>
      </c>
      <c r="D1870" s="52" t="s">
        <v>2263</v>
      </c>
      <c r="E1870" s="52" t="s">
        <v>118</v>
      </c>
      <c r="F1870" s="75" t="s">
        <v>205</v>
      </c>
      <c r="G1870" s="14">
        <v>16410000</v>
      </c>
    </row>
    <row r="1871" spans="2:7" x14ac:dyDescent="0.25">
      <c r="B1871" s="43" t="s">
        <v>2290</v>
      </c>
      <c r="C1871" s="75" t="s">
        <v>270</v>
      </c>
      <c r="D1871" s="52" t="s">
        <v>2263</v>
      </c>
      <c r="E1871" s="52" t="s">
        <v>1020</v>
      </c>
      <c r="F1871" s="75" t="s">
        <v>188</v>
      </c>
      <c r="G1871" s="14">
        <v>8180000</v>
      </c>
    </row>
    <row r="1872" spans="2:7" x14ac:dyDescent="0.25">
      <c r="B1872" s="43" t="s">
        <v>2291</v>
      </c>
      <c r="C1872" s="75" t="s">
        <v>270</v>
      </c>
      <c r="D1872" s="52" t="s">
        <v>281</v>
      </c>
      <c r="E1872" s="52" t="s">
        <v>852</v>
      </c>
      <c r="F1872" s="75" t="s">
        <v>186</v>
      </c>
      <c r="G1872" s="14">
        <v>9610000</v>
      </c>
    </row>
    <row r="1873" spans="2:7" x14ac:dyDescent="0.25">
      <c r="B1873" s="43" t="s">
        <v>1195</v>
      </c>
      <c r="C1873" s="75" t="s">
        <v>270</v>
      </c>
      <c r="D1873" s="52" t="s">
        <v>281</v>
      </c>
      <c r="E1873" s="52" t="s">
        <v>109</v>
      </c>
      <c r="F1873" s="75" t="s">
        <v>186</v>
      </c>
      <c r="G1873" s="14">
        <v>8080000</v>
      </c>
    </row>
    <row r="1874" spans="2:7" x14ac:dyDescent="0.25">
      <c r="B1874" s="43" t="s">
        <v>2292</v>
      </c>
      <c r="C1874" s="75" t="s">
        <v>270</v>
      </c>
      <c r="D1874" s="52" t="s">
        <v>281</v>
      </c>
      <c r="E1874" s="52" t="s">
        <v>194</v>
      </c>
      <c r="F1874" s="75" t="s">
        <v>186</v>
      </c>
      <c r="G1874" s="14">
        <v>17170000</v>
      </c>
    </row>
    <row r="1875" spans="2:7" x14ac:dyDescent="0.25">
      <c r="B1875" s="43" t="s">
        <v>2293</v>
      </c>
      <c r="C1875" s="75" t="s">
        <v>270</v>
      </c>
      <c r="D1875" s="52" t="s">
        <v>281</v>
      </c>
      <c r="E1875" s="52" t="s">
        <v>112</v>
      </c>
      <c r="F1875" s="75" t="s">
        <v>186</v>
      </c>
      <c r="G1875" s="14">
        <v>27350000</v>
      </c>
    </row>
    <row r="1876" spans="2:7" x14ac:dyDescent="0.25">
      <c r="B1876" s="43" t="s">
        <v>2294</v>
      </c>
      <c r="C1876" s="75" t="s">
        <v>270</v>
      </c>
      <c r="D1876" s="52" t="s">
        <v>281</v>
      </c>
      <c r="E1876" s="52" t="s">
        <v>113</v>
      </c>
      <c r="F1876" s="75" t="s">
        <v>186</v>
      </c>
      <c r="G1876" s="14">
        <v>25050000</v>
      </c>
    </row>
    <row r="1877" spans="2:7" x14ac:dyDescent="0.25">
      <c r="B1877" s="43" t="s">
        <v>2252</v>
      </c>
      <c r="C1877" s="75" t="s">
        <v>270</v>
      </c>
      <c r="D1877" s="52" t="s">
        <v>281</v>
      </c>
      <c r="E1877" s="52" t="s">
        <v>118</v>
      </c>
      <c r="F1877" s="75" t="s">
        <v>186</v>
      </c>
      <c r="G1877" s="14">
        <v>6300000</v>
      </c>
    </row>
    <row r="1878" spans="2:7" x14ac:dyDescent="0.25">
      <c r="B1878" s="43" t="s">
        <v>2295</v>
      </c>
      <c r="C1878" s="75" t="s">
        <v>270</v>
      </c>
      <c r="D1878" s="52" t="s">
        <v>281</v>
      </c>
      <c r="E1878" s="52" t="s">
        <v>118</v>
      </c>
      <c r="F1878" s="75" t="s">
        <v>186</v>
      </c>
      <c r="G1878" s="14">
        <v>21730000</v>
      </c>
    </row>
    <row r="1879" spans="2:7" x14ac:dyDescent="0.25">
      <c r="B1879" s="43" t="s">
        <v>2296</v>
      </c>
      <c r="C1879" s="75" t="s">
        <v>270</v>
      </c>
      <c r="D1879" s="52" t="s">
        <v>281</v>
      </c>
      <c r="E1879" s="52" t="s">
        <v>118</v>
      </c>
      <c r="F1879" s="75" t="s">
        <v>186</v>
      </c>
      <c r="G1879" s="14">
        <v>14340000</v>
      </c>
    </row>
    <row r="1880" spans="2:7" x14ac:dyDescent="0.25">
      <c r="B1880" s="43" t="s">
        <v>2297</v>
      </c>
      <c r="C1880" s="75" t="s">
        <v>270</v>
      </c>
      <c r="D1880" s="52" t="s">
        <v>281</v>
      </c>
      <c r="E1880" s="52" t="s">
        <v>118</v>
      </c>
      <c r="F1880" s="75" t="s">
        <v>186</v>
      </c>
      <c r="G1880" s="14">
        <v>30090000</v>
      </c>
    </row>
    <row r="1881" spans="2:7" x14ac:dyDescent="0.25">
      <c r="B1881" s="43" t="s">
        <v>2038</v>
      </c>
      <c r="C1881" s="75" t="s">
        <v>270</v>
      </c>
      <c r="D1881" s="52" t="s">
        <v>281</v>
      </c>
      <c r="E1881" s="52" t="s">
        <v>118</v>
      </c>
      <c r="F1881" s="75" t="s">
        <v>186</v>
      </c>
      <c r="G1881" s="14">
        <v>14620000</v>
      </c>
    </row>
    <row r="1882" spans="2:7" x14ac:dyDescent="0.25">
      <c r="B1882" s="43" t="s">
        <v>2298</v>
      </c>
      <c r="C1882" s="75" t="s">
        <v>270</v>
      </c>
      <c r="D1882" s="52" t="s">
        <v>281</v>
      </c>
      <c r="E1882" s="52" t="s">
        <v>118</v>
      </c>
      <c r="F1882" s="75" t="s">
        <v>186</v>
      </c>
      <c r="G1882" s="14">
        <v>19970000</v>
      </c>
    </row>
    <row r="1883" spans="2:7" x14ac:dyDescent="0.25">
      <c r="B1883" s="43" t="s">
        <v>2299</v>
      </c>
      <c r="C1883" s="75" t="s">
        <v>270</v>
      </c>
      <c r="D1883" s="52" t="s">
        <v>281</v>
      </c>
      <c r="E1883" s="52" t="s">
        <v>268</v>
      </c>
      <c r="F1883" s="75" t="s">
        <v>186</v>
      </c>
      <c r="G1883" s="14">
        <v>19760000</v>
      </c>
    </row>
    <row r="1884" spans="2:7" x14ac:dyDescent="0.25">
      <c r="B1884" s="43" t="s">
        <v>280</v>
      </c>
      <c r="C1884" s="75" t="s">
        <v>270</v>
      </c>
      <c r="D1884" s="52" t="s">
        <v>281</v>
      </c>
      <c r="E1884" s="52" t="s">
        <v>125</v>
      </c>
      <c r="F1884" s="75" t="s">
        <v>197</v>
      </c>
      <c r="G1884" s="14">
        <v>10750000</v>
      </c>
    </row>
    <row r="1885" spans="2:7" x14ac:dyDescent="0.25">
      <c r="B1885" s="43" t="s">
        <v>2300</v>
      </c>
      <c r="C1885" s="75" t="s">
        <v>270</v>
      </c>
      <c r="D1885" s="52" t="s">
        <v>281</v>
      </c>
      <c r="E1885" s="52" t="s">
        <v>106</v>
      </c>
      <c r="F1885" s="75" t="s">
        <v>223</v>
      </c>
      <c r="G1885" s="14">
        <v>24710000</v>
      </c>
    </row>
    <row r="1886" spans="2:7" x14ac:dyDescent="0.25">
      <c r="B1886" s="43" t="s">
        <v>2301</v>
      </c>
      <c r="C1886" s="75" t="s">
        <v>270</v>
      </c>
      <c r="D1886" s="52" t="s">
        <v>281</v>
      </c>
      <c r="E1886" s="52" t="s">
        <v>222</v>
      </c>
      <c r="F1886" s="75" t="s">
        <v>223</v>
      </c>
      <c r="G1886" s="14">
        <v>27430000</v>
      </c>
    </row>
    <row r="1887" spans="2:7" x14ac:dyDescent="0.25">
      <c r="B1887" s="43" t="s">
        <v>2302</v>
      </c>
      <c r="C1887" s="75" t="s">
        <v>270</v>
      </c>
      <c r="D1887" s="52" t="s">
        <v>281</v>
      </c>
      <c r="E1887" s="52" t="s">
        <v>185</v>
      </c>
      <c r="F1887" s="75" t="s">
        <v>223</v>
      </c>
      <c r="G1887" s="14">
        <v>30850000</v>
      </c>
    </row>
    <row r="1888" spans="2:7" x14ac:dyDescent="0.25">
      <c r="B1888" s="43" t="s">
        <v>2303</v>
      </c>
      <c r="C1888" s="75" t="s">
        <v>270</v>
      </c>
      <c r="D1888" s="52" t="s">
        <v>281</v>
      </c>
      <c r="E1888" s="52" t="s">
        <v>118</v>
      </c>
      <c r="F1888" s="75" t="s">
        <v>223</v>
      </c>
      <c r="G1888" s="14">
        <v>22970000</v>
      </c>
    </row>
    <row r="1889" spans="2:7" x14ac:dyDescent="0.25">
      <c r="B1889" s="43" t="s">
        <v>2304</v>
      </c>
      <c r="C1889" s="75" t="s">
        <v>270</v>
      </c>
      <c r="D1889" s="52" t="s">
        <v>281</v>
      </c>
      <c r="E1889" s="52" t="s">
        <v>118</v>
      </c>
      <c r="F1889" s="75" t="s">
        <v>223</v>
      </c>
      <c r="G1889" s="14">
        <v>29490000</v>
      </c>
    </row>
    <row r="1890" spans="2:7" x14ac:dyDescent="0.25">
      <c r="B1890" s="43" t="s">
        <v>2305</v>
      </c>
      <c r="C1890" s="75" t="s">
        <v>270</v>
      </c>
      <c r="D1890" s="52" t="s">
        <v>281</v>
      </c>
      <c r="E1890" s="52" t="s">
        <v>164</v>
      </c>
      <c r="F1890" s="75" t="s">
        <v>257</v>
      </c>
      <c r="G1890" s="14">
        <v>26360000</v>
      </c>
    </row>
    <row r="1891" spans="2:7" x14ac:dyDescent="0.25">
      <c r="B1891" s="43" t="s">
        <v>1975</v>
      </c>
      <c r="C1891" s="75" t="s">
        <v>270</v>
      </c>
      <c r="D1891" s="52" t="s">
        <v>281</v>
      </c>
      <c r="E1891" s="52" t="s">
        <v>118</v>
      </c>
      <c r="F1891" s="75" t="s">
        <v>257</v>
      </c>
      <c r="G1891" s="14">
        <v>23420000</v>
      </c>
    </row>
    <row r="1892" spans="2:7" x14ac:dyDescent="0.25">
      <c r="B1892" s="43" t="s">
        <v>2306</v>
      </c>
      <c r="C1892" s="75" t="s">
        <v>270</v>
      </c>
      <c r="D1892" s="52" t="s">
        <v>281</v>
      </c>
      <c r="E1892" s="52" t="s">
        <v>165</v>
      </c>
      <c r="F1892" s="75" t="s">
        <v>257</v>
      </c>
      <c r="G1892" s="14">
        <v>23820000</v>
      </c>
    </row>
    <row r="1893" spans="2:7" x14ac:dyDescent="0.25">
      <c r="B1893" s="43" t="s">
        <v>2307</v>
      </c>
      <c r="C1893" s="75" t="s">
        <v>270</v>
      </c>
      <c r="D1893" s="52" t="s">
        <v>281</v>
      </c>
      <c r="E1893" s="52" t="s">
        <v>346</v>
      </c>
      <c r="F1893" s="75" t="s">
        <v>213</v>
      </c>
      <c r="G1893" s="14">
        <v>11370000</v>
      </c>
    </row>
    <row r="1894" spans="2:7" x14ac:dyDescent="0.25">
      <c r="B1894" s="43" t="s">
        <v>2308</v>
      </c>
      <c r="C1894" s="75" t="s">
        <v>270</v>
      </c>
      <c r="D1894" s="52" t="s">
        <v>281</v>
      </c>
      <c r="E1894" s="52" t="s">
        <v>118</v>
      </c>
      <c r="F1894" s="75" t="s">
        <v>213</v>
      </c>
      <c r="G1894" s="14">
        <v>7540000</v>
      </c>
    </row>
    <row r="1895" spans="2:7" x14ac:dyDescent="0.25">
      <c r="B1895" s="43" t="s">
        <v>2309</v>
      </c>
      <c r="C1895" s="75" t="s">
        <v>270</v>
      </c>
      <c r="D1895" s="52" t="s">
        <v>281</v>
      </c>
      <c r="E1895" s="52" t="s">
        <v>113</v>
      </c>
      <c r="F1895" s="75" t="s">
        <v>205</v>
      </c>
      <c r="G1895" s="14">
        <v>20280000</v>
      </c>
    </row>
    <row r="1896" spans="2:7" x14ac:dyDescent="0.25">
      <c r="B1896" s="43" t="s">
        <v>2310</v>
      </c>
      <c r="C1896" s="75" t="s">
        <v>270</v>
      </c>
      <c r="D1896" s="52" t="s">
        <v>281</v>
      </c>
      <c r="E1896" s="52" t="s">
        <v>113</v>
      </c>
      <c r="F1896" s="75" t="s">
        <v>205</v>
      </c>
      <c r="G1896" s="14">
        <v>29630000</v>
      </c>
    </row>
    <row r="1897" spans="2:7" x14ac:dyDescent="0.25">
      <c r="B1897" s="43" t="s">
        <v>2311</v>
      </c>
      <c r="C1897" s="75" t="s">
        <v>270</v>
      </c>
      <c r="D1897" s="52" t="s">
        <v>281</v>
      </c>
      <c r="E1897" s="52" t="s">
        <v>114</v>
      </c>
      <c r="F1897" s="75" t="s">
        <v>205</v>
      </c>
      <c r="G1897" s="14">
        <v>28440000</v>
      </c>
    </row>
    <row r="1898" spans="2:7" x14ac:dyDescent="0.25">
      <c r="B1898" s="43" t="s">
        <v>2312</v>
      </c>
      <c r="C1898" s="75" t="s">
        <v>270</v>
      </c>
      <c r="D1898" s="52" t="s">
        <v>281</v>
      </c>
      <c r="E1898" s="52" t="s">
        <v>115</v>
      </c>
      <c r="F1898" s="75" t="s">
        <v>205</v>
      </c>
      <c r="G1898" s="14">
        <v>15610000</v>
      </c>
    </row>
    <row r="1899" spans="2:7" x14ac:dyDescent="0.25">
      <c r="B1899" s="43" t="s">
        <v>2313</v>
      </c>
      <c r="C1899" s="75" t="s">
        <v>270</v>
      </c>
      <c r="D1899" s="52" t="s">
        <v>281</v>
      </c>
      <c r="E1899" s="52" t="s">
        <v>117</v>
      </c>
      <c r="F1899" s="75" t="s">
        <v>205</v>
      </c>
      <c r="G1899" s="14">
        <v>10850000</v>
      </c>
    </row>
    <row r="1900" spans="2:7" x14ac:dyDescent="0.25">
      <c r="B1900" s="43" t="s">
        <v>2314</v>
      </c>
      <c r="C1900" s="75" t="s">
        <v>270</v>
      </c>
      <c r="D1900" s="52" t="s">
        <v>281</v>
      </c>
      <c r="E1900" s="52" t="s">
        <v>460</v>
      </c>
      <c r="F1900" s="75" t="s">
        <v>205</v>
      </c>
      <c r="G1900" s="14">
        <v>25000000</v>
      </c>
    </row>
    <row r="1901" spans="2:7" x14ac:dyDescent="0.25">
      <c r="B1901" s="43" t="s">
        <v>2315</v>
      </c>
      <c r="C1901" s="75" t="s">
        <v>270</v>
      </c>
      <c r="D1901" s="52" t="s">
        <v>281</v>
      </c>
      <c r="E1901" s="52" t="s">
        <v>118</v>
      </c>
      <c r="F1901" s="75" t="s">
        <v>205</v>
      </c>
      <c r="G1901" s="14">
        <v>20200000</v>
      </c>
    </row>
    <row r="1902" spans="2:7" x14ac:dyDescent="0.25">
      <c r="B1902" s="43" t="s">
        <v>2316</v>
      </c>
      <c r="C1902" s="75" t="s">
        <v>270</v>
      </c>
      <c r="D1902" s="52" t="s">
        <v>281</v>
      </c>
      <c r="E1902" s="52" t="s">
        <v>118</v>
      </c>
      <c r="F1902" s="75" t="s">
        <v>205</v>
      </c>
      <c r="G1902" s="14">
        <v>16390000</v>
      </c>
    </row>
    <row r="1903" spans="2:7" x14ac:dyDescent="0.25">
      <c r="B1903" s="43" t="s">
        <v>2317</v>
      </c>
      <c r="C1903" s="75" t="s">
        <v>270</v>
      </c>
      <c r="D1903" s="52" t="s">
        <v>281</v>
      </c>
      <c r="E1903" s="52" t="s">
        <v>118</v>
      </c>
      <c r="F1903" s="75" t="s">
        <v>205</v>
      </c>
      <c r="G1903" s="14">
        <v>12770000</v>
      </c>
    </row>
    <row r="1904" spans="2:7" x14ac:dyDescent="0.25">
      <c r="B1904" s="43" t="s">
        <v>1906</v>
      </c>
      <c r="C1904" s="75" t="s">
        <v>270</v>
      </c>
      <c r="D1904" s="52" t="s">
        <v>281</v>
      </c>
      <c r="E1904" s="52" t="s">
        <v>118</v>
      </c>
      <c r="F1904" s="75" t="s">
        <v>188</v>
      </c>
      <c r="G1904" s="14">
        <v>21440000</v>
      </c>
    </row>
    <row r="1905" spans="2:7" x14ac:dyDescent="0.25">
      <c r="B1905" s="43" t="s">
        <v>2318</v>
      </c>
      <c r="C1905" s="75" t="s">
        <v>270</v>
      </c>
      <c r="D1905" s="52" t="s">
        <v>281</v>
      </c>
      <c r="E1905" s="52" t="s">
        <v>268</v>
      </c>
      <c r="F1905" s="75" t="s">
        <v>188</v>
      </c>
      <c r="G1905" s="14">
        <v>26590000</v>
      </c>
    </row>
    <row r="1906" spans="2:7" x14ac:dyDescent="0.25">
      <c r="B1906" s="43" t="s">
        <v>2319</v>
      </c>
      <c r="C1906" s="75" t="s">
        <v>270</v>
      </c>
      <c r="D1906" s="52" t="s">
        <v>2320</v>
      </c>
      <c r="E1906" s="52" t="s">
        <v>194</v>
      </c>
      <c r="F1906" s="75" t="s">
        <v>186</v>
      </c>
      <c r="G1906" s="14">
        <v>16930000</v>
      </c>
    </row>
    <row r="1907" spans="2:7" x14ac:dyDescent="0.25">
      <c r="B1907" s="43" t="s">
        <v>2321</v>
      </c>
      <c r="C1907" s="75" t="s">
        <v>270</v>
      </c>
      <c r="D1907" s="52" t="s">
        <v>2320</v>
      </c>
      <c r="E1907" s="52" t="s">
        <v>608</v>
      </c>
      <c r="F1907" s="75" t="s">
        <v>186</v>
      </c>
      <c r="G1907" s="14">
        <v>11880000</v>
      </c>
    </row>
    <row r="1908" spans="2:7" x14ac:dyDescent="0.25">
      <c r="B1908" s="43" t="s">
        <v>2322</v>
      </c>
      <c r="C1908" s="75" t="s">
        <v>270</v>
      </c>
      <c r="D1908" s="52" t="s">
        <v>2320</v>
      </c>
      <c r="E1908" s="52" t="s">
        <v>608</v>
      </c>
      <c r="F1908" s="75" t="s">
        <v>186</v>
      </c>
      <c r="G1908" s="14">
        <v>10310000</v>
      </c>
    </row>
    <row r="1909" spans="2:7" x14ac:dyDescent="0.25">
      <c r="B1909" s="43" t="s">
        <v>2323</v>
      </c>
      <c r="C1909" s="75" t="s">
        <v>270</v>
      </c>
      <c r="D1909" s="52" t="s">
        <v>2320</v>
      </c>
      <c r="E1909" s="52" t="s">
        <v>276</v>
      </c>
      <c r="F1909" s="75" t="s">
        <v>186</v>
      </c>
      <c r="G1909" s="14">
        <v>10120000</v>
      </c>
    </row>
    <row r="1910" spans="2:7" x14ac:dyDescent="0.25">
      <c r="B1910" s="43" t="s">
        <v>2141</v>
      </c>
      <c r="C1910" s="75" t="s">
        <v>270</v>
      </c>
      <c r="D1910" s="52" t="s">
        <v>2320</v>
      </c>
      <c r="E1910" s="52" t="s">
        <v>276</v>
      </c>
      <c r="F1910" s="75" t="s">
        <v>186</v>
      </c>
      <c r="G1910" s="14">
        <v>14360000</v>
      </c>
    </row>
    <row r="1911" spans="2:7" x14ac:dyDescent="0.25">
      <c r="B1911" s="43" t="s">
        <v>2324</v>
      </c>
      <c r="C1911" s="75" t="s">
        <v>270</v>
      </c>
      <c r="D1911" s="52" t="s">
        <v>2320</v>
      </c>
      <c r="E1911" s="52" t="s">
        <v>114</v>
      </c>
      <c r="F1911" s="75" t="s">
        <v>186</v>
      </c>
      <c r="G1911" s="14">
        <v>17400000</v>
      </c>
    </row>
    <row r="1912" spans="2:7" x14ac:dyDescent="0.25">
      <c r="B1912" s="43" t="s">
        <v>2325</v>
      </c>
      <c r="C1912" s="75" t="s">
        <v>270</v>
      </c>
      <c r="D1912" s="52" t="s">
        <v>2320</v>
      </c>
      <c r="E1912" s="52" t="s">
        <v>460</v>
      </c>
      <c r="F1912" s="75" t="s">
        <v>186</v>
      </c>
      <c r="G1912" s="14">
        <v>10290000</v>
      </c>
    </row>
    <row r="1913" spans="2:7" x14ac:dyDescent="0.25">
      <c r="B1913" s="43" t="s">
        <v>2326</v>
      </c>
      <c r="C1913" s="75" t="s">
        <v>270</v>
      </c>
      <c r="D1913" s="52" t="s">
        <v>2320</v>
      </c>
      <c r="E1913" s="52" t="s">
        <v>118</v>
      </c>
      <c r="F1913" s="75" t="s">
        <v>186</v>
      </c>
      <c r="G1913" s="14">
        <v>10270000</v>
      </c>
    </row>
    <row r="1914" spans="2:7" x14ac:dyDescent="0.25">
      <c r="B1914" s="43" t="s">
        <v>2327</v>
      </c>
      <c r="C1914" s="75" t="s">
        <v>270</v>
      </c>
      <c r="D1914" s="52" t="s">
        <v>2320</v>
      </c>
      <c r="E1914" s="52" t="s">
        <v>118</v>
      </c>
      <c r="F1914" s="75" t="s">
        <v>186</v>
      </c>
      <c r="G1914" s="14">
        <v>15070000</v>
      </c>
    </row>
    <row r="1915" spans="2:7" x14ac:dyDescent="0.25">
      <c r="B1915" s="43" t="s">
        <v>2328</v>
      </c>
      <c r="C1915" s="75" t="s">
        <v>270</v>
      </c>
      <c r="D1915" s="52" t="s">
        <v>2320</v>
      </c>
      <c r="E1915" s="52" t="s">
        <v>118</v>
      </c>
      <c r="F1915" s="75" t="s">
        <v>186</v>
      </c>
      <c r="G1915" s="14">
        <v>16260000</v>
      </c>
    </row>
    <row r="1916" spans="2:7" x14ac:dyDescent="0.25">
      <c r="B1916" s="43" t="s">
        <v>2329</v>
      </c>
      <c r="C1916" s="75" t="s">
        <v>270</v>
      </c>
      <c r="D1916" s="52" t="s">
        <v>2320</v>
      </c>
      <c r="E1916" s="52" t="s">
        <v>460</v>
      </c>
      <c r="F1916" s="75" t="s">
        <v>197</v>
      </c>
      <c r="G1916" s="14">
        <v>11540000</v>
      </c>
    </row>
    <row r="1917" spans="2:7" x14ac:dyDescent="0.25">
      <c r="B1917" s="43" t="s">
        <v>2301</v>
      </c>
      <c r="C1917" s="75" t="s">
        <v>270</v>
      </c>
      <c r="D1917" s="52" t="s">
        <v>2320</v>
      </c>
      <c r="E1917" s="52" t="s">
        <v>222</v>
      </c>
      <c r="F1917" s="75" t="s">
        <v>223</v>
      </c>
      <c r="G1917" s="14">
        <v>35250000</v>
      </c>
    </row>
    <row r="1918" spans="2:7" x14ac:dyDescent="0.25">
      <c r="B1918" s="43" t="s">
        <v>2330</v>
      </c>
      <c r="C1918" s="75" t="s">
        <v>270</v>
      </c>
      <c r="D1918" s="52" t="s">
        <v>2320</v>
      </c>
      <c r="E1918" s="52" t="s">
        <v>109</v>
      </c>
      <c r="F1918" s="75" t="s">
        <v>223</v>
      </c>
      <c r="G1918" s="14">
        <v>30910000</v>
      </c>
    </row>
    <row r="1919" spans="2:7" x14ac:dyDescent="0.25">
      <c r="B1919" s="43" t="s">
        <v>2331</v>
      </c>
      <c r="C1919" s="75" t="s">
        <v>270</v>
      </c>
      <c r="D1919" s="52" t="s">
        <v>2320</v>
      </c>
      <c r="E1919" s="52" t="s">
        <v>276</v>
      </c>
      <c r="F1919" s="75" t="s">
        <v>223</v>
      </c>
      <c r="G1919" s="14">
        <v>26670000</v>
      </c>
    </row>
    <row r="1920" spans="2:7" x14ac:dyDescent="0.25">
      <c r="B1920" s="43" t="s">
        <v>2332</v>
      </c>
      <c r="C1920" s="75" t="s">
        <v>270</v>
      </c>
      <c r="D1920" s="52" t="s">
        <v>2320</v>
      </c>
      <c r="E1920" s="52" t="s">
        <v>704</v>
      </c>
      <c r="F1920" s="75" t="s">
        <v>223</v>
      </c>
      <c r="G1920" s="14">
        <v>23080000</v>
      </c>
    </row>
    <row r="1921" spans="2:7" x14ac:dyDescent="0.25">
      <c r="B1921" s="43" t="s">
        <v>2333</v>
      </c>
      <c r="C1921" s="75" t="s">
        <v>270</v>
      </c>
      <c r="D1921" s="52" t="s">
        <v>2320</v>
      </c>
      <c r="E1921" s="52" t="s">
        <v>460</v>
      </c>
      <c r="F1921" s="75" t="s">
        <v>223</v>
      </c>
      <c r="G1921" s="14">
        <v>26830000</v>
      </c>
    </row>
    <row r="1922" spans="2:7" x14ac:dyDescent="0.25">
      <c r="B1922" s="43" t="s">
        <v>566</v>
      </c>
      <c r="C1922" s="75" t="s">
        <v>270</v>
      </c>
      <c r="D1922" s="52" t="s">
        <v>2320</v>
      </c>
      <c r="E1922" s="52" t="s">
        <v>118</v>
      </c>
      <c r="F1922" s="75" t="s">
        <v>223</v>
      </c>
      <c r="G1922" s="14">
        <v>20080000</v>
      </c>
    </row>
    <row r="1923" spans="2:7" x14ac:dyDescent="0.25">
      <c r="B1923" s="43" t="s">
        <v>2334</v>
      </c>
      <c r="C1923" s="75" t="s">
        <v>270</v>
      </c>
      <c r="D1923" s="52" t="s">
        <v>2320</v>
      </c>
      <c r="E1923" s="52" t="s">
        <v>118</v>
      </c>
      <c r="F1923" s="75" t="s">
        <v>443</v>
      </c>
      <c r="G1923" s="14">
        <v>12090000</v>
      </c>
    </row>
    <row r="1924" spans="2:7" x14ac:dyDescent="0.25">
      <c r="B1924" s="43" t="s">
        <v>2335</v>
      </c>
      <c r="C1924" s="75" t="s">
        <v>270</v>
      </c>
      <c r="D1924" s="52" t="s">
        <v>2320</v>
      </c>
      <c r="E1924" s="52" t="s">
        <v>118</v>
      </c>
      <c r="F1924" s="75" t="s">
        <v>443</v>
      </c>
      <c r="G1924" s="14">
        <v>33000000</v>
      </c>
    </row>
    <row r="1925" spans="2:7" x14ac:dyDescent="0.25">
      <c r="B1925" s="43" t="s">
        <v>2336</v>
      </c>
      <c r="C1925" s="75" t="s">
        <v>270</v>
      </c>
      <c r="D1925" s="52" t="s">
        <v>2320</v>
      </c>
      <c r="E1925" s="52" t="s">
        <v>115</v>
      </c>
      <c r="F1925" s="75" t="s">
        <v>213</v>
      </c>
      <c r="G1925" s="14">
        <v>20550000</v>
      </c>
    </row>
    <row r="1926" spans="2:7" x14ac:dyDescent="0.25">
      <c r="B1926" s="43" t="s">
        <v>2337</v>
      </c>
      <c r="C1926" s="75" t="s">
        <v>270</v>
      </c>
      <c r="D1926" s="52" t="s">
        <v>2320</v>
      </c>
      <c r="E1926" s="52" t="s">
        <v>118</v>
      </c>
      <c r="F1926" s="75" t="s">
        <v>213</v>
      </c>
      <c r="G1926" s="14">
        <v>14200000</v>
      </c>
    </row>
    <row r="1927" spans="2:7" x14ac:dyDescent="0.25">
      <c r="B1927" s="43" t="s">
        <v>2338</v>
      </c>
      <c r="C1927" s="75" t="s">
        <v>270</v>
      </c>
      <c r="D1927" s="52" t="s">
        <v>2320</v>
      </c>
      <c r="E1927" s="52" t="s">
        <v>118</v>
      </c>
      <c r="F1927" s="75" t="s">
        <v>213</v>
      </c>
      <c r="G1927" s="14">
        <v>10820000</v>
      </c>
    </row>
    <row r="1928" spans="2:7" x14ac:dyDescent="0.25">
      <c r="B1928" s="43" t="s">
        <v>2188</v>
      </c>
      <c r="C1928" s="75" t="s">
        <v>270</v>
      </c>
      <c r="D1928" s="52" t="s">
        <v>2320</v>
      </c>
      <c r="E1928" s="52" t="s">
        <v>109</v>
      </c>
      <c r="F1928" s="75" t="s">
        <v>205</v>
      </c>
      <c r="G1928" s="14">
        <v>18040000</v>
      </c>
    </row>
    <row r="1929" spans="2:7" x14ac:dyDescent="0.25">
      <c r="B1929" s="43" t="s">
        <v>2339</v>
      </c>
      <c r="C1929" s="75" t="s">
        <v>270</v>
      </c>
      <c r="D1929" s="52" t="s">
        <v>2320</v>
      </c>
      <c r="E1929" s="52" t="s">
        <v>608</v>
      </c>
      <c r="F1929" s="75" t="s">
        <v>205</v>
      </c>
      <c r="G1929" s="14">
        <v>24420000</v>
      </c>
    </row>
    <row r="1930" spans="2:7" x14ac:dyDescent="0.25">
      <c r="B1930" s="43" t="s">
        <v>2340</v>
      </c>
      <c r="C1930" s="75" t="s">
        <v>270</v>
      </c>
      <c r="D1930" s="52" t="s">
        <v>2320</v>
      </c>
      <c r="E1930" s="52" t="s">
        <v>112</v>
      </c>
      <c r="F1930" s="75" t="s">
        <v>205</v>
      </c>
      <c r="G1930" s="14">
        <v>20660000</v>
      </c>
    </row>
    <row r="1931" spans="2:7" x14ac:dyDescent="0.25">
      <c r="B1931" s="43" t="s">
        <v>2077</v>
      </c>
      <c r="C1931" s="75" t="s">
        <v>270</v>
      </c>
      <c r="D1931" s="52" t="s">
        <v>2320</v>
      </c>
      <c r="E1931" s="52" t="s">
        <v>704</v>
      </c>
      <c r="F1931" s="75" t="s">
        <v>205</v>
      </c>
      <c r="G1931" s="14">
        <v>13620000</v>
      </c>
    </row>
    <row r="1932" spans="2:7" x14ac:dyDescent="0.25">
      <c r="B1932" s="43" t="s">
        <v>2341</v>
      </c>
      <c r="C1932" s="75" t="s">
        <v>270</v>
      </c>
      <c r="D1932" s="52" t="s">
        <v>2320</v>
      </c>
      <c r="E1932" s="52" t="s">
        <v>115</v>
      </c>
      <c r="F1932" s="75" t="s">
        <v>205</v>
      </c>
      <c r="G1932" s="14">
        <v>8700000</v>
      </c>
    </row>
    <row r="1933" spans="2:7" x14ac:dyDescent="0.25">
      <c r="B1933" s="43" t="s">
        <v>2342</v>
      </c>
      <c r="C1933" s="75" t="s">
        <v>270</v>
      </c>
      <c r="D1933" s="52" t="s">
        <v>2320</v>
      </c>
      <c r="E1933" s="52" t="s">
        <v>1253</v>
      </c>
      <c r="F1933" s="75" t="s">
        <v>205</v>
      </c>
      <c r="G1933" s="14">
        <v>39710000</v>
      </c>
    </row>
    <row r="1934" spans="2:7" x14ac:dyDescent="0.25">
      <c r="B1934" s="43" t="s">
        <v>2343</v>
      </c>
      <c r="C1934" s="75" t="s">
        <v>270</v>
      </c>
      <c r="D1934" s="52" t="s">
        <v>2320</v>
      </c>
      <c r="E1934" s="52" t="s">
        <v>118</v>
      </c>
      <c r="F1934" s="75" t="s">
        <v>205</v>
      </c>
      <c r="G1934" s="14">
        <v>10220000</v>
      </c>
    </row>
    <row r="1935" spans="2:7" x14ac:dyDescent="0.25">
      <c r="B1935" s="43" t="s">
        <v>2344</v>
      </c>
      <c r="C1935" s="75" t="s">
        <v>270</v>
      </c>
      <c r="D1935" s="52" t="s">
        <v>2320</v>
      </c>
      <c r="E1935" s="52" t="s">
        <v>118</v>
      </c>
      <c r="F1935" s="75" t="s">
        <v>205</v>
      </c>
      <c r="G1935" s="14">
        <v>18490000</v>
      </c>
    </row>
    <row r="1936" spans="2:7" x14ac:dyDescent="0.25">
      <c r="B1936" s="43" t="s">
        <v>2345</v>
      </c>
      <c r="C1936" s="75" t="s">
        <v>270</v>
      </c>
      <c r="D1936" s="52" t="s">
        <v>2320</v>
      </c>
      <c r="E1936" s="52" t="s">
        <v>118</v>
      </c>
      <c r="F1936" s="75" t="s">
        <v>205</v>
      </c>
      <c r="G1936" s="14">
        <v>23070000</v>
      </c>
    </row>
    <row r="1937" spans="2:7" x14ac:dyDescent="0.25">
      <c r="B1937" s="43" t="s">
        <v>2346</v>
      </c>
      <c r="C1937" s="75" t="s">
        <v>270</v>
      </c>
      <c r="D1937" s="52" t="s">
        <v>2320</v>
      </c>
      <c r="E1937" s="52" t="s">
        <v>769</v>
      </c>
      <c r="F1937" s="75" t="s">
        <v>188</v>
      </c>
      <c r="G1937" s="14">
        <v>29580000</v>
      </c>
    </row>
    <row r="1938" spans="2:7" x14ac:dyDescent="0.25">
      <c r="B1938" s="43" t="s">
        <v>2318</v>
      </c>
      <c r="C1938" s="75" t="s">
        <v>270</v>
      </c>
      <c r="D1938" s="52" t="s">
        <v>2320</v>
      </c>
      <c r="E1938" s="52" t="s">
        <v>268</v>
      </c>
      <c r="F1938" s="75" t="s">
        <v>188</v>
      </c>
      <c r="G1938" s="14">
        <v>39730000</v>
      </c>
    </row>
    <row r="1939" spans="2:7" x14ac:dyDescent="0.25">
      <c r="B1939" s="43" t="s">
        <v>2347</v>
      </c>
      <c r="C1939" s="75" t="s">
        <v>270</v>
      </c>
      <c r="D1939" s="52" t="s">
        <v>2348</v>
      </c>
      <c r="E1939" s="52" t="s">
        <v>106</v>
      </c>
      <c r="F1939" s="75" t="s">
        <v>186</v>
      </c>
      <c r="G1939" s="14">
        <v>7790000</v>
      </c>
    </row>
    <row r="1940" spans="2:7" x14ac:dyDescent="0.25">
      <c r="B1940" s="43" t="s">
        <v>2349</v>
      </c>
      <c r="C1940" s="75" t="s">
        <v>270</v>
      </c>
      <c r="D1940" s="52" t="s">
        <v>2348</v>
      </c>
      <c r="E1940" s="52" t="s">
        <v>608</v>
      </c>
      <c r="F1940" s="75" t="s">
        <v>186</v>
      </c>
      <c r="G1940" s="14">
        <v>24730000</v>
      </c>
    </row>
    <row r="1941" spans="2:7" x14ac:dyDescent="0.25">
      <c r="B1941" s="43" t="s">
        <v>2350</v>
      </c>
      <c r="C1941" s="75" t="s">
        <v>270</v>
      </c>
      <c r="D1941" s="52" t="s">
        <v>2348</v>
      </c>
      <c r="E1941" s="52" t="s">
        <v>161</v>
      </c>
      <c r="F1941" s="75" t="s">
        <v>186</v>
      </c>
      <c r="G1941" s="14">
        <v>20620000</v>
      </c>
    </row>
    <row r="1942" spans="2:7" x14ac:dyDescent="0.25">
      <c r="B1942" s="43" t="s">
        <v>2351</v>
      </c>
      <c r="C1942" s="75" t="s">
        <v>270</v>
      </c>
      <c r="D1942" s="52" t="s">
        <v>2348</v>
      </c>
      <c r="E1942" s="52" t="s">
        <v>704</v>
      </c>
      <c r="F1942" s="75" t="s">
        <v>186</v>
      </c>
      <c r="G1942" s="14">
        <v>20620000</v>
      </c>
    </row>
    <row r="1943" spans="2:7" x14ac:dyDescent="0.25">
      <c r="B1943" s="43" t="s">
        <v>421</v>
      </c>
      <c r="C1943" s="75" t="s">
        <v>270</v>
      </c>
      <c r="D1943" s="52" t="s">
        <v>2348</v>
      </c>
      <c r="E1943" s="52" t="s">
        <v>116</v>
      </c>
      <c r="F1943" s="75" t="s">
        <v>186</v>
      </c>
      <c r="G1943" s="14">
        <v>15650000</v>
      </c>
    </row>
    <row r="1944" spans="2:7" x14ac:dyDescent="0.25">
      <c r="B1944" s="43" t="s">
        <v>2352</v>
      </c>
      <c r="C1944" s="75" t="s">
        <v>270</v>
      </c>
      <c r="D1944" s="52" t="s">
        <v>2348</v>
      </c>
      <c r="E1944" s="52" t="s">
        <v>440</v>
      </c>
      <c r="F1944" s="75" t="s">
        <v>186</v>
      </c>
      <c r="G1944" s="14">
        <v>15900000</v>
      </c>
    </row>
    <row r="1945" spans="2:7" x14ac:dyDescent="0.25">
      <c r="B1945" s="43" t="s">
        <v>2353</v>
      </c>
      <c r="C1945" s="75" t="s">
        <v>270</v>
      </c>
      <c r="D1945" s="52" t="s">
        <v>2348</v>
      </c>
      <c r="E1945" s="52" t="s">
        <v>118</v>
      </c>
      <c r="F1945" s="75" t="s">
        <v>186</v>
      </c>
      <c r="G1945" s="14">
        <v>16140000</v>
      </c>
    </row>
    <row r="1946" spans="2:7" x14ac:dyDescent="0.25">
      <c r="B1946" s="43" t="s">
        <v>2354</v>
      </c>
      <c r="C1946" s="75" t="s">
        <v>270</v>
      </c>
      <c r="D1946" s="52" t="s">
        <v>2348</v>
      </c>
      <c r="E1946" s="52" t="s">
        <v>118</v>
      </c>
      <c r="F1946" s="75" t="s">
        <v>186</v>
      </c>
      <c r="G1946" s="14">
        <v>26390000</v>
      </c>
    </row>
    <row r="1947" spans="2:7" x14ac:dyDescent="0.25">
      <c r="B1947" s="43" t="s">
        <v>2355</v>
      </c>
      <c r="C1947" s="75" t="s">
        <v>270</v>
      </c>
      <c r="D1947" s="52" t="s">
        <v>2348</v>
      </c>
      <c r="E1947" s="52" t="s">
        <v>118</v>
      </c>
      <c r="F1947" s="75" t="s">
        <v>186</v>
      </c>
      <c r="G1947" s="14">
        <v>16130000</v>
      </c>
    </row>
    <row r="1948" spans="2:7" x14ac:dyDescent="0.25">
      <c r="B1948" s="43" t="s">
        <v>2356</v>
      </c>
      <c r="C1948" s="75" t="s">
        <v>270</v>
      </c>
      <c r="D1948" s="52" t="s">
        <v>2348</v>
      </c>
      <c r="E1948" s="52" t="s">
        <v>118</v>
      </c>
      <c r="F1948" s="75" t="s">
        <v>186</v>
      </c>
      <c r="G1948" s="14">
        <v>6790000</v>
      </c>
    </row>
    <row r="1949" spans="2:7" x14ac:dyDescent="0.25">
      <c r="B1949" s="43" t="s">
        <v>2357</v>
      </c>
      <c r="C1949" s="75" t="s">
        <v>270</v>
      </c>
      <c r="D1949" s="52" t="s">
        <v>2348</v>
      </c>
      <c r="E1949" s="52" t="s">
        <v>118</v>
      </c>
      <c r="F1949" s="75" t="s">
        <v>186</v>
      </c>
      <c r="G1949" s="14">
        <v>18150000</v>
      </c>
    </row>
    <row r="1950" spans="2:7" x14ac:dyDescent="0.25">
      <c r="B1950" s="43" t="s">
        <v>753</v>
      </c>
      <c r="C1950" s="75" t="s">
        <v>270</v>
      </c>
      <c r="D1950" s="52" t="s">
        <v>2348</v>
      </c>
      <c r="E1950" s="52" t="s">
        <v>124</v>
      </c>
      <c r="F1950" s="75" t="s">
        <v>197</v>
      </c>
      <c r="G1950" s="14">
        <v>21450000</v>
      </c>
    </row>
    <row r="1951" spans="2:7" x14ac:dyDescent="0.25">
      <c r="B1951" s="43" t="s">
        <v>2358</v>
      </c>
      <c r="C1951" s="75" t="s">
        <v>270</v>
      </c>
      <c r="D1951" s="52" t="s">
        <v>2348</v>
      </c>
      <c r="E1951" s="52" t="s">
        <v>118</v>
      </c>
      <c r="F1951" s="75" t="s">
        <v>197</v>
      </c>
      <c r="G1951" s="14">
        <v>16000000</v>
      </c>
    </row>
    <row r="1952" spans="2:7" x14ac:dyDescent="0.25">
      <c r="B1952" s="43" t="s">
        <v>2179</v>
      </c>
      <c r="C1952" s="75" t="s">
        <v>270</v>
      </c>
      <c r="D1952" s="52" t="s">
        <v>2348</v>
      </c>
      <c r="E1952" s="52" t="s">
        <v>118</v>
      </c>
      <c r="F1952" s="75" t="s">
        <v>197</v>
      </c>
      <c r="G1952" s="14">
        <v>11650000</v>
      </c>
    </row>
    <row r="1953" spans="2:7" x14ac:dyDescent="0.25">
      <c r="B1953" s="43" t="s">
        <v>2359</v>
      </c>
      <c r="C1953" s="75" t="s">
        <v>270</v>
      </c>
      <c r="D1953" s="52" t="s">
        <v>2348</v>
      </c>
      <c r="E1953" s="52" t="s">
        <v>194</v>
      </c>
      <c r="F1953" s="75" t="s">
        <v>223</v>
      </c>
      <c r="G1953" s="14">
        <v>26060000</v>
      </c>
    </row>
    <row r="1954" spans="2:7" x14ac:dyDescent="0.25">
      <c r="B1954" s="43" t="s">
        <v>2360</v>
      </c>
      <c r="C1954" s="75" t="s">
        <v>270</v>
      </c>
      <c r="D1954" s="52" t="s">
        <v>2348</v>
      </c>
      <c r="E1954" s="52" t="s">
        <v>1253</v>
      </c>
      <c r="F1954" s="75" t="s">
        <v>223</v>
      </c>
      <c r="G1954" s="14">
        <v>36440000</v>
      </c>
    </row>
    <row r="1955" spans="2:7" x14ac:dyDescent="0.25">
      <c r="B1955" s="43" t="s">
        <v>2361</v>
      </c>
      <c r="C1955" s="75" t="s">
        <v>270</v>
      </c>
      <c r="D1955" s="52" t="s">
        <v>2348</v>
      </c>
      <c r="E1955" s="52" t="s">
        <v>118</v>
      </c>
      <c r="F1955" s="75" t="s">
        <v>223</v>
      </c>
      <c r="G1955" s="14">
        <v>27870000</v>
      </c>
    </row>
    <row r="1956" spans="2:7" x14ac:dyDescent="0.25">
      <c r="B1956" s="43" t="s">
        <v>2362</v>
      </c>
      <c r="C1956" s="75" t="s">
        <v>270</v>
      </c>
      <c r="D1956" s="52" t="s">
        <v>2348</v>
      </c>
      <c r="E1956" s="52" t="s">
        <v>119</v>
      </c>
      <c r="F1956" s="75" t="s">
        <v>223</v>
      </c>
      <c r="G1956" s="14">
        <v>25460000</v>
      </c>
    </row>
    <row r="1957" spans="2:7" x14ac:dyDescent="0.25">
      <c r="B1957" s="43" t="s">
        <v>1918</v>
      </c>
      <c r="C1957" s="75" t="s">
        <v>270</v>
      </c>
      <c r="D1957" s="52" t="s">
        <v>2348</v>
      </c>
      <c r="E1957" s="52" t="s">
        <v>118</v>
      </c>
      <c r="F1957" s="75" t="s">
        <v>257</v>
      </c>
      <c r="G1957" s="14">
        <v>30990000</v>
      </c>
    </row>
    <row r="1958" spans="2:7" x14ac:dyDescent="0.25">
      <c r="B1958" s="43" t="s">
        <v>2363</v>
      </c>
      <c r="C1958" s="75" t="s">
        <v>270</v>
      </c>
      <c r="D1958" s="52" t="s">
        <v>2348</v>
      </c>
      <c r="E1958" s="52" t="s">
        <v>1099</v>
      </c>
      <c r="F1958" s="75" t="s">
        <v>213</v>
      </c>
      <c r="G1958" s="14">
        <v>16180000</v>
      </c>
    </row>
    <row r="1959" spans="2:7" x14ac:dyDescent="0.25">
      <c r="B1959" s="43" t="s">
        <v>2364</v>
      </c>
      <c r="C1959" s="75" t="s">
        <v>270</v>
      </c>
      <c r="D1959" s="52" t="s">
        <v>2348</v>
      </c>
      <c r="E1959" s="52" t="s">
        <v>118</v>
      </c>
      <c r="F1959" s="75" t="s">
        <v>213</v>
      </c>
      <c r="G1959" s="14">
        <v>13710000</v>
      </c>
    </row>
    <row r="1960" spans="2:7" x14ac:dyDescent="0.25">
      <c r="B1960" s="43" t="s">
        <v>2365</v>
      </c>
      <c r="C1960" s="75" t="s">
        <v>270</v>
      </c>
      <c r="D1960" s="52" t="s">
        <v>2348</v>
      </c>
      <c r="E1960" s="52" t="s">
        <v>109</v>
      </c>
      <c r="F1960" s="75" t="s">
        <v>205</v>
      </c>
      <c r="G1960" s="14">
        <v>14860000</v>
      </c>
    </row>
    <row r="1961" spans="2:7" x14ac:dyDescent="0.25">
      <c r="B1961" s="43" t="s">
        <v>2366</v>
      </c>
      <c r="C1961" s="75" t="s">
        <v>270</v>
      </c>
      <c r="D1961" s="52" t="s">
        <v>2348</v>
      </c>
      <c r="E1961" s="52" t="s">
        <v>608</v>
      </c>
      <c r="F1961" s="75" t="s">
        <v>205</v>
      </c>
      <c r="G1961" s="14">
        <v>25860000</v>
      </c>
    </row>
    <row r="1962" spans="2:7" x14ac:dyDescent="0.25">
      <c r="B1962" s="43" t="s">
        <v>2367</v>
      </c>
      <c r="C1962" s="75" t="s">
        <v>270</v>
      </c>
      <c r="D1962" s="52" t="s">
        <v>2348</v>
      </c>
      <c r="E1962" s="52" t="s">
        <v>112</v>
      </c>
      <c r="F1962" s="75" t="s">
        <v>205</v>
      </c>
      <c r="G1962" s="14">
        <v>25350000</v>
      </c>
    </row>
    <row r="1963" spans="2:7" x14ac:dyDescent="0.25">
      <c r="B1963" s="43" t="s">
        <v>798</v>
      </c>
      <c r="C1963" s="75" t="s">
        <v>270</v>
      </c>
      <c r="D1963" s="52" t="s">
        <v>2348</v>
      </c>
      <c r="E1963" s="52" t="s">
        <v>113</v>
      </c>
      <c r="F1963" s="75" t="s">
        <v>205</v>
      </c>
      <c r="G1963" s="14">
        <v>33880000</v>
      </c>
    </row>
    <row r="1964" spans="2:7" x14ac:dyDescent="0.25">
      <c r="B1964" s="43" t="s">
        <v>2368</v>
      </c>
      <c r="C1964" s="75" t="s">
        <v>270</v>
      </c>
      <c r="D1964" s="52" t="s">
        <v>2348</v>
      </c>
      <c r="E1964" s="52" t="s">
        <v>114</v>
      </c>
      <c r="F1964" s="75" t="s">
        <v>205</v>
      </c>
      <c r="G1964" s="14">
        <v>35640000</v>
      </c>
    </row>
    <row r="1965" spans="2:7" x14ac:dyDescent="0.25">
      <c r="B1965" s="43" t="s">
        <v>2369</v>
      </c>
      <c r="C1965" s="75" t="s">
        <v>270</v>
      </c>
      <c r="D1965" s="52" t="s">
        <v>2348</v>
      </c>
      <c r="E1965" s="52" t="s">
        <v>118</v>
      </c>
      <c r="F1965" s="75" t="s">
        <v>205</v>
      </c>
      <c r="G1965" s="14">
        <v>10830000</v>
      </c>
    </row>
    <row r="1966" spans="2:7" x14ac:dyDescent="0.25">
      <c r="B1966" s="43" t="s">
        <v>2370</v>
      </c>
      <c r="C1966" s="75" t="s">
        <v>270</v>
      </c>
      <c r="D1966" s="52" t="s">
        <v>2348</v>
      </c>
      <c r="E1966" s="52" t="s">
        <v>118</v>
      </c>
      <c r="F1966" s="75" t="s">
        <v>205</v>
      </c>
      <c r="G1966" s="14">
        <v>34270000</v>
      </c>
    </row>
    <row r="1967" spans="2:7" x14ac:dyDescent="0.25">
      <c r="B1967" s="43" t="s">
        <v>2371</v>
      </c>
      <c r="C1967" s="75" t="s">
        <v>270</v>
      </c>
      <c r="D1967" s="52" t="s">
        <v>2348</v>
      </c>
      <c r="E1967" s="52" t="s">
        <v>118</v>
      </c>
      <c r="F1967" s="75" t="s">
        <v>188</v>
      </c>
      <c r="G1967" s="14">
        <v>32160000</v>
      </c>
    </row>
    <row r="1968" spans="2:7" x14ac:dyDescent="0.25">
      <c r="B1968" s="43" t="s">
        <v>2372</v>
      </c>
      <c r="C1968" s="75" t="s">
        <v>270</v>
      </c>
      <c r="D1968" s="52" t="s">
        <v>2373</v>
      </c>
      <c r="E1968" s="52" t="s">
        <v>222</v>
      </c>
      <c r="F1968" s="75" t="s">
        <v>186</v>
      </c>
      <c r="G1968" s="14">
        <v>16530000</v>
      </c>
    </row>
    <row r="1969" spans="2:7" x14ac:dyDescent="0.25">
      <c r="B1969" s="43" t="s">
        <v>2374</v>
      </c>
      <c r="C1969" s="75" t="s">
        <v>270</v>
      </c>
      <c r="D1969" s="52" t="s">
        <v>2373</v>
      </c>
      <c r="E1969" s="52" t="s">
        <v>222</v>
      </c>
      <c r="F1969" s="75" t="s">
        <v>186</v>
      </c>
      <c r="G1969" s="14">
        <v>6630000</v>
      </c>
    </row>
    <row r="1970" spans="2:7" x14ac:dyDescent="0.25">
      <c r="B1970" s="43" t="s">
        <v>2375</v>
      </c>
      <c r="C1970" s="75" t="s">
        <v>270</v>
      </c>
      <c r="D1970" s="52" t="s">
        <v>2373</v>
      </c>
      <c r="E1970" s="52" t="s">
        <v>339</v>
      </c>
      <c r="F1970" s="75" t="s">
        <v>186</v>
      </c>
      <c r="G1970" s="14">
        <v>15130000</v>
      </c>
    </row>
    <row r="1971" spans="2:7" x14ac:dyDescent="0.25">
      <c r="B1971" s="43" t="s">
        <v>2376</v>
      </c>
      <c r="C1971" s="75" t="s">
        <v>270</v>
      </c>
      <c r="D1971" s="52" t="s">
        <v>2373</v>
      </c>
      <c r="E1971" s="52" t="s">
        <v>276</v>
      </c>
      <c r="F1971" s="75" t="s">
        <v>186</v>
      </c>
      <c r="G1971" s="14">
        <v>14340000</v>
      </c>
    </row>
    <row r="1972" spans="2:7" x14ac:dyDescent="0.25">
      <c r="B1972" s="43" t="s">
        <v>2377</v>
      </c>
      <c r="C1972" s="75" t="s">
        <v>270</v>
      </c>
      <c r="D1972" s="52" t="s">
        <v>2373</v>
      </c>
      <c r="E1972" s="52" t="s">
        <v>276</v>
      </c>
      <c r="F1972" s="75" t="s">
        <v>186</v>
      </c>
      <c r="G1972" s="14">
        <v>5730000</v>
      </c>
    </row>
    <row r="1973" spans="2:7" x14ac:dyDescent="0.25">
      <c r="B1973" s="43" t="s">
        <v>2378</v>
      </c>
      <c r="C1973" s="75" t="s">
        <v>270</v>
      </c>
      <c r="D1973" s="52" t="s">
        <v>2373</v>
      </c>
      <c r="E1973" s="52" t="s">
        <v>440</v>
      </c>
      <c r="F1973" s="75" t="s">
        <v>186</v>
      </c>
      <c r="G1973" s="14">
        <v>21080000</v>
      </c>
    </row>
    <row r="1974" spans="2:7" x14ac:dyDescent="0.25">
      <c r="B1974" s="43" t="s">
        <v>2379</v>
      </c>
      <c r="C1974" s="75" t="s">
        <v>270</v>
      </c>
      <c r="D1974" s="52" t="s">
        <v>2373</v>
      </c>
      <c r="E1974" s="52" t="s">
        <v>118</v>
      </c>
      <c r="F1974" s="75" t="s">
        <v>186</v>
      </c>
      <c r="G1974" s="14">
        <v>10320000</v>
      </c>
    </row>
    <row r="1975" spans="2:7" x14ac:dyDescent="0.25">
      <c r="B1975" s="43" t="s">
        <v>2148</v>
      </c>
      <c r="C1975" s="75" t="s">
        <v>270</v>
      </c>
      <c r="D1975" s="52" t="s">
        <v>2373</v>
      </c>
      <c r="E1975" s="52" t="s">
        <v>118</v>
      </c>
      <c r="F1975" s="75" t="s">
        <v>186</v>
      </c>
      <c r="G1975" s="14">
        <v>15310000</v>
      </c>
    </row>
    <row r="1976" spans="2:7" x14ac:dyDescent="0.25">
      <c r="B1976" s="43" t="s">
        <v>2380</v>
      </c>
      <c r="C1976" s="75" t="s">
        <v>270</v>
      </c>
      <c r="D1976" s="52" t="s">
        <v>2373</v>
      </c>
      <c r="E1976" s="52" t="s">
        <v>118</v>
      </c>
      <c r="F1976" s="75" t="s">
        <v>186</v>
      </c>
      <c r="G1976" s="14">
        <v>15980000</v>
      </c>
    </row>
    <row r="1977" spans="2:7" x14ac:dyDescent="0.25">
      <c r="B1977" s="43" t="s">
        <v>2381</v>
      </c>
      <c r="C1977" s="75" t="s">
        <v>270</v>
      </c>
      <c r="D1977" s="52" t="s">
        <v>2373</v>
      </c>
      <c r="E1977" s="52" t="s">
        <v>118</v>
      </c>
      <c r="F1977" s="75" t="s">
        <v>186</v>
      </c>
      <c r="G1977" s="14">
        <v>13650000</v>
      </c>
    </row>
    <row r="1978" spans="2:7" x14ac:dyDescent="0.25">
      <c r="B1978" s="43" t="s">
        <v>2382</v>
      </c>
      <c r="C1978" s="75" t="s">
        <v>270</v>
      </c>
      <c r="D1978" s="52" t="s">
        <v>2373</v>
      </c>
      <c r="E1978" s="52" t="s">
        <v>109</v>
      </c>
      <c r="F1978" s="75" t="s">
        <v>197</v>
      </c>
      <c r="G1978" s="14">
        <v>9070000</v>
      </c>
    </row>
    <row r="1979" spans="2:7" x14ac:dyDescent="0.25">
      <c r="B1979" s="43" t="s">
        <v>2383</v>
      </c>
      <c r="C1979" s="75" t="s">
        <v>270</v>
      </c>
      <c r="D1979" s="52" t="s">
        <v>2373</v>
      </c>
      <c r="E1979" s="52" t="s">
        <v>194</v>
      </c>
      <c r="F1979" s="75" t="s">
        <v>197</v>
      </c>
      <c r="G1979" s="14">
        <v>23580000</v>
      </c>
    </row>
    <row r="1980" spans="2:7" x14ac:dyDescent="0.25">
      <c r="B1980" s="43" t="s">
        <v>301</v>
      </c>
      <c r="C1980" s="75" t="s">
        <v>270</v>
      </c>
      <c r="D1980" s="52" t="s">
        <v>2373</v>
      </c>
      <c r="E1980" s="52" t="s">
        <v>608</v>
      </c>
      <c r="F1980" s="75" t="s">
        <v>197</v>
      </c>
      <c r="G1980" s="14">
        <v>19630000</v>
      </c>
    </row>
    <row r="1981" spans="2:7" x14ac:dyDescent="0.25">
      <c r="B1981" s="43" t="s">
        <v>2384</v>
      </c>
      <c r="C1981" s="75" t="s">
        <v>270</v>
      </c>
      <c r="D1981" s="52" t="s">
        <v>2373</v>
      </c>
      <c r="E1981" s="52" t="s">
        <v>118</v>
      </c>
      <c r="F1981" s="75" t="s">
        <v>223</v>
      </c>
      <c r="G1981" s="14">
        <v>31040000</v>
      </c>
    </row>
    <row r="1982" spans="2:7" x14ac:dyDescent="0.25">
      <c r="B1982" s="43" t="s">
        <v>2385</v>
      </c>
      <c r="C1982" s="75" t="s">
        <v>270</v>
      </c>
      <c r="D1982" s="52" t="s">
        <v>2373</v>
      </c>
      <c r="E1982" s="52" t="s">
        <v>118</v>
      </c>
      <c r="F1982" s="75" t="s">
        <v>223</v>
      </c>
      <c r="G1982" s="14">
        <v>21080000</v>
      </c>
    </row>
    <row r="1983" spans="2:7" x14ac:dyDescent="0.25">
      <c r="B1983" s="43" t="s">
        <v>2386</v>
      </c>
      <c r="C1983" s="75" t="s">
        <v>270</v>
      </c>
      <c r="D1983" s="52" t="s">
        <v>2373</v>
      </c>
      <c r="E1983" s="52" t="s">
        <v>1020</v>
      </c>
      <c r="F1983" s="75" t="s">
        <v>213</v>
      </c>
      <c r="G1983" s="14">
        <v>11060000</v>
      </c>
    </row>
    <row r="1984" spans="2:7" x14ac:dyDescent="0.25">
      <c r="B1984" s="43" t="s">
        <v>2387</v>
      </c>
      <c r="C1984" s="75" t="s">
        <v>270</v>
      </c>
      <c r="D1984" s="52" t="s">
        <v>2373</v>
      </c>
      <c r="E1984" s="52" t="s">
        <v>118</v>
      </c>
      <c r="F1984" s="75" t="s">
        <v>213</v>
      </c>
      <c r="G1984" s="14">
        <v>16460000</v>
      </c>
    </row>
    <row r="1985" spans="2:7" x14ac:dyDescent="0.25">
      <c r="B1985" s="43" t="s">
        <v>2388</v>
      </c>
      <c r="C1985" s="75" t="s">
        <v>270</v>
      </c>
      <c r="D1985" s="52" t="s">
        <v>2373</v>
      </c>
      <c r="E1985" s="52" t="s">
        <v>118</v>
      </c>
      <c r="F1985" s="75" t="s">
        <v>213</v>
      </c>
      <c r="G1985" s="14">
        <v>15240000</v>
      </c>
    </row>
    <row r="1986" spans="2:7" x14ac:dyDescent="0.25">
      <c r="B1986" s="43" t="s">
        <v>2389</v>
      </c>
      <c r="C1986" s="75" t="s">
        <v>270</v>
      </c>
      <c r="D1986" s="52" t="s">
        <v>2373</v>
      </c>
      <c r="E1986" s="52" t="s">
        <v>109</v>
      </c>
      <c r="F1986" s="75" t="s">
        <v>205</v>
      </c>
      <c r="G1986" s="14">
        <v>17090000</v>
      </c>
    </row>
    <row r="1987" spans="2:7" x14ac:dyDescent="0.25">
      <c r="B1987" s="43" t="s">
        <v>2390</v>
      </c>
      <c r="C1987" s="75" t="s">
        <v>270</v>
      </c>
      <c r="D1987" s="52" t="s">
        <v>2373</v>
      </c>
      <c r="E1987" s="52" t="s">
        <v>460</v>
      </c>
      <c r="F1987" s="75" t="s">
        <v>205</v>
      </c>
      <c r="G1987" s="14">
        <v>25420000</v>
      </c>
    </row>
    <row r="1988" spans="2:7" x14ac:dyDescent="0.25">
      <c r="B1988" s="43" t="s">
        <v>2391</v>
      </c>
      <c r="C1988" s="75" t="s">
        <v>270</v>
      </c>
      <c r="D1988" s="52" t="s">
        <v>2373</v>
      </c>
      <c r="E1988" s="52" t="s">
        <v>118</v>
      </c>
      <c r="F1988" s="75" t="s">
        <v>205</v>
      </c>
      <c r="G1988" s="14">
        <v>22910000</v>
      </c>
    </row>
    <row r="1989" spans="2:7" x14ac:dyDescent="0.25">
      <c r="B1989" s="43" t="s">
        <v>2392</v>
      </c>
      <c r="C1989" s="75" t="s">
        <v>270</v>
      </c>
      <c r="D1989" s="52" t="s">
        <v>2373</v>
      </c>
      <c r="E1989" s="52" t="s">
        <v>1154</v>
      </c>
      <c r="F1989" s="75" t="s">
        <v>205</v>
      </c>
      <c r="G1989" s="14">
        <v>11780000</v>
      </c>
    </row>
    <row r="1990" spans="2:7" x14ac:dyDescent="0.25">
      <c r="B1990" s="43" t="s">
        <v>2393</v>
      </c>
      <c r="C1990" s="75" t="s">
        <v>270</v>
      </c>
      <c r="D1990" s="52" t="s">
        <v>2373</v>
      </c>
      <c r="E1990" s="52" t="s">
        <v>114</v>
      </c>
      <c r="F1990" s="75" t="s">
        <v>188</v>
      </c>
      <c r="G1990" s="14">
        <v>22550000</v>
      </c>
    </row>
    <row r="1991" spans="2:7" x14ac:dyDescent="0.25">
      <c r="B1991" s="43" t="s">
        <v>2311</v>
      </c>
      <c r="C1991" s="75" t="s">
        <v>270</v>
      </c>
      <c r="D1991" s="52" t="s">
        <v>2373</v>
      </c>
      <c r="E1991" s="52" t="s">
        <v>114</v>
      </c>
      <c r="F1991" s="75" t="s">
        <v>188</v>
      </c>
      <c r="G1991" s="14">
        <v>28270000</v>
      </c>
    </row>
    <row r="1992" spans="2:7" x14ac:dyDescent="0.25">
      <c r="B1992" s="43" t="s">
        <v>2394</v>
      </c>
      <c r="C1992" s="75" t="s">
        <v>270</v>
      </c>
      <c r="D1992" s="52" t="s">
        <v>2373</v>
      </c>
      <c r="E1992" s="52" t="s">
        <v>118</v>
      </c>
      <c r="F1992" s="75" t="s">
        <v>188</v>
      </c>
      <c r="G1992" s="14">
        <v>21070000</v>
      </c>
    </row>
    <row r="1993" spans="2:7" x14ac:dyDescent="0.25">
      <c r="B1993" s="43" t="s">
        <v>2395</v>
      </c>
      <c r="C1993" s="75" t="s">
        <v>270</v>
      </c>
      <c r="D1993" s="52" t="s">
        <v>2373</v>
      </c>
      <c r="E1993" s="52" t="s">
        <v>118</v>
      </c>
      <c r="F1993" s="75" t="s">
        <v>188</v>
      </c>
      <c r="G1993" s="14">
        <v>14050000</v>
      </c>
    </row>
    <row r="1994" spans="2:7" x14ac:dyDescent="0.25">
      <c r="B1994" s="43" t="s">
        <v>2396</v>
      </c>
      <c r="C1994" s="75" t="s">
        <v>270</v>
      </c>
      <c r="D1994" s="52" t="s">
        <v>2373</v>
      </c>
      <c r="E1994" s="52" t="s">
        <v>118</v>
      </c>
      <c r="F1994" s="75" t="s">
        <v>188</v>
      </c>
      <c r="G1994" s="14">
        <v>35500000</v>
      </c>
    </row>
    <row r="1995" spans="2:7" x14ac:dyDescent="0.25">
      <c r="B1995" s="43" t="s">
        <v>2397</v>
      </c>
      <c r="C1995" s="75" t="s">
        <v>284</v>
      </c>
      <c r="D1995" s="52" t="s">
        <v>285</v>
      </c>
      <c r="E1995" s="52" t="s">
        <v>109</v>
      </c>
      <c r="F1995" s="75" t="s">
        <v>186</v>
      </c>
      <c r="G1995" s="14">
        <v>18840000</v>
      </c>
    </row>
    <row r="1996" spans="2:7" x14ac:dyDescent="0.25">
      <c r="B1996" s="43" t="s">
        <v>2398</v>
      </c>
      <c r="C1996" s="75" t="s">
        <v>284</v>
      </c>
      <c r="D1996" s="52" t="s">
        <v>285</v>
      </c>
      <c r="E1996" s="52" t="s">
        <v>111</v>
      </c>
      <c r="F1996" s="75" t="s">
        <v>186</v>
      </c>
      <c r="G1996" s="14">
        <v>9690000</v>
      </c>
    </row>
    <row r="1997" spans="2:7" x14ac:dyDescent="0.25">
      <c r="B1997" s="43" t="s">
        <v>2399</v>
      </c>
      <c r="C1997" s="75" t="s">
        <v>284</v>
      </c>
      <c r="D1997" s="52" t="s">
        <v>285</v>
      </c>
      <c r="E1997" s="52" t="s">
        <v>114</v>
      </c>
      <c r="F1997" s="75" t="s">
        <v>186</v>
      </c>
      <c r="G1997" s="14">
        <v>12200000</v>
      </c>
    </row>
    <row r="1998" spans="2:7" x14ac:dyDescent="0.25">
      <c r="B1998" s="43" t="s">
        <v>2400</v>
      </c>
      <c r="C1998" s="75" t="s">
        <v>284</v>
      </c>
      <c r="D1998" s="52" t="s">
        <v>285</v>
      </c>
      <c r="E1998" s="52" t="s">
        <v>114</v>
      </c>
      <c r="F1998" s="75" t="s">
        <v>186</v>
      </c>
      <c r="G1998" s="14">
        <v>12290000</v>
      </c>
    </row>
    <row r="1999" spans="2:7" x14ac:dyDescent="0.25">
      <c r="B1999" s="43" t="s">
        <v>2401</v>
      </c>
      <c r="C1999" s="75" t="s">
        <v>284</v>
      </c>
      <c r="D1999" s="52" t="s">
        <v>285</v>
      </c>
      <c r="E1999" s="52" t="s">
        <v>114</v>
      </c>
      <c r="F1999" s="75" t="s">
        <v>186</v>
      </c>
      <c r="G1999" s="14">
        <v>9970000</v>
      </c>
    </row>
    <row r="2000" spans="2:7" x14ac:dyDescent="0.25">
      <c r="B2000" s="43" t="s">
        <v>2402</v>
      </c>
      <c r="C2000" s="75" t="s">
        <v>284</v>
      </c>
      <c r="D2000" s="52" t="s">
        <v>285</v>
      </c>
      <c r="E2000" s="52" t="s">
        <v>114</v>
      </c>
      <c r="F2000" s="75" t="s">
        <v>186</v>
      </c>
      <c r="G2000" s="14">
        <v>6190000</v>
      </c>
    </row>
    <row r="2001" spans="2:7" x14ac:dyDescent="0.25">
      <c r="B2001" s="43" t="s">
        <v>2403</v>
      </c>
      <c r="C2001" s="75" t="s">
        <v>284</v>
      </c>
      <c r="D2001" s="52" t="s">
        <v>285</v>
      </c>
      <c r="E2001" s="52" t="s">
        <v>114</v>
      </c>
      <c r="F2001" s="75" t="s">
        <v>186</v>
      </c>
      <c r="G2001" s="14">
        <v>17780000</v>
      </c>
    </row>
    <row r="2002" spans="2:7" x14ac:dyDescent="0.25">
      <c r="B2002" s="43" t="s">
        <v>559</v>
      </c>
      <c r="C2002" s="75" t="s">
        <v>284</v>
      </c>
      <c r="D2002" s="52" t="s">
        <v>285</v>
      </c>
      <c r="E2002" s="52" t="s">
        <v>114</v>
      </c>
      <c r="F2002" s="75" t="s">
        <v>186</v>
      </c>
      <c r="G2002" s="14">
        <v>4390000</v>
      </c>
    </row>
    <row r="2003" spans="2:7" x14ac:dyDescent="0.25">
      <c r="B2003" s="43" t="s">
        <v>2404</v>
      </c>
      <c r="C2003" s="75" t="s">
        <v>284</v>
      </c>
      <c r="D2003" s="52" t="s">
        <v>285</v>
      </c>
      <c r="E2003" s="52" t="s">
        <v>114</v>
      </c>
      <c r="F2003" s="75" t="s">
        <v>186</v>
      </c>
      <c r="G2003" s="14">
        <v>21810000</v>
      </c>
    </row>
    <row r="2004" spans="2:7" x14ac:dyDescent="0.25">
      <c r="B2004" s="43" t="s">
        <v>1257</v>
      </c>
      <c r="C2004" s="75" t="s">
        <v>284</v>
      </c>
      <c r="D2004" s="52" t="s">
        <v>285</v>
      </c>
      <c r="E2004" s="52" t="s">
        <v>111</v>
      </c>
      <c r="F2004" s="75" t="s">
        <v>313</v>
      </c>
      <c r="G2004" s="14">
        <v>17450000</v>
      </c>
    </row>
    <row r="2005" spans="2:7" x14ac:dyDescent="0.25">
      <c r="B2005" s="43" t="s">
        <v>2405</v>
      </c>
      <c r="C2005" s="75" t="s">
        <v>284</v>
      </c>
      <c r="D2005" s="52" t="s">
        <v>285</v>
      </c>
      <c r="E2005" s="52" t="s">
        <v>165</v>
      </c>
      <c r="F2005" s="75" t="s">
        <v>313</v>
      </c>
      <c r="G2005" s="14">
        <v>11300000</v>
      </c>
    </row>
    <row r="2006" spans="2:7" x14ac:dyDescent="0.25">
      <c r="B2006" s="43" t="s">
        <v>2406</v>
      </c>
      <c r="C2006" s="75" t="s">
        <v>284</v>
      </c>
      <c r="D2006" s="52" t="s">
        <v>285</v>
      </c>
      <c r="E2006" s="52" t="s">
        <v>114</v>
      </c>
      <c r="F2006" s="75" t="s">
        <v>223</v>
      </c>
      <c r="G2006" s="14">
        <v>30100000</v>
      </c>
    </row>
    <row r="2007" spans="2:7" x14ac:dyDescent="0.25">
      <c r="B2007" s="43" t="s">
        <v>2407</v>
      </c>
      <c r="C2007" s="75" t="s">
        <v>284</v>
      </c>
      <c r="D2007" s="52" t="s">
        <v>285</v>
      </c>
      <c r="E2007" s="52" t="s">
        <v>114</v>
      </c>
      <c r="F2007" s="75" t="s">
        <v>223</v>
      </c>
      <c r="G2007" s="14">
        <v>3890000</v>
      </c>
    </row>
    <row r="2008" spans="2:7" x14ac:dyDescent="0.25">
      <c r="B2008" s="43" t="s">
        <v>2408</v>
      </c>
      <c r="C2008" s="75" t="s">
        <v>284</v>
      </c>
      <c r="D2008" s="52" t="s">
        <v>285</v>
      </c>
      <c r="E2008" s="52" t="s">
        <v>268</v>
      </c>
      <c r="F2008" s="75" t="s">
        <v>223</v>
      </c>
      <c r="G2008" s="14">
        <v>23800000</v>
      </c>
    </row>
    <row r="2009" spans="2:7" x14ac:dyDescent="0.25">
      <c r="B2009" s="43" t="s">
        <v>2409</v>
      </c>
      <c r="C2009" s="75" t="s">
        <v>284</v>
      </c>
      <c r="D2009" s="52" t="s">
        <v>285</v>
      </c>
      <c r="E2009" s="52" t="s">
        <v>114</v>
      </c>
      <c r="F2009" s="75" t="s">
        <v>257</v>
      </c>
      <c r="G2009" s="14">
        <v>31980000</v>
      </c>
    </row>
    <row r="2010" spans="2:7" x14ac:dyDescent="0.25">
      <c r="B2010" s="43" t="s">
        <v>2410</v>
      </c>
      <c r="C2010" s="75" t="s">
        <v>284</v>
      </c>
      <c r="D2010" s="52" t="s">
        <v>285</v>
      </c>
      <c r="E2010" s="52" t="s">
        <v>114</v>
      </c>
      <c r="F2010" s="75" t="s">
        <v>257</v>
      </c>
      <c r="G2010" s="14">
        <v>17280000</v>
      </c>
    </row>
    <row r="2011" spans="2:7" x14ac:dyDescent="0.25">
      <c r="B2011" s="43" t="s">
        <v>2411</v>
      </c>
      <c r="C2011" s="75" t="s">
        <v>284</v>
      </c>
      <c r="D2011" s="52" t="s">
        <v>285</v>
      </c>
      <c r="E2011" s="52" t="s">
        <v>114</v>
      </c>
      <c r="F2011" s="75" t="s">
        <v>257</v>
      </c>
      <c r="G2011" s="14">
        <v>31420000</v>
      </c>
    </row>
    <row r="2012" spans="2:7" x14ac:dyDescent="0.25">
      <c r="B2012" s="43" t="s">
        <v>283</v>
      </c>
      <c r="C2012" s="75" t="s">
        <v>284</v>
      </c>
      <c r="D2012" s="52" t="s">
        <v>285</v>
      </c>
      <c r="E2012" s="52" t="s">
        <v>125</v>
      </c>
      <c r="F2012" s="75" t="s">
        <v>257</v>
      </c>
      <c r="G2012" s="14">
        <v>26490000</v>
      </c>
    </row>
    <row r="2013" spans="2:7" x14ac:dyDescent="0.25">
      <c r="B2013" s="43" t="s">
        <v>2412</v>
      </c>
      <c r="C2013" s="75" t="s">
        <v>284</v>
      </c>
      <c r="D2013" s="52" t="s">
        <v>285</v>
      </c>
      <c r="E2013" s="52" t="s">
        <v>1154</v>
      </c>
      <c r="F2013" s="75" t="s">
        <v>257</v>
      </c>
      <c r="G2013" s="14">
        <v>24380000</v>
      </c>
    </row>
    <row r="2014" spans="2:7" x14ac:dyDescent="0.25">
      <c r="B2014" s="43" t="s">
        <v>2413</v>
      </c>
      <c r="C2014" s="75" t="s">
        <v>284</v>
      </c>
      <c r="D2014" s="52" t="s">
        <v>285</v>
      </c>
      <c r="E2014" s="52" t="s">
        <v>111</v>
      </c>
      <c r="F2014" s="75" t="s">
        <v>213</v>
      </c>
      <c r="G2014" s="14">
        <v>11280000</v>
      </c>
    </row>
    <row r="2015" spans="2:7" x14ac:dyDescent="0.25">
      <c r="B2015" s="43" t="s">
        <v>2414</v>
      </c>
      <c r="C2015" s="75" t="s">
        <v>284</v>
      </c>
      <c r="D2015" s="52" t="s">
        <v>285</v>
      </c>
      <c r="E2015" s="52" t="s">
        <v>114</v>
      </c>
      <c r="F2015" s="75" t="s">
        <v>213</v>
      </c>
      <c r="G2015" s="14">
        <v>13730000</v>
      </c>
    </row>
    <row r="2016" spans="2:7" x14ac:dyDescent="0.25">
      <c r="B2016" s="43" t="s">
        <v>2415</v>
      </c>
      <c r="C2016" s="75" t="s">
        <v>284</v>
      </c>
      <c r="D2016" s="52" t="s">
        <v>285</v>
      </c>
      <c r="E2016" s="52" t="s">
        <v>339</v>
      </c>
      <c r="F2016" s="75" t="s">
        <v>205</v>
      </c>
      <c r="G2016" s="14">
        <v>11410000</v>
      </c>
    </row>
    <row r="2017" spans="2:7" x14ac:dyDescent="0.25">
      <c r="B2017" s="43" t="s">
        <v>2416</v>
      </c>
      <c r="C2017" s="75" t="s">
        <v>284</v>
      </c>
      <c r="D2017" s="52" t="s">
        <v>285</v>
      </c>
      <c r="E2017" s="52" t="s">
        <v>109</v>
      </c>
      <c r="F2017" s="75" t="s">
        <v>205</v>
      </c>
      <c r="G2017" s="14">
        <v>22120000</v>
      </c>
    </row>
    <row r="2018" spans="2:7" x14ac:dyDescent="0.25">
      <c r="B2018" s="43" t="s">
        <v>2417</v>
      </c>
      <c r="C2018" s="75" t="s">
        <v>284</v>
      </c>
      <c r="D2018" s="52" t="s">
        <v>285</v>
      </c>
      <c r="E2018" s="52" t="s">
        <v>114</v>
      </c>
      <c r="F2018" s="75" t="s">
        <v>205</v>
      </c>
      <c r="G2018" s="14">
        <v>29680000</v>
      </c>
    </row>
    <row r="2019" spans="2:7" x14ac:dyDescent="0.25">
      <c r="B2019" s="43" t="s">
        <v>2418</v>
      </c>
      <c r="C2019" s="75" t="s">
        <v>284</v>
      </c>
      <c r="D2019" s="52" t="s">
        <v>285</v>
      </c>
      <c r="E2019" s="52" t="s">
        <v>440</v>
      </c>
      <c r="F2019" s="75" t="s">
        <v>205</v>
      </c>
      <c r="G2019" s="14">
        <v>17330000</v>
      </c>
    </row>
    <row r="2020" spans="2:7" x14ac:dyDescent="0.25">
      <c r="B2020" s="43" t="s">
        <v>2419</v>
      </c>
      <c r="C2020" s="75" t="s">
        <v>284</v>
      </c>
      <c r="D2020" s="52" t="s">
        <v>285</v>
      </c>
      <c r="E2020" s="52" t="s">
        <v>1154</v>
      </c>
      <c r="F2020" s="75" t="s">
        <v>205</v>
      </c>
      <c r="G2020" s="14">
        <v>27160000</v>
      </c>
    </row>
    <row r="2021" spans="2:7" x14ac:dyDescent="0.25">
      <c r="B2021" s="43" t="s">
        <v>2420</v>
      </c>
      <c r="C2021" s="75" t="s">
        <v>284</v>
      </c>
      <c r="D2021" s="52" t="s">
        <v>285</v>
      </c>
      <c r="E2021" s="52" t="s">
        <v>114</v>
      </c>
      <c r="F2021" s="75" t="s">
        <v>188</v>
      </c>
      <c r="G2021" s="14">
        <v>25400000</v>
      </c>
    </row>
    <row r="2022" spans="2:7" x14ac:dyDescent="0.25">
      <c r="B2022" s="43" t="s">
        <v>2421</v>
      </c>
      <c r="C2022" s="75" t="s">
        <v>284</v>
      </c>
      <c r="D2022" s="52" t="s">
        <v>288</v>
      </c>
      <c r="E2022" s="52" t="s">
        <v>704</v>
      </c>
      <c r="F2022" s="75" t="s">
        <v>186</v>
      </c>
      <c r="G2022" s="14">
        <v>12930000</v>
      </c>
    </row>
    <row r="2023" spans="2:7" x14ac:dyDescent="0.25">
      <c r="B2023" s="43" t="s">
        <v>2422</v>
      </c>
      <c r="C2023" s="75" t="s">
        <v>284</v>
      </c>
      <c r="D2023" s="52" t="s">
        <v>288</v>
      </c>
      <c r="E2023" s="52" t="s">
        <v>114</v>
      </c>
      <c r="F2023" s="75" t="s">
        <v>186</v>
      </c>
      <c r="G2023" s="14">
        <v>11270000</v>
      </c>
    </row>
    <row r="2024" spans="2:7" x14ac:dyDescent="0.25">
      <c r="B2024" s="43" t="s">
        <v>2423</v>
      </c>
      <c r="C2024" s="75" t="s">
        <v>284</v>
      </c>
      <c r="D2024" s="52" t="s">
        <v>288</v>
      </c>
      <c r="E2024" s="52" t="s">
        <v>114</v>
      </c>
      <c r="F2024" s="75" t="s">
        <v>186</v>
      </c>
      <c r="G2024" s="14">
        <v>14090000</v>
      </c>
    </row>
    <row r="2025" spans="2:7" x14ac:dyDescent="0.25">
      <c r="B2025" s="43" t="s">
        <v>2424</v>
      </c>
      <c r="C2025" s="75" t="s">
        <v>284</v>
      </c>
      <c r="D2025" s="52" t="s">
        <v>288</v>
      </c>
      <c r="E2025" s="52" t="s">
        <v>114</v>
      </c>
      <c r="F2025" s="75" t="s">
        <v>186</v>
      </c>
      <c r="G2025" s="14">
        <v>8530000</v>
      </c>
    </row>
    <row r="2026" spans="2:7" x14ac:dyDescent="0.25">
      <c r="B2026" s="43" t="s">
        <v>2425</v>
      </c>
      <c r="C2026" s="75" t="s">
        <v>284</v>
      </c>
      <c r="D2026" s="52" t="s">
        <v>288</v>
      </c>
      <c r="E2026" s="52" t="s">
        <v>114</v>
      </c>
      <c r="F2026" s="75" t="s">
        <v>186</v>
      </c>
      <c r="G2026" s="14">
        <v>13850000</v>
      </c>
    </row>
    <row r="2027" spans="2:7" x14ac:dyDescent="0.25">
      <c r="B2027" s="43" t="s">
        <v>2426</v>
      </c>
      <c r="C2027" s="75" t="s">
        <v>284</v>
      </c>
      <c r="D2027" s="52" t="s">
        <v>288</v>
      </c>
      <c r="E2027" s="52" t="s">
        <v>118</v>
      </c>
      <c r="F2027" s="75" t="s">
        <v>186</v>
      </c>
      <c r="G2027" s="14">
        <v>12650000</v>
      </c>
    </row>
    <row r="2028" spans="2:7" x14ac:dyDescent="0.25">
      <c r="B2028" s="43" t="s">
        <v>2427</v>
      </c>
      <c r="C2028" s="75" t="s">
        <v>284</v>
      </c>
      <c r="D2028" s="52" t="s">
        <v>288</v>
      </c>
      <c r="E2028" s="52" t="s">
        <v>114</v>
      </c>
      <c r="F2028" s="75" t="s">
        <v>197</v>
      </c>
      <c r="G2028" s="14">
        <v>26550000</v>
      </c>
    </row>
    <row r="2029" spans="2:7" x14ac:dyDescent="0.25">
      <c r="B2029" s="43" t="s">
        <v>2428</v>
      </c>
      <c r="C2029" s="75" t="s">
        <v>284</v>
      </c>
      <c r="D2029" s="52" t="s">
        <v>288</v>
      </c>
      <c r="E2029" s="52" t="s">
        <v>114</v>
      </c>
      <c r="F2029" s="75" t="s">
        <v>197</v>
      </c>
      <c r="G2029" s="14">
        <v>4530000</v>
      </c>
    </row>
    <row r="2030" spans="2:7" x14ac:dyDescent="0.25">
      <c r="B2030" s="43" t="s">
        <v>2429</v>
      </c>
      <c r="C2030" s="75" t="s">
        <v>284</v>
      </c>
      <c r="D2030" s="52" t="s">
        <v>288</v>
      </c>
      <c r="E2030" s="52" t="s">
        <v>114</v>
      </c>
      <c r="F2030" s="75" t="s">
        <v>197</v>
      </c>
      <c r="G2030" s="14">
        <v>11590000</v>
      </c>
    </row>
    <row r="2031" spans="2:7" x14ac:dyDescent="0.25">
      <c r="B2031" s="43" t="s">
        <v>2430</v>
      </c>
      <c r="C2031" s="75" t="s">
        <v>284</v>
      </c>
      <c r="D2031" s="52" t="s">
        <v>288</v>
      </c>
      <c r="E2031" s="52" t="s">
        <v>114</v>
      </c>
      <c r="F2031" s="75" t="s">
        <v>223</v>
      </c>
      <c r="G2031" s="14">
        <v>22040000</v>
      </c>
    </row>
    <row r="2032" spans="2:7" x14ac:dyDescent="0.25">
      <c r="B2032" s="43" t="s">
        <v>2431</v>
      </c>
      <c r="C2032" s="75" t="s">
        <v>284</v>
      </c>
      <c r="D2032" s="52" t="s">
        <v>288</v>
      </c>
      <c r="E2032" s="52" t="s">
        <v>114</v>
      </c>
      <c r="F2032" s="75" t="s">
        <v>223</v>
      </c>
      <c r="G2032" s="14">
        <v>14200000</v>
      </c>
    </row>
    <row r="2033" spans="2:7" x14ac:dyDescent="0.25">
      <c r="B2033" s="43" t="s">
        <v>2432</v>
      </c>
      <c r="C2033" s="75" t="s">
        <v>284</v>
      </c>
      <c r="D2033" s="52" t="s">
        <v>288</v>
      </c>
      <c r="E2033" s="52" t="s">
        <v>165</v>
      </c>
      <c r="F2033" s="75" t="s">
        <v>223</v>
      </c>
      <c r="G2033" s="14">
        <v>29120000</v>
      </c>
    </row>
    <row r="2034" spans="2:7" x14ac:dyDescent="0.25">
      <c r="B2034" s="43" t="s">
        <v>2433</v>
      </c>
      <c r="C2034" s="75" t="s">
        <v>284</v>
      </c>
      <c r="D2034" s="52" t="s">
        <v>288</v>
      </c>
      <c r="E2034" s="52" t="s">
        <v>114</v>
      </c>
      <c r="F2034" s="75" t="s">
        <v>257</v>
      </c>
      <c r="G2034" s="14">
        <v>24020000</v>
      </c>
    </row>
    <row r="2035" spans="2:7" x14ac:dyDescent="0.25">
      <c r="B2035" s="43" t="s">
        <v>2434</v>
      </c>
      <c r="C2035" s="75" t="s">
        <v>284</v>
      </c>
      <c r="D2035" s="52" t="s">
        <v>288</v>
      </c>
      <c r="E2035" s="52" t="s">
        <v>114</v>
      </c>
      <c r="F2035" s="75" t="s">
        <v>257</v>
      </c>
      <c r="G2035" s="14">
        <v>34970000</v>
      </c>
    </row>
    <row r="2036" spans="2:7" x14ac:dyDescent="0.25">
      <c r="B2036" s="43" t="s">
        <v>2435</v>
      </c>
      <c r="C2036" s="75" t="s">
        <v>284</v>
      </c>
      <c r="D2036" s="52" t="s">
        <v>288</v>
      </c>
      <c r="E2036" s="52" t="s">
        <v>114</v>
      </c>
      <c r="F2036" s="75" t="s">
        <v>213</v>
      </c>
      <c r="G2036" s="14">
        <v>13130000</v>
      </c>
    </row>
    <row r="2037" spans="2:7" x14ac:dyDescent="0.25">
      <c r="B2037" s="43" t="s">
        <v>2436</v>
      </c>
      <c r="C2037" s="75" t="s">
        <v>284</v>
      </c>
      <c r="D2037" s="52" t="s">
        <v>288</v>
      </c>
      <c r="E2037" s="52" t="s">
        <v>114</v>
      </c>
      <c r="F2037" s="75" t="s">
        <v>213</v>
      </c>
      <c r="G2037" s="14">
        <v>21320000</v>
      </c>
    </row>
    <row r="2038" spans="2:7" x14ac:dyDescent="0.25">
      <c r="B2038" s="43" t="s">
        <v>2437</v>
      </c>
      <c r="C2038" s="75" t="s">
        <v>284</v>
      </c>
      <c r="D2038" s="52" t="s">
        <v>288</v>
      </c>
      <c r="E2038" s="52" t="s">
        <v>114</v>
      </c>
      <c r="F2038" s="75" t="s">
        <v>213</v>
      </c>
      <c r="G2038" s="14">
        <v>19100000</v>
      </c>
    </row>
    <row r="2039" spans="2:7" x14ac:dyDescent="0.25">
      <c r="B2039" s="43" t="s">
        <v>2438</v>
      </c>
      <c r="C2039" s="75" t="s">
        <v>284</v>
      </c>
      <c r="D2039" s="52" t="s">
        <v>288</v>
      </c>
      <c r="E2039" s="52" t="s">
        <v>276</v>
      </c>
      <c r="F2039" s="75" t="s">
        <v>205</v>
      </c>
      <c r="G2039" s="14">
        <v>22750000</v>
      </c>
    </row>
    <row r="2040" spans="2:7" x14ac:dyDescent="0.25">
      <c r="B2040" s="43" t="s">
        <v>2439</v>
      </c>
      <c r="C2040" s="75" t="s">
        <v>284</v>
      </c>
      <c r="D2040" s="52" t="s">
        <v>288</v>
      </c>
      <c r="E2040" s="52" t="s">
        <v>114</v>
      </c>
      <c r="F2040" s="75" t="s">
        <v>205</v>
      </c>
      <c r="G2040" s="14">
        <v>24310000</v>
      </c>
    </row>
    <row r="2041" spans="2:7" x14ac:dyDescent="0.25">
      <c r="B2041" s="43" t="s">
        <v>2440</v>
      </c>
      <c r="C2041" s="75" t="s">
        <v>284</v>
      </c>
      <c r="D2041" s="52" t="s">
        <v>288</v>
      </c>
      <c r="E2041" s="52" t="s">
        <v>114</v>
      </c>
      <c r="F2041" s="75" t="s">
        <v>205</v>
      </c>
      <c r="G2041" s="14">
        <v>10880000</v>
      </c>
    </row>
    <row r="2042" spans="2:7" x14ac:dyDescent="0.25">
      <c r="B2042" s="43" t="s">
        <v>2441</v>
      </c>
      <c r="C2042" s="75" t="s">
        <v>284</v>
      </c>
      <c r="D2042" s="52" t="s">
        <v>288</v>
      </c>
      <c r="E2042" s="52" t="s">
        <v>114</v>
      </c>
      <c r="F2042" s="75" t="s">
        <v>205</v>
      </c>
      <c r="G2042" s="14">
        <v>14420000</v>
      </c>
    </row>
    <row r="2043" spans="2:7" x14ac:dyDescent="0.25">
      <c r="B2043" s="43" t="s">
        <v>2442</v>
      </c>
      <c r="C2043" s="75" t="s">
        <v>284</v>
      </c>
      <c r="D2043" s="52" t="s">
        <v>288</v>
      </c>
      <c r="E2043" s="52" t="s">
        <v>114</v>
      </c>
      <c r="F2043" s="75" t="s">
        <v>205</v>
      </c>
      <c r="G2043" s="14">
        <v>20180000</v>
      </c>
    </row>
    <row r="2044" spans="2:7" x14ac:dyDescent="0.25">
      <c r="B2044" s="43" t="s">
        <v>2443</v>
      </c>
      <c r="C2044" s="75" t="s">
        <v>284</v>
      </c>
      <c r="D2044" s="52" t="s">
        <v>288</v>
      </c>
      <c r="E2044" s="52" t="s">
        <v>114</v>
      </c>
      <c r="F2044" s="75" t="s">
        <v>205</v>
      </c>
      <c r="G2044" s="14">
        <v>19140000</v>
      </c>
    </row>
    <row r="2045" spans="2:7" x14ac:dyDescent="0.25">
      <c r="B2045" s="43" t="s">
        <v>2444</v>
      </c>
      <c r="C2045" s="75" t="s">
        <v>284</v>
      </c>
      <c r="D2045" s="52" t="s">
        <v>288</v>
      </c>
      <c r="E2045" s="52" t="s">
        <v>114</v>
      </c>
      <c r="F2045" s="75" t="s">
        <v>220</v>
      </c>
      <c r="G2045" s="14">
        <v>18550000</v>
      </c>
    </row>
    <row r="2046" spans="2:7" x14ac:dyDescent="0.25">
      <c r="B2046" s="43" t="s">
        <v>2445</v>
      </c>
      <c r="C2046" s="75" t="s">
        <v>284</v>
      </c>
      <c r="D2046" s="52" t="s">
        <v>288</v>
      </c>
      <c r="E2046" s="52" t="s">
        <v>114</v>
      </c>
      <c r="F2046" s="75" t="s">
        <v>220</v>
      </c>
      <c r="G2046" s="14">
        <v>23430000</v>
      </c>
    </row>
    <row r="2047" spans="2:7" x14ac:dyDescent="0.25">
      <c r="B2047" s="43" t="s">
        <v>2446</v>
      </c>
      <c r="C2047" s="75" t="s">
        <v>284</v>
      </c>
      <c r="D2047" s="52" t="s">
        <v>288</v>
      </c>
      <c r="E2047" s="52" t="s">
        <v>852</v>
      </c>
      <c r="F2047" s="75" t="s">
        <v>188</v>
      </c>
      <c r="G2047" s="14">
        <v>11450000</v>
      </c>
    </row>
    <row r="2048" spans="2:7" x14ac:dyDescent="0.25">
      <c r="B2048" s="43" t="s">
        <v>2447</v>
      </c>
      <c r="C2048" s="75" t="s">
        <v>284</v>
      </c>
      <c r="D2048" s="52" t="s">
        <v>288</v>
      </c>
      <c r="E2048" s="52" t="s">
        <v>109</v>
      </c>
      <c r="F2048" s="75" t="s">
        <v>188</v>
      </c>
      <c r="G2048" s="14">
        <v>7640000</v>
      </c>
    </row>
    <row r="2049" spans="2:7" x14ac:dyDescent="0.25">
      <c r="B2049" s="43" t="s">
        <v>2448</v>
      </c>
      <c r="C2049" s="75" t="s">
        <v>284</v>
      </c>
      <c r="D2049" s="52" t="s">
        <v>288</v>
      </c>
      <c r="E2049" s="52" t="s">
        <v>114</v>
      </c>
      <c r="F2049" s="75" t="s">
        <v>188</v>
      </c>
      <c r="G2049" s="14">
        <v>25550000</v>
      </c>
    </row>
    <row r="2050" spans="2:7" x14ac:dyDescent="0.25">
      <c r="B2050" s="43" t="s">
        <v>2449</v>
      </c>
      <c r="C2050" s="75" t="s">
        <v>284</v>
      </c>
      <c r="D2050" s="52" t="s">
        <v>288</v>
      </c>
      <c r="E2050" s="52" t="s">
        <v>114</v>
      </c>
      <c r="F2050" s="75" t="s">
        <v>188</v>
      </c>
      <c r="G2050" s="14">
        <v>16890000</v>
      </c>
    </row>
    <row r="2051" spans="2:7" x14ac:dyDescent="0.25">
      <c r="B2051" s="43" t="s">
        <v>287</v>
      </c>
      <c r="C2051" s="75" t="s">
        <v>284</v>
      </c>
      <c r="D2051" s="52" t="s">
        <v>288</v>
      </c>
      <c r="E2051" s="52" t="s">
        <v>125</v>
      </c>
      <c r="F2051" s="75" t="s">
        <v>188</v>
      </c>
      <c r="G2051" s="14">
        <v>21660000</v>
      </c>
    </row>
    <row r="2052" spans="2:7" x14ac:dyDescent="0.25">
      <c r="B2052" s="43" t="s">
        <v>1358</v>
      </c>
      <c r="C2052" s="75" t="s">
        <v>284</v>
      </c>
      <c r="D2052" s="52" t="s">
        <v>2450</v>
      </c>
      <c r="E2052" s="52" t="s">
        <v>650</v>
      </c>
      <c r="F2052" s="75" t="s">
        <v>186</v>
      </c>
      <c r="G2052" s="14">
        <v>12850000</v>
      </c>
    </row>
    <row r="2053" spans="2:7" x14ac:dyDescent="0.25">
      <c r="B2053" s="43" t="s">
        <v>2451</v>
      </c>
      <c r="C2053" s="75" t="s">
        <v>284</v>
      </c>
      <c r="D2053" s="52" t="s">
        <v>2450</v>
      </c>
      <c r="E2053" s="52" t="s">
        <v>109</v>
      </c>
      <c r="F2053" s="75" t="s">
        <v>186</v>
      </c>
      <c r="G2053" s="14">
        <v>16900000</v>
      </c>
    </row>
    <row r="2054" spans="2:7" x14ac:dyDescent="0.25">
      <c r="B2054" s="43" t="s">
        <v>2452</v>
      </c>
      <c r="C2054" s="75" t="s">
        <v>284</v>
      </c>
      <c r="D2054" s="52" t="s">
        <v>2450</v>
      </c>
      <c r="E2054" s="52" t="s">
        <v>109</v>
      </c>
      <c r="F2054" s="75" t="s">
        <v>186</v>
      </c>
      <c r="G2054" s="14">
        <v>11390000</v>
      </c>
    </row>
    <row r="2055" spans="2:7" x14ac:dyDescent="0.25">
      <c r="B2055" s="43" t="s">
        <v>1714</v>
      </c>
      <c r="C2055" s="75" t="s">
        <v>284</v>
      </c>
      <c r="D2055" s="52" t="s">
        <v>2450</v>
      </c>
      <c r="E2055" s="52" t="s">
        <v>109</v>
      </c>
      <c r="F2055" s="75" t="s">
        <v>186</v>
      </c>
      <c r="G2055" s="14">
        <v>14870000</v>
      </c>
    </row>
    <row r="2056" spans="2:7" x14ac:dyDescent="0.25">
      <c r="B2056" s="43" t="s">
        <v>2453</v>
      </c>
      <c r="C2056" s="75" t="s">
        <v>284</v>
      </c>
      <c r="D2056" s="52" t="s">
        <v>2450</v>
      </c>
      <c r="E2056" s="52" t="s">
        <v>111</v>
      </c>
      <c r="F2056" s="75" t="s">
        <v>186</v>
      </c>
      <c r="G2056" s="14">
        <v>19280000</v>
      </c>
    </row>
    <row r="2057" spans="2:7" x14ac:dyDescent="0.25">
      <c r="B2057" s="43" t="s">
        <v>2454</v>
      </c>
      <c r="C2057" s="75" t="s">
        <v>284</v>
      </c>
      <c r="D2057" s="52" t="s">
        <v>2450</v>
      </c>
      <c r="E2057" s="52" t="s">
        <v>608</v>
      </c>
      <c r="F2057" s="75" t="s">
        <v>186</v>
      </c>
      <c r="G2057" s="14">
        <v>15950000</v>
      </c>
    </row>
    <row r="2058" spans="2:7" x14ac:dyDescent="0.25">
      <c r="B2058" s="43" t="s">
        <v>2455</v>
      </c>
      <c r="C2058" s="75" t="s">
        <v>284</v>
      </c>
      <c r="D2058" s="52" t="s">
        <v>2450</v>
      </c>
      <c r="E2058" s="52" t="s">
        <v>114</v>
      </c>
      <c r="F2058" s="75" t="s">
        <v>186</v>
      </c>
      <c r="G2058" s="14">
        <v>13370000</v>
      </c>
    </row>
    <row r="2059" spans="2:7" x14ac:dyDescent="0.25">
      <c r="B2059" s="43" t="s">
        <v>2456</v>
      </c>
      <c r="C2059" s="75" t="s">
        <v>284</v>
      </c>
      <c r="D2059" s="52" t="s">
        <v>2450</v>
      </c>
      <c r="E2059" s="52" t="s">
        <v>114</v>
      </c>
      <c r="F2059" s="75" t="s">
        <v>186</v>
      </c>
      <c r="G2059" s="14">
        <v>21530000</v>
      </c>
    </row>
    <row r="2060" spans="2:7" x14ac:dyDescent="0.25">
      <c r="B2060" s="43" t="s">
        <v>2457</v>
      </c>
      <c r="C2060" s="75" t="s">
        <v>284</v>
      </c>
      <c r="D2060" s="52" t="s">
        <v>2450</v>
      </c>
      <c r="E2060" s="52" t="s">
        <v>114</v>
      </c>
      <c r="F2060" s="75" t="s">
        <v>186</v>
      </c>
      <c r="G2060" s="14">
        <v>14580000</v>
      </c>
    </row>
    <row r="2061" spans="2:7" x14ac:dyDescent="0.25">
      <c r="B2061" s="43" t="s">
        <v>2458</v>
      </c>
      <c r="C2061" s="75" t="s">
        <v>284</v>
      </c>
      <c r="D2061" s="52" t="s">
        <v>2450</v>
      </c>
      <c r="E2061" s="52" t="s">
        <v>114</v>
      </c>
      <c r="F2061" s="75" t="s">
        <v>186</v>
      </c>
      <c r="G2061" s="14">
        <v>9590000</v>
      </c>
    </row>
    <row r="2062" spans="2:7" x14ac:dyDescent="0.25">
      <c r="B2062" s="43" t="s">
        <v>2459</v>
      </c>
      <c r="C2062" s="75" t="s">
        <v>284</v>
      </c>
      <c r="D2062" s="52" t="s">
        <v>2450</v>
      </c>
      <c r="E2062" s="52" t="s">
        <v>114</v>
      </c>
      <c r="F2062" s="75" t="s">
        <v>197</v>
      </c>
      <c r="G2062" s="14">
        <v>10790000</v>
      </c>
    </row>
    <row r="2063" spans="2:7" x14ac:dyDescent="0.25">
      <c r="B2063" s="43" t="s">
        <v>2460</v>
      </c>
      <c r="C2063" s="75" t="s">
        <v>284</v>
      </c>
      <c r="D2063" s="52" t="s">
        <v>2450</v>
      </c>
      <c r="E2063" s="52" t="s">
        <v>109</v>
      </c>
      <c r="F2063" s="75" t="s">
        <v>223</v>
      </c>
      <c r="G2063" s="14">
        <v>26620000</v>
      </c>
    </row>
    <row r="2064" spans="2:7" x14ac:dyDescent="0.25">
      <c r="B2064" s="43" t="s">
        <v>2461</v>
      </c>
      <c r="C2064" s="75" t="s">
        <v>284</v>
      </c>
      <c r="D2064" s="52" t="s">
        <v>2450</v>
      </c>
      <c r="E2064" s="52" t="s">
        <v>109</v>
      </c>
      <c r="F2064" s="75" t="s">
        <v>223</v>
      </c>
      <c r="G2064" s="14">
        <v>19410000</v>
      </c>
    </row>
    <row r="2065" spans="2:7" x14ac:dyDescent="0.25">
      <c r="B2065" s="43" t="s">
        <v>2462</v>
      </c>
      <c r="C2065" s="75" t="s">
        <v>284</v>
      </c>
      <c r="D2065" s="52" t="s">
        <v>2450</v>
      </c>
      <c r="E2065" s="52" t="s">
        <v>608</v>
      </c>
      <c r="F2065" s="75" t="s">
        <v>223</v>
      </c>
      <c r="G2065" s="14">
        <v>26670000</v>
      </c>
    </row>
    <row r="2066" spans="2:7" x14ac:dyDescent="0.25">
      <c r="B2066" s="43" t="s">
        <v>2219</v>
      </c>
      <c r="C2066" s="75" t="s">
        <v>284</v>
      </c>
      <c r="D2066" s="52" t="s">
        <v>2450</v>
      </c>
      <c r="E2066" s="52" t="s">
        <v>114</v>
      </c>
      <c r="F2066" s="75" t="s">
        <v>223</v>
      </c>
      <c r="G2066" s="14">
        <v>22550000</v>
      </c>
    </row>
    <row r="2067" spans="2:7" x14ac:dyDescent="0.25">
      <c r="B2067" s="43" t="s">
        <v>2463</v>
      </c>
      <c r="C2067" s="75" t="s">
        <v>284</v>
      </c>
      <c r="D2067" s="52" t="s">
        <v>2450</v>
      </c>
      <c r="E2067" s="52" t="s">
        <v>114</v>
      </c>
      <c r="F2067" s="75" t="s">
        <v>443</v>
      </c>
      <c r="G2067" s="14">
        <v>34550000</v>
      </c>
    </row>
    <row r="2068" spans="2:7" x14ac:dyDescent="0.25">
      <c r="B2068" s="43" t="s">
        <v>2464</v>
      </c>
      <c r="C2068" s="75" t="s">
        <v>284</v>
      </c>
      <c r="D2068" s="52" t="s">
        <v>2450</v>
      </c>
      <c r="E2068" s="52" t="s">
        <v>194</v>
      </c>
      <c r="F2068" s="75" t="s">
        <v>257</v>
      </c>
      <c r="G2068" s="14">
        <v>34220000</v>
      </c>
    </row>
    <row r="2069" spans="2:7" x14ac:dyDescent="0.25">
      <c r="B2069" s="43" t="s">
        <v>2465</v>
      </c>
      <c r="C2069" s="75" t="s">
        <v>284</v>
      </c>
      <c r="D2069" s="52" t="s">
        <v>2450</v>
      </c>
      <c r="E2069" s="52" t="s">
        <v>276</v>
      </c>
      <c r="F2069" s="75" t="s">
        <v>257</v>
      </c>
      <c r="G2069" s="14">
        <v>27650000</v>
      </c>
    </row>
    <row r="2070" spans="2:7" x14ac:dyDescent="0.25">
      <c r="B2070" s="43" t="s">
        <v>2466</v>
      </c>
      <c r="C2070" s="75" t="s">
        <v>284</v>
      </c>
      <c r="D2070" s="52" t="s">
        <v>2450</v>
      </c>
      <c r="E2070" s="52" t="s">
        <v>113</v>
      </c>
      <c r="F2070" s="75" t="s">
        <v>257</v>
      </c>
      <c r="G2070" s="14">
        <v>28670000</v>
      </c>
    </row>
    <row r="2071" spans="2:7" x14ac:dyDescent="0.25">
      <c r="B2071" s="43" t="s">
        <v>2467</v>
      </c>
      <c r="C2071" s="75" t="s">
        <v>284</v>
      </c>
      <c r="D2071" s="52" t="s">
        <v>2450</v>
      </c>
      <c r="E2071" s="52" t="s">
        <v>110</v>
      </c>
      <c r="F2071" s="75" t="s">
        <v>213</v>
      </c>
      <c r="G2071" s="14">
        <v>9960000</v>
      </c>
    </row>
    <row r="2072" spans="2:7" x14ac:dyDescent="0.25">
      <c r="B2072" s="43" t="s">
        <v>2468</v>
      </c>
      <c r="C2072" s="75" t="s">
        <v>284</v>
      </c>
      <c r="D2072" s="52" t="s">
        <v>2450</v>
      </c>
      <c r="E2072" s="52" t="s">
        <v>276</v>
      </c>
      <c r="F2072" s="75" t="s">
        <v>213</v>
      </c>
      <c r="G2072" s="14">
        <v>10970000</v>
      </c>
    </row>
    <row r="2073" spans="2:7" x14ac:dyDescent="0.25">
      <c r="B2073" s="43" t="s">
        <v>2469</v>
      </c>
      <c r="C2073" s="75" t="s">
        <v>284</v>
      </c>
      <c r="D2073" s="52" t="s">
        <v>2450</v>
      </c>
      <c r="E2073" s="52" t="s">
        <v>106</v>
      </c>
      <c r="F2073" s="75" t="s">
        <v>205</v>
      </c>
      <c r="G2073" s="14">
        <v>20540000</v>
      </c>
    </row>
    <row r="2074" spans="2:7" x14ac:dyDescent="0.25">
      <c r="B2074" s="43" t="s">
        <v>2470</v>
      </c>
      <c r="C2074" s="75" t="s">
        <v>284</v>
      </c>
      <c r="D2074" s="52" t="s">
        <v>2450</v>
      </c>
      <c r="E2074" s="52" t="s">
        <v>276</v>
      </c>
      <c r="F2074" s="75" t="s">
        <v>205</v>
      </c>
      <c r="G2074" s="14">
        <v>25850000</v>
      </c>
    </row>
    <row r="2075" spans="2:7" x14ac:dyDescent="0.25">
      <c r="B2075" s="43" t="s">
        <v>2471</v>
      </c>
      <c r="C2075" s="75" t="s">
        <v>284</v>
      </c>
      <c r="D2075" s="52" t="s">
        <v>2450</v>
      </c>
      <c r="E2075" s="52" t="s">
        <v>112</v>
      </c>
      <c r="F2075" s="75" t="s">
        <v>205</v>
      </c>
      <c r="G2075" s="14">
        <v>26610000</v>
      </c>
    </row>
    <row r="2076" spans="2:7" x14ac:dyDescent="0.25">
      <c r="B2076" s="43" t="s">
        <v>2472</v>
      </c>
      <c r="C2076" s="75" t="s">
        <v>284</v>
      </c>
      <c r="D2076" s="52" t="s">
        <v>2450</v>
      </c>
      <c r="E2076" s="52" t="s">
        <v>114</v>
      </c>
      <c r="F2076" s="75" t="s">
        <v>205</v>
      </c>
      <c r="G2076" s="14">
        <v>6250000</v>
      </c>
    </row>
    <row r="2077" spans="2:7" x14ac:dyDescent="0.25">
      <c r="B2077" s="43" t="s">
        <v>2473</v>
      </c>
      <c r="C2077" s="75" t="s">
        <v>284</v>
      </c>
      <c r="D2077" s="52" t="s">
        <v>2450</v>
      </c>
      <c r="E2077" s="52" t="s">
        <v>114</v>
      </c>
      <c r="F2077" s="75" t="s">
        <v>205</v>
      </c>
      <c r="G2077" s="14">
        <v>26890000</v>
      </c>
    </row>
    <row r="2078" spans="2:7" x14ac:dyDescent="0.25">
      <c r="B2078" s="43" t="s">
        <v>2474</v>
      </c>
      <c r="C2078" s="75" t="s">
        <v>284</v>
      </c>
      <c r="D2078" s="52" t="s">
        <v>2450</v>
      </c>
      <c r="E2078" s="52" t="s">
        <v>114</v>
      </c>
      <c r="F2078" s="75" t="s">
        <v>205</v>
      </c>
      <c r="G2078" s="14">
        <v>19370000</v>
      </c>
    </row>
    <row r="2079" spans="2:7" x14ac:dyDescent="0.25">
      <c r="B2079" s="43" t="s">
        <v>2475</v>
      </c>
      <c r="C2079" s="75" t="s">
        <v>284</v>
      </c>
      <c r="D2079" s="52" t="s">
        <v>2450</v>
      </c>
      <c r="E2079" s="52" t="s">
        <v>1253</v>
      </c>
      <c r="F2079" s="75" t="s">
        <v>205</v>
      </c>
      <c r="G2079" s="14">
        <v>33730000</v>
      </c>
    </row>
    <row r="2080" spans="2:7" x14ac:dyDescent="0.25">
      <c r="B2080" s="43" t="s">
        <v>2476</v>
      </c>
      <c r="C2080" s="75" t="s">
        <v>284</v>
      </c>
      <c r="D2080" s="52" t="s">
        <v>290</v>
      </c>
      <c r="E2080" s="52" t="s">
        <v>608</v>
      </c>
      <c r="F2080" s="75" t="s">
        <v>186</v>
      </c>
      <c r="G2080" s="14">
        <v>20680000</v>
      </c>
    </row>
    <row r="2081" spans="2:7" x14ac:dyDescent="0.25">
      <c r="B2081" s="43" t="s">
        <v>2477</v>
      </c>
      <c r="C2081" s="75" t="s">
        <v>284</v>
      </c>
      <c r="D2081" s="52" t="s">
        <v>290</v>
      </c>
      <c r="E2081" s="52" t="s">
        <v>608</v>
      </c>
      <c r="F2081" s="75" t="s">
        <v>186</v>
      </c>
      <c r="G2081" s="14">
        <v>11450000</v>
      </c>
    </row>
    <row r="2082" spans="2:7" x14ac:dyDescent="0.25">
      <c r="B2082" s="43" t="s">
        <v>2478</v>
      </c>
      <c r="C2082" s="75" t="s">
        <v>284</v>
      </c>
      <c r="D2082" s="52" t="s">
        <v>290</v>
      </c>
      <c r="E2082" s="52" t="s">
        <v>608</v>
      </c>
      <c r="F2082" s="75" t="s">
        <v>186</v>
      </c>
      <c r="G2082" s="14">
        <v>14330000</v>
      </c>
    </row>
    <row r="2083" spans="2:7" x14ac:dyDescent="0.25">
      <c r="B2083" s="43" t="s">
        <v>2479</v>
      </c>
      <c r="C2083" s="75" t="s">
        <v>284</v>
      </c>
      <c r="D2083" s="52" t="s">
        <v>290</v>
      </c>
      <c r="E2083" s="52" t="s">
        <v>608</v>
      </c>
      <c r="F2083" s="75" t="s">
        <v>186</v>
      </c>
      <c r="G2083" s="14">
        <v>12870000</v>
      </c>
    </row>
    <row r="2084" spans="2:7" x14ac:dyDescent="0.25">
      <c r="B2084" s="43" t="s">
        <v>2480</v>
      </c>
      <c r="C2084" s="75" t="s">
        <v>284</v>
      </c>
      <c r="D2084" s="52" t="s">
        <v>290</v>
      </c>
      <c r="E2084" s="52" t="s">
        <v>114</v>
      </c>
      <c r="F2084" s="75" t="s">
        <v>186</v>
      </c>
      <c r="G2084" s="14">
        <v>9730000</v>
      </c>
    </row>
    <row r="2085" spans="2:7" x14ac:dyDescent="0.25">
      <c r="B2085" s="43" t="s">
        <v>2429</v>
      </c>
      <c r="C2085" s="75" t="s">
        <v>284</v>
      </c>
      <c r="D2085" s="52" t="s">
        <v>290</v>
      </c>
      <c r="E2085" s="52" t="s">
        <v>114</v>
      </c>
      <c r="F2085" s="75" t="s">
        <v>186</v>
      </c>
      <c r="G2085" s="14">
        <v>14850000</v>
      </c>
    </row>
    <row r="2086" spans="2:7" x14ac:dyDescent="0.25">
      <c r="B2086" s="43" t="s">
        <v>2481</v>
      </c>
      <c r="C2086" s="75" t="s">
        <v>284</v>
      </c>
      <c r="D2086" s="52" t="s">
        <v>290</v>
      </c>
      <c r="E2086" s="52" t="s">
        <v>114</v>
      </c>
      <c r="F2086" s="75" t="s">
        <v>186</v>
      </c>
      <c r="G2086" s="14">
        <v>13970000</v>
      </c>
    </row>
    <row r="2087" spans="2:7" x14ac:dyDescent="0.25">
      <c r="B2087" s="43" t="s">
        <v>289</v>
      </c>
      <c r="C2087" s="75" t="s">
        <v>284</v>
      </c>
      <c r="D2087" s="52" t="s">
        <v>290</v>
      </c>
      <c r="E2087" s="52" t="s">
        <v>125</v>
      </c>
      <c r="F2087" s="75" t="s">
        <v>186</v>
      </c>
      <c r="G2087" s="14">
        <v>9120000</v>
      </c>
    </row>
    <row r="2088" spans="2:7" x14ac:dyDescent="0.25">
      <c r="B2088" s="43" t="s">
        <v>2482</v>
      </c>
      <c r="C2088" s="75" t="s">
        <v>284</v>
      </c>
      <c r="D2088" s="52" t="s">
        <v>290</v>
      </c>
      <c r="E2088" s="52" t="s">
        <v>996</v>
      </c>
      <c r="F2088" s="75" t="s">
        <v>186</v>
      </c>
      <c r="G2088" s="14">
        <v>24200000</v>
      </c>
    </row>
    <row r="2089" spans="2:7" x14ac:dyDescent="0.25">
      <c r="B2089" s="43" t="s">
        <v>2483</v>
      </c>
      <c r="C2089" s="75" t="s">
        <v>284</v>
      </c>
      <c r="D2089" s="52" t="s">
        <v>290</v>
      </c>
      <c r="E2089" s="52" t="s">
        <v>339</v>
      </c>
      <c r="F2089" s="75" t="s">
        <v>197</v>
      </c>
      <c r="G2089" s="14">
        <v>11530000</v>
      </c>
    </row>
    <row r="2090" spans="2:7" x14ac:dyDescent="0.25">
      <c r="B2090" s="43" t="s">
        <v>2484</v>
      </c>
      <c r="C2090" s="75" t="s">
        <v>284</v>
      </c>
      <c r="D2090" s="52" t="s">
        <v>290</v>
      </c>
      <c r="E2090" s="52" t="s">
        <v>276</v>
      </c>
      <c r="F2090" s="75" t="s">
        <v>223</v>
      </c>
      <c r="G2090" s="14">
        <v>29540000</v>
      </c>
    </row>
    <row r="2091" spans="2:7" x14ac:dyDescent="0.25">
      <c r="B2091" s="43" t="s">
        <v>2485</v>
      </c>
      <c r="C2091" s="75" t="s">
        <v>284</v>
      </c>
      <c r="D2091" s="52" t="s">
        <v>290</v>
      </c>
      <c r="E2091" s="52" t="s">
        <v>114</v>
      </c>
      <c r="F2091" s="75" t="s">
        <v>223</v>
      </c>
      <c r="G2091" s="14">
        <v>24650000</v>
      </c>
    </row>
    <row r="2092" spans="2:7" x14ac:dyDescent="0.25">
      <c r="B2092" s="43" t="s">
        <v>2486</v>
      </c>
      <c r="C2092" s="75" t="s">
        <v>284</v>
      </c>
      <c r="D2092" s="52" t="s">
        <v>290</v>
      </c>
      <c r="E2092" s="52" t="s">
        <v>114</v>
      </c>
      <c r="F2092" s="75" t="s">
        <v>223</v>
      </c>
      <c r="G2092" s="14">
        <v>19220000</v>
      </c>
    </row>
    <row r="2093" spans="2:7" x14ac:dyDescent="0.25">
      <c r="B2093" s="43" t="s">
        <v>2487</v>
      </c>
      <c r="C2093" s="75" t="s">
        <v>284</v>
      </c>
      <c r="D2093" s="52" t="s">
        <v>290</v>
      </c>
      <c r="E2093" s="52" t="s">
        <v>114</v>
      </c>
      <c r="F2093" s="75" t="s">
        <v>223</v>
      </c>
      <c r="G2093" s="14">
        <v>31650000</v>
      </c>
    </row>
    <row r="2094" spans="2:7" x14ac:dyDescent="0.25">
      <c r="B2094" s="43" t="s">
        <v>2488</v>
      </c>
      <c r="C2094" s="75" t="s">
        <v>284</v>
      </c>
      <c r="D2094" s="52" t="s">
        <v>290</v>
      </c>
      <c r="E2094" s="52" t="s">
        <v>114</v>
      </c>
      <c r="F2094" s="75" t="s">
        <v>257</v>
      </c>
      <c r="G2094" s="14">
        <v>13430000</v>
      </c>
    </row>
    <row r="2095" spans="2:7" x14ac:dyDescent="0.25">
      <c r="B2095" s="43" t="s">
        <v>2489</v>
      </c>
      <c r="C2095" s="75" t="s">
        <v>284</v>
      </c>
      <c r="D2095" s="52" t="s">
        <v>290</v>
      </c>
      <c r="E2095" s="52" t="s">
        <v>114</v>
      </c>
      <c r="F2095" s="75" t="s">
        <v>257</v>
      </c>
      <c r="G2095" s="14">
        <v>22410000</v>
      </c>
    </row>
    <row r="2096" spans="2:7" x14ac:dyDescent="0.25">
      <c r="B2096" s="43" t="s">
        <v>2490</v>
      </c>
      <c r="C2096" s="75" t="s">
        <v>284</v>
      </c>
      <c r="D2096" s="52" t="s">
        <v>290</v>
      </c>
      <c r="E2096" s="52" t="s">
        <v>114</v>
      </c>
      <c r="F2096" s="75" t="s">
        <v>213</v>
      </c>
      <c r="G2096" s="14">
        <v>22100000</v>
      </c>
    </row>
    <row r="2097" spans="2:7" x14ac:dyDescent="0.25">
      <c r="B2097" s="43" t="s">
        <v>2491</v>
      </c>
      <c r="C2097" s="75" t="s">
        <v>284</v>
      </c>
      <c r="D2097" s="52" t="s">
        <v>290</v>
      </c>
      <c r="E2097" s="52" t="s">
        <v>852</v>
      </c>
      <c r="F2097" s="75" t="s">
        <v>205</v>
      </c>
      <c r="G2097" s="14">
        <v>10900000</v>
      </c>
    </row>
    <row r="2098" spans="2:7" x14ac:dyDescent="0.25">
      <c r="B2098" s="43" t="s">
        <v>2492</v>
      </c>
      <c r="C2098" s="75" t="s">
        <v>284</v>
      </c>
      <c r="D2098" s="52" t="s">
        <v>290</v>
      </c>
      <c r="E2098" s="52" t="s">
        <v>650</v>
      </c>
      <c r="F2098" s="75" t="s">
        <v>205</v>
      </c>
      <c r="G2098" s="14">
        <v>10830000</v>
      </c>
    </row>
    <row r="2099" spans="2:7" x14ac:dyDescent="0.25">
      <c r="B2099" s="43" t="s">
        <v>2493</v>
      </c>
      <c r="C2099" s="75" t="s">
        <v>284</v>
      </c>
      <c r="D2099" s="52" t="s">
        <v>290</v>
      </c>
      <c r="E2099" s="52" t="s">
        <v>109</v>
      </c>
      <c r="F2099" s="75" t="s">
        <v>205</v>
      </c>
      <c r="G2099" s="14">
        <v>2400000</v>
      </c>
    </row>
    <row r="2100" spans="2:7" x14ac:dyDescent="0.25">
      <c r="B2100" s="43" t="s">
        <v>2494</v>
      </c>
      <c r="C2100" s="75" t="s">
        <v>284</v>
      </c>
      <c r="D2100" s="52" t="s">
        <v>290</v>
      </c>
      <c r="E2100" s="52" t="s">
        <v>111</v>
      </c>
      <c r="F2100" s="75" t="s">
        <v>205</v>
      </c>
      <c r="G2100" s="14">
        <v>4810000</v>
      </c>
    </row>
    <row r="2101" spans="2:7" x14ac:dyDescent="0.25">
      <c r="B2101" s="43" t="s">
        <v>2495</v>
      </c>
      <c r="C2101" s="75" t="s">
        <v>284</v>
      </c>
      <c r="D2101" s="52" t="s">
        <v>290</v>
      </c>
      <c r="E2101" s="52" t="s">
        <v>608</v>
      </c>
      <c r="F2101" s="75" t="s">
        <v>205</v>
      </c>
      <c r="G2101" s="14">
        <v>29760000</v>
      </c>
    </row>
    <row r="2102" spans="2:7" x14ac:dyDescent="0.25">
      <c r="B2102" s="43" t="s">
        <v>2496</v>
      </c>
      <c r="C2102" s="75" t="s">
        <v>284</v>
      </c>
      <c r="D2102" s="52" t="s">
        <v>290</v>
      </c>
      <c r="E2102" s="52" t="s">
        <v>114</v>
      </c>
      <c r="F2102" s="75" t="s">
        <v>205</v>
      </c>
      <c r="G2102" s="14">
        <v>18880000</v>
      </c>
    </row>
    <row r="2103" spans="2:7" x14ac:dyDescent="0.25">
      <c r="B2103" s="43" t="s">
        <v>2497</v>
      </c>
      <c r="C2103" s="75" t="s">
        <v>284</v>
      </c>
      <c r="D2103" s="52" t="s">
        <v>290</v>
      </c>
      <c r="E2103" s="52" t="s">
        <v>114</v>
      </c>
      <c r="F2103" s="75" t="s">
        <v>205</v>
      </c>
      <c r="G2103" s="14">
        <v>25980000</v>
      </c>
    </row>
    <row r="2104" spans="2:7" x14ac:dyDescent="0.25">
      <c r="B2104" s="43" t="s">
        <v>2498</v>
      </c>
      <c r="C2104" s="75" t="s">
        <v>284</v>
      </c>
      <c r="D2104" s="52" t="s">
        <v>290</v>
      </c>
      <c r="E2104" s="52" t="s">
        <v>114</v>
      </c>
      <c r="F2104" s="75" t="s">
        <v>205</v>
      </c>
      <c r="G2104" s="14">
        <v>35040000</v>
      </c>
    </row>
    <row r="2105" spans="2:7" x14ac:dyDescent="0.25">
      <c r="B2105" s="43" t="s">
        <v>2499</v>
      </c>
      <c r="C2105" s="75" t="s">
        <v>284</v>
      </c>
      <c r="D2105" s="52" t="s">
        <v>290</v>
      </c>
      <c r="E2105" s="52" t="s">
        <v>440</v>
      </c>
      <c r="F2105" s="75" t="s">
        <v>205</v>
      </c>
      <c r="G2105" s="14">
        <v>35990000</v>
      </c>
    </row>
    <row r="2106" spans="2:7" x14ac:dyDescent="0.25">
      <c r="B2106" s="43" t="s">
        <v>2500</v>
      </c>
      <c r="C2106" s="75" t="s">
        <v>284</v>
      </c>
      <c r="D2106" s="52" t="s">
        <v>290</v>
      </c>
      <c r="E2106" s="52" t="s">
        <v>460</v>
      </c>
      <c r="F2106" s="75" t="s">
        <v>205</v>
      </c>
      <c r="G2106" s="14">
        <v>17340000</v>
      </c>
    </row>
    <row r="2107" spans="2:7" x14ac:dyDescent="0.25">
      <c r="B2107" s="43" t="s">
        <v>2501</v>
      </c>
      <c r="C2107" s="75" t="s">
        <v>284</v>
      </c>
      <c r="D2107" s="52" t="s">
        <v>290</v>
      </c>
      <c r="E2107" s="52" t="s">
        <v>276</v>
      </c>
      <c r="F2107" s="75" t="s">
        <v>220</v>
      </c>
      <c r="G2107" s="14">
        <v>21410000</v>
      </c>
    </row>
    <row r="2108" spans="2:7" x14ac:dyDescent="0.25">
      <c r="B2108" s="43" t="s">
        <v>2502</v>
      </c>
      <c r="C2108" s="75" t="s">
        <v>284</v>
      </c>
      <c r="D2108" s="52" t="s">
        <v>290</v>
      </c>
      <c r="E2108" s="52" t="s">
        <v>114</v>
      </c>
      <c r="F2108" s="75" t="s">
        <v>220</v>
      </c>
      <c r="G2108" s="14">
        <v>18920000</v>
      </c>
    </row>
    <row r="2109" spans="2:7" x14ac:dyDescent="0.25">
      <c r="B2109" s="43" t="s">
        <v>2503</v>
      </c>
      <c r="C2109" s="75" t="s">
        <v>284</v>
      </c>
      <c r="D2109" s="52" t="s">
        <v>290</v>
      </c>
      <c r="E2109" s="52" t="s">
        <v>114</v>
      </c>
      <c r="F2109" s="75" t="s">
        <v>220</v>
      </c>
      <c r="G2109" s="14">
        <v>20460000</v>
      </c>
    </row>
    <row r="2110" spans="2:7" x14ac:dyDescent="0.25">
      <c r="B2110" s="43" t="s">
        <v>2504</v>
      </c>
      <c r="C2110" s="75" t="s">
        <v>284</v>
      </c>
      <c r="D2110" s="52" t="s">
        <v>2505</v>
      </c>
      <c r="E2110" s="52" t="s">
        <v>109</v>
      </c>
      <c r="F2110" s="75" t="s">
        <v>186</v>
      </c>
      <c r="G2110" s="14">
        <v>13140000</v>
      </c>
    </row>
    <row r="2111" spans="2:7" x14ac:dyDescent="0.25">
      <c r="B2111" s="43" t="s">
        <v>454</v>
      </c>
      <c r="C2111" s="75" t="s">
        <v>284</v>
      </c>
      <c r="D2111" s="52" t="s">
        <v>2505</v>
      </c>
      <c r="E2111" s="52" t="s">
        <v>111</v>
      </c>
      <c r="F2111" s="75" t="s">
        <v>186</v>
      </c>
      <c r="G2111" s="14">
        <v>13040000</v>
      </c>
    </row>
    <row r="2112" spans="2:7" x14ac:dyDescent="0.25">
      <c r="B2112" s="43" t="s">
        <v>585</v>
      </c>
      <c r="C2112" s="75" t="s">
        <v>284</v>
      </c>
      <c r="D2112" s="52" t="s">
        <v>2505</v>
      </c>
      <c r="E2112" s="52" t="s">
        <v>114</v>
      </c>
      <c r="F2112" s="75" t="s">
        <v>186</v>
      </c>
      <c r="G2112" s="14">
        <v>18580000</v>
      </c>
    </row>
    <row r="2113" spans="2:7" x14ac:dyDescent="0.25">
      <c r="B2113" s="43" t="s">
        <v>2506</v>
      </c>
      <c r="C2113" s="75" t="s">
        <v>284</v>
      </c>
      <c r="D2113" s="52" t="s">
        <v>2505</v>
      </c>
      <c r="E2113" s="52" t="s">
        <v>114</v>
      </c>
      <c r="F2113" s="75" t="s">
        <v>186</v>
      </c>
      <c r="G2113" s="14">
        <v>26670000</v>
      </c>
    </row>
    <row r="2114" spans="2:7" x14ac:dyDescent="0.25">
      <c r="B2114" s="43" t="s">
        <v>2507</v>
      </c>
      <c r="C2114" s="75" t="s">
        <v>284</v>
      </c>
      <c r="D2114" s="52" t="s">
        <v>2505</v>
      </c>
      <c r="E2114" s="52" t="s">
        <v>114</v>
      </c>
      <c r="F2114" s="75" t="s">
        <v>186</v>
      </c>
      <c r="G2114" s="14">
        <v>9620000</v>
      </c>
    </row>
    <row r="2115" spans="2:7" x14ac:dyDescent="0.25">
      <c r="B2115" s="43" t="s">
        <v>2508</v>
      </c>
      <c r="C2115" s="75" t="s">
        <v>284</v>
      </c>
      <c r="D2115" s="52" t="s">
        <v>2505</v>
      </c>
      <c r="E2115" s="52" t="s">
        <v>114</v>
      </c>
      <c r="F2115" s="75" t="s">
        <v>186</v>
      </c>
      <c r="G2115" s="14">
        <v>13840000</v>
      </c>
    </row>
    <row r="2116" spans="2:7" x14ac:dyDescent="0.25">
      <c r="B2116" s="43" t="s">
        <v>2509</v>
      </c>
      <c r="C2116" s="75" t="s">
        <v>284</v>
      </c>
      <c r="D2116" s="52" t="s">
        <v>2505</v>
      </c>
      <c r="E2116" s="52" t="s">
        <v>114</v>
      </c>
      <c r="F2116" s="75" t="s">
        <v>186</v>
      </c>
      <c r="G2116" s="14">
        <v>18090000</v>
      </c>
    </row>
    <row r="2117" spans="2:7" x14ac:dyDescent="0.25">
      <c r="B2117" s="43" t="s">
        <v>2510</v>
      </c>
      <c r="C2117" s="75" t="s">
        <v>284</v>
      </c>
      <c r="D2117" s="52" t="s">
        <v>2505</v>
      </c>
      <c r="E2117" s="52" t="s">
        <v>114</v>
      </c>
      <c r="F2117" s="75" t="s">
        <v>186</v>
      </c>
      <c r="G2117" s="14">
        <v>16020000</v>
      </c>
    </row>
    <row r="2118" spans="2:7" x14ac:dyDescent="0.25">
      <c r="B2118" s="43" t="s">
        <v>2511</v>
      </c>
      <c r="C2118" s="75" t="s">
        <v>284</v>
      </c>
      <c r="D2118" s="52" t="s">
        <v>2505</v>
      </c>
      <c r="E2118" s="52" t="s">
        <v>114</v>
      </c>
      <c r="F2118" s="75" t="s">
        <v>186</v>
      </c>
      <c r="G2118" s="14">
        <v>4330000</v>
      </c>
    </row>
    <row r="2119" spans="2:7" x14ac:dyDescent="0.25">
      <c r="B2119" s="43" t="s">
        <v>2512</v>
      </c>
      <c r="C2119" s="75" t="s">
        <v>284</v>
      </c>
      <c r="D2119" s="52" t="s">
        <v>2505</v>
      </c>
      <c r="E2119" s="52" t="s">
        <v>276</v>
      </c>
      <c r="F2119" s="75" t="s">
        <v>223</v>
      </c>
      <c r="G2119" s="14">
        <v>24640000</v>
      </c>
    </row>
    <row r="2120" spans="2:7" x14ac:dyDescent="0.25">
      <c r="B2120" s="43" t="s">
        <v>2513</v>
      </c>
      <c r="C2120" s="75" t="s">
        <v>284</v>
      </c>
      <c r="D2120" s="52" t="s">
        <v>2505</v>
      </c>
      <c r="E2120" s="52" t="s">
        <v>121</v>
      </c>
      <c r="F2120" s="75" t="s">
        <v>223</v>
      </c>
      <c r="G2120" s="14">
        <v>22420000</v>
      </c>
    </row>
    <row r="2121" spans="2:7" x14ac:dyDescent="0.25">
      <c r="B2121" s="43" t="s">
        <v>2514</v>
      </c>
      <c r="C2121" s="75" t="s">
        <v>284</v>
      </c>
      <c r="D2121" s="52" t="s">
        <v>2505</v>
      </c>
      <c r="E2121" s="52" t="s">
        <v>109</v>
      </c>
      <c r="F2121" s="75" t="s">
        <v>443</v>
      </c>
      <c r="G2121" s="14">
        <v>32690000</v>
      </c>
    </row>
    <row r="2122" spans="2:7" x14ac:dyDescent="0.25">
      <c r="B2122" s="43" t="s">
        <v>2515</v>
      </c>
      <c r="C2122" s="75" t="s">
        <v>284</v>
      </c>
      <c r="D2122" s="52" t="s">
        <v>2505</v>
      </c>
      <c r="E2122" s="52" t="s">
        <v>114</v>
      </c>
      <c r="F2122" s="75" t="s">
        <v>257</v>
      </c>
      <c r="G2122" s="14">
        <v>26590000</v>
      </c>
    </row>
    <row r="2123" spans="2:7" x14ac:dyDescent="0.25">
      <c r="B2123" s="43" t="s">
        <v>2516</v>
      </c>
      <c r="C2123" s="75" t="s">
        <v>284</v>
      </c>
      <c r="D2123" s="52" t="s">
        <v>2505</v>
      </c>
      <c r="E2123" s="52" t="s">
        <v>114</v>
      </c>
      <c r="F2123" s="75" t="s">
        <v>257</v>
      </c>
      <c r="G2123" s="14">
        <v>30440000</v>
      </c>
    </row>
    <row r="2124" spans="2:7" x14ac:dyDescent="0.25">
      <c r="B2124" s="43" t="s">
        <v>2517</v>
      </c>
      <c r="C2124" s="75" t="s">
        <v>284</v>
      </c>
      <c r="D2124" s="52" t="s">
        <v>2505</v>
      </c>
      <c r="E2124" s="52" t="s">
        <v>114</v>
      </c>
      <c r="F2124" s="75" t="s">
        <v>257</v>
      </c>
      <c r="G2124" s="14">
        <v>28950000</v>
      </c>
    </row>
    <row r="2125" spans="2:7" x14ac:dyDescent="0.25">
      <c r="B2125" s="43" t="s">
        <v>2518</v>
      </c>
      <c r="C2125" s="75" t="s">
        <v>284</v>
      </c>
      <c r="D2125" s="52" t="s">
        <v>2505</v>
      </c>
      <c r="E2125" s="52" t="s">
        <v>119</v>
      </c>
      <c r="F2125" s="75" t="s">
        <v>257</v>
      </c>
      <c r="G2125" s="14">
        <v>25650000</v>
      </c>
    </row>
    <row r="2126" spans="2:7" x14ac:dyDescent="0.25">
      <c r="B2126" s="43" t="s">
        <v>2519</v>
      </c>
      <c r="C2126" s="75" t="s">
        <v>284</v>
      </c>
      <c r="D2126" s="52" t="s">
        <v>2505</v>
      </c>
      <c r="E2126" s="52" t="s">
        <v>114</v>
      </c>
      <c r="F2126" s="75" t="s">
        <v>213</v>
      </c>
      <c r="G2126" s="14">
        <v>28880000</v>
      </c>
    </row>
    <row r="2127" spans="2:7" x14ac:dyDescent="0.25">
      <c r="B2127" s="43" t="s">
        <v>2520</v>
      </c>
      <c r="C2127" s="75" t="s">
        <v>284</v>
      </c>
      <c r="D2127" s="52" t="s">
        <v>2505</v>
      </c>
      <c r="E2127" s="52" t="s">
        <v>114</v>
      </c>
      <c r="F2127" s="75" t="s">
        <v>213</v>
      </c>
      <c r="G2127" s="14">
        <v>6650000</v>
      </c>
    </row>
    <row r="2128" spans="2:7" x14ac:dyDescent="0.25">
      <c r="B2128" s="43" t="s">
        <v>2521</v>
      </c>
      <c r="C2128" s="75" t="s">
        <v>284</v>
      </c>
      <c r="D2128" s="52" t="s">
        <v>2505</v>
      </c>
      <c r="E2128" s="52" t="s">
        <v>114</v>
      </c>
      <c r="F2128" s="75" t="s">
        <v>205</v>
      </c>
      <c r="G2128" s="14">
        <v>13900000</v>
      </c>
    </row>
    <row r="2129" spans="2:7" x14ac:dyDescent="0.25">
      <c r="B2129" s="43" t="s">
        <v>2522</v>
      </c>
      <c r="C2129" s="75" t="s">
        <v>284</v>
      </c>
      <c r="D2129" s="52" t="s">
        <v>2505</v>
      </c>
      <c r="E2129" s="52" t="s">
        <v>114</v>
      </c>
      <c r="F2129" s="75" t="s">
        <v>205</v>
      </c>
      <c r="G2129" s="14">
        <v>7120000</v>
      </c>
    </row>
    <row r="2130" spans="2:7" x14ac:dyDescent="0.25">
      <c r="B2130" s="43" t="s">
        <v>2523</v>
      </c>
      <c r="C2130" s="75" t="s">
        <v>284</v>
      </c>
      <c r="D2130" s="52" t="s">
        <v>2505</v>
      </c>
      <c r="E2130" s="52" t="s">
        <v>114</v>
      </c>
      <c r="F2130" s="75" t="s">
        <v>205</v>
      </c>
      <c r="G2130" s="14">
        <v>10380000</v>
      </c>
    </row>
    <row r="2131" spans="2:7" x14ac:dyDescent="0.25">
      <c r="B2131" s="43" t="s">
        <v>2524</v>
      </c>
      <c r="C2131" s="75" t="s">
        <v>284</v>
      </c>
      <c r="D2131" s="52" t="s">
        <v>2505</v>
      </c>
      <c r="E2131" s="52" t="s">
        <v>114</v>
      </c>
      <c r="F2131" s="75" t="s">
        <v>205</v>
      </c>
      <c r="G2131" s="14">
        <v>11430000</v>
      </c>
    </row>
    <row r="2132" spans="2:7" x14ac:dyDescent="0.25">
      <c r="B2132" s="43" t="s">
        <v>2525</v>
      </c>
      <c r="C2132" s="75" t="s">
        <v>284</v>
      </c>
      <c r="D2132" s="52" t="s">
        <v>2505</v>
      </c>
      <c r="E2132" s="52" t="s">
        <v>114</v>
      </c>
      <c r="F2132" s="75" t="s">
        <v>205</v>
      </c>
      <c r="G2132" s="14">
        <v>23250000</v>
      </c>
    </row>
    <row r="2133" spans="2:7" x14ac:dyDescent="0.25">
      <c r="B2133" s="43" t="s">
        <v>2526</v>
      </c>
      <c r="C2133" s="75" t="s">
        <v>284</v>
      </c>
      <c r="D2133" s="52" t="s">
        <v>2505</v>
      </c>
      <c r="E2133" s="52" t="s">
        <v>114</v>
      </c>
      <c r="F2133" s="75" t="s">
        <v>205</v>
      </c>
      <c r="G2133" s="14">
        <v>21750000</v>
      </c>
    </row>
    <row r="2134" spans="2:7" x14ac:dyDescent="0.25">
      <c r="B2134" s="43" t="s">
        <v>2527</v>
      </c>
      <c r="C2134" s="75" t="s">
        <v>284</v>
      </c>
      <c r="D2134" s="52" t="s">
        <v>2505</v>
      </c>
      <c r="E2134" s="52" t="s">
        <v>399</v>
      </c>
      <c r="F2134" s="75" t="s">
        <v>205</v>
      </c>
      <c r="G2134" s="14">
        <v>19260000</v>
      </c>
    </row>
    <row r="2135" spans="2:7" x14ac:dyDescent="0.25">
      <c r="B2135" s="43" t="s">
        <v>2528</v>
      </c>
      <c r="C2135" s="75" t="s">
        <v>284</v>
      </c>
      <c r="D2135" s="52" t="s">
        <v>2505</v>
      </c>
      <c r="E2135" s="52" t="s">
        <v>114</v>
      </c>
      <c r="F2135" s="75" t="s">
        <v>220</v>
      </c>
      <c r="G2135" s="14">
        <v>18210000</v>
      </c>
    </row>
    <row r="2136" spans="2:7" x14ac:dyDescent="0.25">
      <c r="B2136" s="43" t="s">
        <v>2529</v>
      </c>
      <c r="C2136" s="75" t="s">
        <v>284</v>
      </c>
      <c r="D2136" s="52" t="s">
        <v>2505</v>
      </c>
      <c r="E2136" s="52" t="s">
        <v>114</v>
      </c>
      <c r="F2136" s="75" t="s">
        <v>188</v>
      </c>
      <c r="G2136" s="14">
        <v>19630000</v>
      </c>
    </row>
    <row r="2137" spans="2:7" x14ac:dyDescent="0.25">
      <c r="B2137" s="43" t="s">
        <v>2530</v>
      </c>
      <c r="C2137" s="75" t="s">
        <v>284</v>
      </c>
      <c r="D2137" s="52" t="s">
        <v>2531</v>
      </c>
      <c r="E2137" s="52" t="s">
        <v>111</v>
      </c>
      <c r="F2137" s="75" t="s">
        <v>186</v>
      </c>
      <c r="G2137" s="14">
        <v>9730000</v>
      </c>
    </row>
    <row r="2138" spans="2:7" x14ac:dyDescent="0.25">
      <c r="B2138" s="43" t="s">
        <v>2477</v>
      </c>
      <c r="C2138" s="75" t="s">
        <v>284</v>
      </c>
      <c r="D2138" s="52" t="s">
        <v>2531</v>
      </c>
      <c r="E2138" s="52" t="s">
        <v>608</v>
      </c>
      <c r="F2138" s="75" t="s">
        <v>186</v>
      </c>
      <c r="G2138" s="14">
        <v>8320000</v>
      </c>
    </row>
    <row r="2139" spans="2:7" x14ac:dyDescent="0.25">
      <c r="B2139" s="43" t="s">
        <v>2532</v>
      </c>
      <c r="C2139" s="75" t="s">
        <v>284</v>
      </c>
      <c r="D2139" s="52" t="s">
        <v>2531</v>
      </c>
      <c r="E2139" s="52" t="s">
        <v>114</v>
      </c>
      <c r="F2139" s="75" t="s">
        <v>186</v>
      </c>
      <c r="G2139" s="14">
        <v>22120000</v>
      </c>
    </row>
    <row r="2140" spans="2:7" x14ac:dyDescent="0.25">
      <c r="B2140" s="43" t="s">
        <v>2533</v>
      </c>
      <c r="C2140" s="75" t="s">
        <v>284</v>
      </c>
      <c r="D2140" s="52" t="s">
        <v>2531</v>
      </c>
      <c r="E2140" s="52" t="s">
        <v>114</v>
      </c>
      <c r="F2140" s="75" t="s">
        <v>186</v>
      </c>
      <c r="G2140" s="14">
        <v>13880000</v>
      </c>
    </row>
    <row r="2141" spans="2:7" x14ac:dyDescent="0.25">
      <c r="B2141" s="43" t="s">
        <v>2480</v>
      </c>
      <c r="C2141" s="75" t="s">
        <v>284</v>
      </c>
      <c r="D2141" s="52" t="s">
        <v>2531</v>
      </c>
      <c r="E2141" s="52" t="s">
        <v>114</v>
      </c>
      <c r="F2141" s="75" t="s">
        <v>186</v>
      </c>
      <c r="G2141" s="14">
        <v>20860000</v>
      </c>
    </row>
    <row r="2142" spans="2:7" x14ac:dyDescent="0.25">
      <c r="B2142" s="43" t="s">
        <v>2534</v>
      </c>
      <c r="C2142" s="75" t="s">
        <v>284</v>
      </c>
      <c r="D2142" s="52" t="s">
        <v>2531</v>
      </c>
      <c r="E2142" s="52" t="s">
        <v>114</v>
      </c>
      <c r="F2142" s="75" t="s">
        <v>186</v>
      </c>
      <c r="G2142" s="14">
        <v>11790000</v>
      </c>
    </row>
    <row r="2143" spans="2:7" x14ac:dyDescent="0.25">
      <c r="B2143" s="43" t="s">
        <v>2535</v>
      </c>
      <c r="C2143" s="75" t="s">
        <v>284</v>
      </c>
      <c r="D2143" s="52" t="s">
        <v>2531</v>
      </c>
      <c r="E2143" s="52" t="s">
        <v>114</v>
      </c>
      <c r="F2143" s="75" t="s">
        <v>186</v>
      </c>
      <c r="G2143" s="14">
        <v>17660000</v>
      </c>
    </row>
    <row r="2144" spans="2:7" x14ac:dyDescent="0.25">
      <c r="B2144" s="43" t="s">
        <v>2536</v>
      </c>
      <c r="C2144" s="75" t="s">
        <v>284</v>
      </c>
      <c r="D2144" s="52" t="s">
        <v>2531</v>
      </c>
      <c r="E2144" s="52" t="s">
        <v>114</v>
      </c>
      <c r="F2144" s="75" t="s">
        <v>186</v>
      </c>
      <c r="G2144" s="14">
        <v>13610000</v>
      </c>
    </row>
    <row r="2145" spans="2:7" x14ac:dyDescent="0.25">
      <c r="B2145" s="43" t="s">
        <v>2537</v>
      </c>
      <c r="C2145" s="75" t="s">
        <v>284</v>
      </c>
      <c r="D2145" s="52" t="s">
        <v>2531</v>
      </c>
      <c r="E2145" s="52" t="s">
        <v>114</v>
      </c>
      <c r="F2145" s="75" t="s">
        <v>186</v>
      </c>
      <c r="G2145" s="14">
        <v>8570000</v>
      </c>
    </row>
    <row r="2146" spans="2:7" x14ac:dyDescent="0.25">
      <c r="B2146" s="43" t="s">
        <v>2538</v>
      </c>
      <c r="C2146" s="75" t="s">
        <v>284</v>
      </c>
      <c r="D2146" s="52" t="s">
        <v>2531</v>
      </c>
      <c r="E2146" s="52" t="s">
        <v>114</v>
      </c>
      <c r="F2146" s="75" t="s">
        <v>186</v>
      </c>
      <c r="G2146" s="14">
        <v>27260000</v>
      </c>
    </row>
    <row r="2147" spans="2:7" x14ac:dyDescent="0.25">
      <c r="B2147" s="43" t="s">
        <v>2539</v>
      </c>
      <c r="C2147" s="75" t="s">
        <v>284</v>
      </c>
      <c r="D2147" s="52" t="s">
        <v>2531</v>
      </c>
      <c r="E2147" s="52" t="s">
        <v>876</v>
      </c>
      <c r="F2147" s="75" t="s">
        <v>186</v>
      </c>
      <c r="G2147" s="14">
        <v>13830000</v>
      </c>
    </row>
    <row r="2148" spans="2:7" x14ac:dyDescent="0.25">
      <c r="B2148" s="43" t="s">
        <v>2540</v>
      </c>
      <c r="C2148" s="75" t="s">
        <v>284</v>
      </c>
      <c r="D2148" s="52" t="s">
        <v>2531</v>
      </c>
      <c r="E2148" s="52" t="s">
        <v>114</v>
      </c>
      <c r="F2148" s="75" t="s">
        <v>197</v>
      </c>
      <c r="G2148" s="14">
        <v>5180000</v>
      </c>
    </row>
    <row r="2149" spans="2:7" x14ac:dyDescent="0.25">
      <c r="B2149" s="43" t="s">
        <v>2541</v>
      </c>
      <c r="C2149" s="75" t="s">
        <v>284</v>
      </c>
      <c r="D2149" s="52" t="s">
        <v>2531</v>
      </c>
      <c r="E2149" s="52" t="s">
        <v>114</v>
      </c>
      <c r="F2149" s="75" t="s">
        <v>223</v>
      </c>
      <c r="G2149" s="14">
        <v>25960000</v>
      </c>
    </row>
    <row r="2150" spans="2:7" x14ac:dyDescent="0.25">
      <c r="B2150" s="43" t="s">
        <v>2542</v>
      </c>
      <c r="C2150" s="75" t="s">
        <v>284</v>
      </c>
      <c r="D2150" s="52" t="s">
        <v>2531</v>
      </c>
      <c r="E2150" s="52" t="s">
        <v>114</v>
      </c>
      <c r="F2150" s="75" t="s">
        <v>223</v>
      </c>
      <c r="G2150" s="14">
        <v>33600000</v>
      </c>
    </row>
    <row r="2151" spans="2:7" x14ac:dyDescent="0.25">
      <c r="B2151" s="43" t="s">
        <v>2543</v>
      </c>
      <c r="C2151" s="75" t="s">
        <v>284</v>
      </c>
      <c r="D2151" s="52" t="s">
        <v>2531</v>
      </c>
      <c r="E2151" s="52" t="s">
        <v>114</v>
      </c>
      <c r="F2151" s="75" t="s">
        <v>223</v>
      </c>
      <c r="G2151" s="14">
        <v>26590000</v>
      </c>
    </row>
    <row r="2152" spans="2:7" x14ac:dyDescent="0.25">
      <c r="B2152" s="43" t="s">
        <v>2544</v>
      </c>
      <c r="C2152" s="75" t="s">
        <v>284</v>
      </c>
      <c r="D2152" s="52" t="s">
        <v>2531</v>
      </c>
      <c r="E2152" s="52" t="s">
        <v>114</v>
      </c>
      <c r="F2152" s="75" t="s">
        <v>257</v>
      </c>
      <c r="G2152" s="14">
        <v>34460000</v>
      </c>
    </row>
    <row r="2153" spans="2:7" x14ac:dyDescent="0.25">
      <c r="B2153" s="43" t="s">
        <v>2545</v>
      </c>
      <c r="C2153" s="75" t="s">
        <v>284</v>
      </c>
      <c r="D2153" s="52" t="s">
        <v>2531</v>
      </c>
      <c r="E2153" s="52" t="s">
        <v>114</v>
      </c>
      <c r="F2153" s="75" t="s">
        <v>213</v>
      </c>
      <c r="G2153" s="14">
        <v>16400000</v>
      </c>
    </row>
    <row r="2154" spans="2:7" x14ac:dyDescent="0.25">
      <c r="B2154" s="43" t="s">
        <v>2546</v>
      </c>
      <c r="C2154" s="75" t="s">
        <v>284</v>
      </c>
      <c r="D2154" s="52" t="s">
        <v>2531</v>
      </c>
      <c r="E2154" s="52" t="s">
        <v>114</v>
      </c>
      <c r="F2154" s="75" t="s">
        <v>213</v>
      </c>
      <c r="G2154" s="14">
        <v>23940000</v>
      </c>
    </row>
    <row r="2155" spans="2:7" x14ac:dyDescent="0.25">
      <c r="B2155" s="43" t="s">
        <v>2547</v>
      </c>
      <c r="C2155" s="75" t="s">
        <v>284</v>
      </c>
      <c r="D2155" s="52" t="s">
        <v>2531</v>
      </c>
      <c r="E2155" s="52" t="s">
        <v>164</v>
      </c>
      <c r="F2155" s="75" t="s">
        <v>205</v>
      </c>
      <c r="G2155" s="14">
        <v>29770000</v>
      </c>
    </row>
    <row r="2156" spans="2:7" x14ac:dyDescent="0.25">
      <c r="B2156" s="43" t="s">
        <v>2548</v>
      </c>
      <c r="C2156" s="75" t="s">
        <v>284</v>
      </c>
      <c r="D2156" s="52" t="s">
        <v>2531</v>
      </c>
      <c r="E2156" s="52" t="s">
        <v>114</v>
      </c>
      <c r="F2156" s="75" t="s">
        <v>205</v>
      </c>
      <c r="G2156" s="14">
        <v>20760000</v>
      </c>
    </row>
    <row r="2157" spans="2:7" x14ac:dyDescent="0.25">
      <c r="B2157" s="43" t="s">
        <v>2549</v>
      </c>
      <c r="C2157" s="75" t="s">
        <v>284</v>
      </c>
      <c r="D2157" s="52" t="s">
        <v>2531</v>
      </c>
      <c r="E2157" s="52" t="s">
        <v>114</v>
      </c>
      <c r="F2157" s="75" t="s">
        <v>205</v>
      </c>
      <c r="G2157" s="14">
        <v>26010000</v>
      </c>
    </row>
    <row r="2158" spans="2:7" x14ac:dyDescent="0.25">
      <c r="B2158" s="43" t="s">
        <v>2550</v>
      </c>
      <c r="C2158" s="75" t="s">
        <v>284</v>
      </c>
      <c r="D2158" s="52" t="s">
        <v>2531</v>
      </c>
      <c r="E2158" s="52" t="s">
        <v>114</v>
      </c>
      <c r="F2158" s="75" t="s">
        <v>205</v>
      </c>
      <c r="G2158" s="14">
        <v>10900000</v>
      </c>
    </row>
    <row r="2159" spans="2:7" x14ac:dyDescent="0.25">
      <c r="B2159" s="43" t="s">
        <v>2551</v>
      </c>
      <c r="C2159" s="75" t="s">
        <v>284</v>
      </c>
      <c r="D2159" s="52" t="s">
        <v>2531</v>
      </c>
      <c r="E2159" s="52" t="s">
        <v>114</v>
      </c>
      <c r="F2159" s="75" t="s">
        <v>205</v>
      </c>
      <c r="G2159" s="14">
        <v>6150000</v>
      </c>
    </row>
    <row r="2160" spans="2:7" x14ac:dyDescent="0.25">
      <c r="B2160" s="43" t="s">
        <v>2552</v>
      </c>
      <c r="C2160" s="75" t="s">
        <v>284</v>
      </c>
      <c r="D2160" s="52" t="s">
        <v>2531</v>
      </c>
      <c r="E2160" s="52" t="s">
        <v>114</v>
      </c>
      <c r="F2160" s="75" t="s">
        <v>205</v>
      </c>
      <c r="G2160" s="14">
        <v>21210000</v>
      </c>
    </row>
    <row r="2161" spans="2:7" x14ac:dyDescent="0.25">
      <c r="B2161" s="43" t="s">
        <v>2553</v>
      </c>
      <c r="C2161" s="75" t="s">
        <v>284</v>
      </c>
      <c r="D2161" s="52" t="s">
        <v>2531</v>
      </c>
      <c r="E2161" s="52" t="s">
        <v>1266</v>
      </c>
      <c r="F2161" s="75" t="s">
        <v>205</v>
      </c>
      <c r="G2161" s="14">
        <v>15760000</v>
      </c>
    </row>
    <row r="2162" spans="2:7" x14ac:dyDescent="0.25">
      <c r="B2162" s="43" t="s">
        <v>2554</v>
      </c>
      <c r="C2162" s="75" t="s">
        <v>284</v>
      </c>
      <c r="D2162" s="52" t="s">
        <v>2531</v>
      </c>
      <c r="E2162" s="52" t="s">
        <v>460</v>
      </c>
      <c r="F2162" s="75" t="s">
        <v>205</v>
      </c>
      <c r="G2162" s="14">
        <v>8080000</v>
      </c>
    </row>
    <row r="2163" spans="2:7" x14ac:dyDescent="0.25">
      <c r="B2163" s="43" t="s">
        <v>2555</v>
      </c>
      <c r="C2163" s="75" t="s">
        <v>284</v>
      </c>
      <c r="D2163" s="52" t="s">
        <v>2531</v>
      </c>
      <c r="E2163" s="52" t="s">
        <v>1129</v>
      </c>
      <c r="F2163" s="75" t="s">
        <v>205</v>
      </c>
      <c r="G2163" s="14">
        <v>14820000</v>
      </c>
    </row>
    <row r="2164" spans="2:7" x14ac:dyDescent="0.25">
      <c r="B2164" s="43" t="s">
        <v>2556</v>
      </c>
      <c r="C2164" s="75" t="s">
        <v>284</v>
      </c>
      <c r="D2164" s="52" t="s">
        <v>2531</v>
      </c>
      <c r="E2164" s="52" t="s">
        <v>111</v>
      </c>
      <c r="F2164" s="75" t="s">
        <v>188</v>
      </c>
      <c r="G2164" s="14">
        <v>30990000</v>
      </c>
    </row>
    <row r="2165" spans="2:7" x14ac:dyDescent="0.25">
      <c r="B2165" s="43" t="s">
        <v>2557</v>
      </c>
      <c r="C2165" s="75" t="s">
        <v>284</v>
      </c>
      <c r="D2165" s="52" t="s">
        <v>2531</v>
      </c>
      <c r="E2165" s="52" t="s">
        <v>114</v>
      </c>
      <c r="F2165" s="75" t="s">
        <v>188</v>
      </c>
      <c r="G2165" s="14">
        <v>36530000</v>
      </c>
    </row>
    <row r="2166" spans="2:7" x14ac:dyDescent="0.25">
      <c r="B2166" s="43" t="s">
        <v>2558</v>
      </c>
      <c r="C2166" s="75" t="s">
        <v>284</v>
      </c>
      <c r="D2166" s="52" t="s">
        <v>2559</v>
      </c>
      <c r="E2166" s="52" t="s">
        <v>109</v>
      </c>
      <c r="F2166" s="75" t="s">
        <v>186</v>
      </c>
      <c r="G2166" s="14">
        <v>19840000</v>
      </c>
    </row>
    <row r="2167" spans="2:7" x14ac:dyDescent="0.25">
      <c r="B2167" s="43" t="s">
        <v>2560</v>
      </c>
      <c r="C2167" s="75" t="s">
        <v>284</v>
      </c>
      <c r="D2167" s="52" t="s">
        <v>2559</v>
      </c>
      <c r="E2167" s="52" t="s">
        <v>109</v>
      </c>
      <c r="F2167" s="75" t="s">
        <v>186</v>
      </c>
      <c r="G2167" s="14">
        <v>13210000</v>
      </c>
    </row>
    <row r="2168" spans="2:7" x14ac:dyDescent="0.25">
      <c r="B2168" s="43" t="s">
        <v>2561</v>
      </c>
      <c r="C2168" s="75" t="s">
        <v>284</v>
      </c>
      <c r="D2168" s="52" t="s">
        <v>2559</v>
      </c>
      <c r="E2168" s="52" t="s">
        <v>276</v>
      </c>
      <c r="F2168" s="75" t="s">
        <v>186</v>
      </c>
      <c r="G2168" s="14">
        <v>10710000</v>
      </c>
    </row>
    <row r="2169" spans="2:7" x14ac:dyDescent="0.25">
      <c r="B2169" s="43" t="s">
        <v>2562</v>
      </c>
      <c r="C2169" s="75" t="s">
        <v>284</v>
      </c>
      <c r="D2169" s="52" t="s">
        <v>2559</v>
      </c>
      <c r="E2169" s="52" t="s">
        <v>276</v>
      </c>
      <c r="F2169" s="75" t="s">
        <v>186</v>
      </c>
      <c r="G2169" s="14">
        <v>19390000</v>
      </c>
    </row>
    <row r="2170" spans="2:7" x14ac:dyDescent="0.25">
      <c r="B2170" s="43" t="s">
        <v>2563</v>
      </c>
      <c r="C2170" s="75" t="s">
        <v>284</v>
      </c>
      <c r="D2170" s="52" t="s">
        <v>2559</v>
      </c>
      <c r="E2170" s="52" t="s">
        <v>114</v>
      </c>
      <c r="F2170" s="75" t="s">
        <v>186</v>
      </c>
      <c r="G2170" s="14">
        <v>25990000</v>
      </c>
    </row>
    <row r="2171" spans="2:7" x14ac:dyDescent="0.25">
      <c r="B2171" s="43" t="s">
        <v>2564</v>
      </c>
      <c r="C2171" s="75" t="s">
        <v>284</v>
      </c>
      <c r="D2171" s="52" t="s">
        <v>2559</v>
      </c>
      <c r="E2171" s="52" t="s">
        <v>114</v>
      </c>
      <c r="F2171" s="75" t="s">
        <v>186</v>
      </c>
      <c r="G2171" s="14">
        <v>29810000</v>
      </c>
    </row>
    <row r="2172" spans="2:7" x14ac:dyDescent="0.25">
      <c r="B2172" s="43" t="s">
        <v>1745</v>
      </c>
      <c r="C2172" s="75" t="s">
        <v>284</v>
      </c>
      <c r="D2172" s="52" t="s">
        <v>2559</v>
      </c>
      <c r="E2172" s="52" t="s">
        <v>114</v>
      </c>
      <c r="F2172" s="75" t="s">
        <v>186</v>
      </c>
      <c r="G2172" s="14">
        <v>14580000</v>
      </c>
    </row>
    <row r="2173" spans="2:7" x14ac:dyDescent="0.25">
      <c r="B2173" s="43" t="s">
        <v>2565</v>
      </c>
      <c r="C2173" s="75" t="s">
        <v>284</v>
      </c>
      <c r="D2173" s="52" t="s">
        <v>2559</v>
      </c>
      <c r="E2173" s="52" t="s">
        <v>114</v>
      </c>
      <c r="F2173" s="75" t="s">
        <v>186</v>
      </c>
      <c r="G2173" s="14">
        <v>21080000</v>
      </c>
    </row>
    <row r="2174" spans="2:7" x14ac:dyDescent="0.25">
      <c r="B2174" s="43" t="s">
        <v>2566</v>
      </c>
      <c r="C2174" s="75" t="s">
        <v>284</v>
      </c>
      <c r="D2174" s="52" t="s">
        <v>2559</v>
      </c>
      <c r="E2174" s="52" t="s">
        <v>109</v>
      </c>
      <c r="F2174" s="75" t="s">
        <v>223</v>
      </c>
      <c r="G2174" s="14">
        <v>27150000</v>
      </c>
    </row>
    <row r="2175" spans="2:7" x14ac:dyDescent="0.25">
      <c r="B2175" s="43" t="s">
        <v>2567</v>
      </c>
      <c r="C2175" s="75" t="s">
        <v>284</v>
      </c>
      <c r="D2175" s="52" t="s">
        <v>2559</v>
      </c>
      <c r="E2175" s="52" t="s">
        <v>276</v>
      </c>
      <c r="F2175" s="75" t="s">
        <v>223</v>
      </c>
      <c r="G2175" s="14">
        <v>25350000</v>
      </c>
    </row>
    <row r="2176" spans="2:7" x14ac:dyDescent="0.25">
      <c r="B2176" s="43" t="s">
        <v>2568</v>
      </c>
      <c r="C2176" s="75" t="s">
        <v>284</v>
      </c>
      <c r="D2176" s="52" t="s">
        <v>2559</v>
      </c>
      <c r="E2176" s="52" t="s">
        <v>2569</v>
      </c>
      <c r="F2176" s="75" t="s">
        <v>223</v>
      </c>
      <c r="G2176" s="14">
        <v>27160000</v>
      </c>
    </row>
    <row r="2177" spans="2:7" x14ac:dyDescent="0.25">
      <c r="B2177" s="43" t="s">
        <v>2570</v>
      </c>
      <c r="C2177" s="75" t="s">
        <v>284</v>
      </c>
      <c r="D2177" s="52" t="s">
        <v>2559</v>
      </c>
      <c r="E2177" s="52" t="s">
        <v>114</v>
      </c>
      <c r="F2177" s="75" t="s">
        <v>223</v>
      </c>
      <c r="G2177" s="14">
        <v>35800000</v>
      </c>
    </row>
    <row r="2178" spans="2:7" x14ac:dyDescent="0.25">
      <c r="B2178" s="43" t="s">
        <v>2571</v>
      </c>
      <c r="C2178" s="75" t="s">
        <v>284</v>
      </c>
      <c r="D2178" s="52" t="s">
        <v>2559</v>
      </c>
      <c r="E2178" s="52" t="s">
        <v>460</v>
      </c>
      <c r="F2178" s="75" t="s">
        <v>223</v>
      </c>
      <c r="G2178" s="14">
        <v>33130000</v>
      </c>
    </row>
    <row r="2179" spans="2:7" x14ac:dyDescent="0.25">
      <c r="B2179" s="43" t="s">
        <v>2572</v>
      </c>
      <c r="C2179" s="75" t="s">
        <v>284</v>
      </c>
      <c r="D2179" s="52" t="s">
        <v>2559</v>
      </c>
      <c r="E2179" s="52" t="s">
        <v>122</v>
      </c>
      <c r="F2179" s="75" t="s">
        <v>257</v>
      </c>
      <c r="G2179" s="14">
        <v>24890000</v>
      </c>
    </row>
    <row r="2180" spans="2:7" x14ac:dyDescent="0.25">
      <c r="B2180" s="43" t="s">
        <v>2573</v>
      </c>
      <c r="C2180" s="75" t="s">
        <v>284</v>
      </c>
      <c r="D2180" s="52" t="s">
        <v>2559</v>
      </c>
      <c r="E2180" s="52" t="s">
        <v>276</v>
      </c>
      <c r="F2180" s="75" t="s">
        <v>257</v>
      </c>
      <c r="G2180" s="14">
        <v>29160000</v>
      </c>
    </row>
    <row r="2181" spans="2:7" x14ac:dyDescent="0.25">
      <c r="B2181" s="43" t="s">
        <v>2574</v>
      </c>
      <c r="C2181" s="75" t="s">
        <v>284</v>
      </c>
      <c r="D2181" s="52" t="s">
        <v>2559</v>
      </c>
      <c r="E2181" s="52" t="s">
        <v>114</v>
      </c>
      <c r="F2181" s="75" t="s">
        <v>257</v>
      </c>
      <c r="G2181" s="14">
        <v>17310000</v>
      </c>
    </row>
    <row r="2182" spans="2:7" x14ac:dyDescent="0.25">
      <c r="B2182" s="43" t="s">
        <v>2575</v>
      </c>
      <c r="C2182" s="75" t="s">
        <v>284</v>
      </c>
      <c r="D2182" s="52" t="s">
        <v>2559</v>
      </c>
      <c r="E2182" s="52" t="s">
        <v>114</v>
      </c>
      <c r="F2182" s="75" t="s">
        <v>257</v>
      </c>
      <c r="G2182" s="14">
        <v>35290000</v>
      </c>
    </row>
    <row r="2183" spans="2:7" x14ac:dyDescent="0.25">
      <c r="B2183" s="43" t="s">
        <v>2576</v>
      </c>
      <c r="C2183" s="75" t="s">
        <v>284</v>
      </c>
      <c r="D2183" s="52" t="s">
        <v>2559</v>
      </c>
      <c r="E2183" s="52" t="s">
        <v>119</v>
      </c>
      <c r="F2183" s="75" t="s">
        <v>257</v>
      </c>
      <c r="G2183" s="14">
        <v>29300000</v>
      </c>
    </row>
    <row r="2184" spans="2:7" x14ac:dyDescent="0.25">
      <c r="B2184" s="43" t="s">
        <v>872</v>
      </c>
      <c r="C2184" s="75" t="s">
        <v>284</v>
      </c>
      <c r="D2184" s="52" t="s">
        <v>2559</v>
      </c>
      <c r="E2184" s="52" t="s">
        <v>109</v>
      </c>
      <c r="F2184" s="75" t="s">
        <v>213</v>
      </c>
      <c r="G2184" s="14">
        <v>27040000</v>
      </c>
    </row>
    <row r="2185" spans="2:7" x14ac:dyDescent="0.25">
      <c r="B2185" s="43" t="s">
        <v>2577</v>
      </c>
      <c r="C2185" s="75" t="s">
        <v>284</v>
      </c>
      <c r="D2185" s="52" t="s">
        <v>2559</v>
      </c>
      <c r="E2185" s="52" t="s">
        <v>119</v>
      </c>
      <c r="F2185" s="75" t="s">
        <v>213</v>
      </c>
      <c r="G2185" s="14">
        <v>14740000</v>
      </c>
    </row>
    <row r="2186" spans="2:7" x14ac:dyDescent="0.25">
      <c r="B2186" s="43" t="s">
        <v>2578</v>
      </c>
      <c r="C2186" s="75" t="s">
        <v>284</v>
      </c>
      <c r="D2186" s="52" t="s">
        <v>2559</v>
      </c>
      <c r="E2186" s="52" t="s">
        <v>110</v>
      </c>
      <c r="F2186" s="75" t="s">
        <v>205</v>
      </c>
      <c r="G2186" s="14">
        <v>21970000</v>
      </c>
    </row>
    <row r="2187" spans="2:7" x14ac:dyDescent="0.25">
      <c r="B2187" s="43" t="s">
        <v>2579</v>
      </c>
      <c r="C2187" s="75" t="s">
        <v>284</v>
      </c>
      <c r="D2187" s="52" t="s">
        <v>2559</v>
      </c>
      <c r="E2187" s="52" t="s">
        <v>608</v>
      </c>
      <c r="F2187" s="75" t="s">
        <v>205</v>
      </c>
      <c r="G2187" s="14">
        <v>19490000</v>
      </c>
    </row>
    <row r="2188" spans="2:7" x14ac:dyDescent="0.25">
      <c r="B2188" s="43" t="s">
        <v>2580</v>
      </c>
      <c r="C2188" s="75" t="s">
        <v>284</v>
      </c>
      <c r="D2188" s="52" t="s">
        <v>2559</v>
      </c>
      <c r="E2188" s="52" t="s">
        <v>276</v>
      </c>
      <c r="F2188" s="75" t="s">
        <v>205</v>
      </c>
      <c r="G2188" s="14">
        <v>14760000</v>
      </c>
    </row>
    <row r="2189" spans="2:7" x14ac:dyDescent="0.25">
      <c r="B2189" s="43" t="s">
        <v>2581</v>
      </c>
      <c r="C2189" s="75" t="s">
        <v>284</v>
      </c>
      <c r="D2189" s="52" t="s">
        <v>2559</v>
      </c>
      <c r="E2189" s="52" t="s">
        <v>112</v>
      </c>
      <c r="F2189" s="75" t="s">
        <v>205</v>
      </c>
      <c r="G2189" s="14">
        <v>17750000</v>
      </c>
    </row>
    <row r="2190" spans="2:7" x14ac:dyDescent="0.25">
      <c r="B2190" s="43" t="s">
        <v>2582</v>
      </c>
      <c r="C2190" s="75" t="s">
        <v>284</v>
      </c>
      <c r="D2190" s="52" t="s">
        <v>2559</v>
      </c>
      <c r="E2190" s="52" t="s">
        <v>268</v>
      </c>
      <c r="F2190" s="75" t="s">
        <v>205</v>
      </c>
      <c r="G2190" s="14">
        <v>30070000</v>
      </c>
    </row>
    <row r="2191" spans="2:7" x14ac:dyDescent="0.25">
      <c r="B2191" s="43" t="s">
        <v>2583</v>
      </c>
      <c r="C2191" s="75" t="s">
        <v>284</v>
      </c>
      <c r="D2191" s="52" t="s">
        <v>2559</v>
      </c>
      <c r="E2191" s="52" t="s">
        <v>114</v>
      </c>
      <c r="F2191" s="75" t="s">
        <v>188</v>
      </c>
      <c r="G2191" s="14">
        <v>28200000</v>
      </c>
    </row>
    <row r="2192" spans="2:7" x14ac:dyDescent="0.25">
      <c r="B2192" s="43" t="s">
        <v>2584</v>
      </c>
      <c r="C2192" s="75" t="s">
        <v>284</v>
      </c>
      <c r="D2192" s="52" t="s">
        <v>2585</v>
      </c>
      <c r="E2192" s="52" t="s">
        <v>583</v>
      </c>
      <c r="F2192" s="75" t="s">
        <v>186</v>
      </c>
      <c r="G2192" s="14">
        <v>12050000</v>
      </c>
    </row>
    <row r="2193" spans="2:7" x14ac:dyDescent="0.25">
      <c r="B2193" s="43" t="s">
        <v>2586</v>
      </c>
      <c r="C2193" s="75" t="s">
        <v>284</v>
      </c>
      <c r="D2193" s="52" t="s">
        <v>2585</v>
      </c>
      <c r="E2193" s="52" t="s">
        <v>161</v>
      </c>
      <c r="F2193" s="75" t="s">
        <v>186</v>
      </c>
      <c r="G2193" s="14">
        <v>4070000</v>
      </c>
    </row>
    <row r="2194" spans="2:7" x14ac:dyDescent="0.25">
      <c r="B2194" s="43" t="s">
        <v>2587</v>
      </c>
      <c r="C2194" s="75" t="s">
        <v>284</v>
      </c>
      <c r="D2194" s="52" t="s">
        <v>2585</v>
      </c>
      <c r="E2194" s="52" t="s">
        <v>704</v>
      </c>
      <c r="F2194" s="75" t="s">
        <v>186</v>
      </c>
      <c r="G2194" s="14">
        <v>19910000</v>
      </c>
    </row>
    <row r="2195" spans="2:7" x14ac:dyDescent="0.25">
      <c r="B2195" s="43" t="s">
        <v>2588</v>
      </c>
      <c r="C2195" s="75" t="s">
        <v>284</v>
      </c>
      <c r="D2195" s="52" t="s">
        <v>2585</v>
      </c>
      <c r="E2195" s="52" t="s">
        <v>704</v>
      </c>
      <c r="F2195" s="75" t="s">
        <v>186</v>
      </c>
      <c r="G2195" s="14">
        <v>20920000</v>
      </c>
    </row>
    <row r="2196" spans="2:7" x14ac:dyDescent="0.25">
      <c r="B2196" s="43" t="s">
        <v>2589</v>
      </c>
      <c r="C2196" s="75" t="s">
        <v>284</v>
      </c>
      <c r="D2196" s="52" t="s">
        <v>2585</v>
      </c>
      <c r="E2196" s="52" t="s">
        <v>114</v>
      </c>
      <c r="F2196" s="75" t="s">
        <v>186</v>
      </c>
      <c r="G2196" s="14">
        <v>13410000</v>
      </c>
    </row>
    <row r="2197" spans="2:7" x14ac:dyDescent="0.25">
      <c r="B2197" s="43" t="s">
        <v>2590</v>
      </c>
      <c r="C2197" s="75" t="s">
        <v>284</v>
      </c>
      <c r="D2197" s="52" t="s">
        <v>2585</v>
      </c>
      <c r="E2197" s="52" t="s">
        <v>114</v>
      </c>
      <c r="F2197" s="75" t="s">
        <v>186</v>
      </c>
      <c r="G2197" s="14">
        <v>22050000</v>
      </c>
    </row>
    <row r="2198" spans="2:7" x14ac:dyDescent="0.25">
      <c r="B2198" s="43" t="s">
        <v>2591</v>
      </c>
      <c r="C2198" s="75" t="s">
        <v>284</v>
      </c>
      <c r="D2198" s="52" t="s">
        <v>2585</v>
      </c>
      <c r="E2198" s="52" t="s">
        <v>114</v>
      </c>
      <c r="F2198" s="75" t="s">
        <v>186</v>
      </c>
      <c r="G2198" s="14">
        <v>23170000</v>
      </c>
    </row>
    <row r="2199" spans="2:7" x14ac:dyDescent="0.25">
      <c r="B2199" s="43" t="s">
        <v>2592</v>
      </c>
      <c r="C2199" s="75" t="s">
        <v>284</v>
      </c>
      <c r="D2199" s="52" t="s">
        <v>2585</v>
      </c>
      <c r="E2199" s="52" t="s">
        <v>114</v>
      </c>
      <c r="F2199" s="75" t="s">
        <v>186</v>
      </c>
      <c r="G2199" s="14">
        <v>2800000</v>
      </c>
    </row>
    <row r="2200" spans="2:7" x14ac:dyDescent="0.25">
      <c r="B2200" s="43" t="s">
        <v>2593</v>
      </c>
      <c r="C2200" s="75" t="s">
        <v>284</v>
      </c>
      <c r="D2200" s="52" t="s">
        <v>2585</v>
      </c>
      <c r="E2200" s="52" t="s">
        <v>114</v>
      </c>
      <c r="F2200" s="75" t="s">
        <v>186</v>
      </c>
      <c r="G2200" s="14">
        <v>20420000</v>
      </c>
    </row>
    <row r="2201" spans="2:7" x14ac:dyDescent="0.25">
      <c r="B2201" s="43" t="s">
        <v>2594</v>
      </c>
      <c r="C2201" s="75" t="s">
        <v>284</v>
      </c>
      <c r="D2201" s="52" t="s">
        <v>2585</v>
      </c>
      <c r="E2201" s="52" t="s">
        <v>114</v>
      </c>
      <c r="F2201" s="75" t="s">
        <v>186</v>
      </c>
      <c r="G2201" s="14">
        <v>24450000</v>
      </c>
    </row>
    <row r="2202" spans="2:7" x14ac:dyDescent="0.25">
      <c r="B2202" s="43" t="s">
        <v>2595</v>
      </c>
      <c r="C2202" s="75" t="s">
        <v>284</v>
      </c>
      <c r="D2202" s="52" t="s">
        <v>2585</v>
      </c>
      <c r="E2202" s="52" t="s">
        <v>460</v>
      </c>
      <c r="F2202" s="75" t="s">
        <v>186</v>
      </c>
      <c r="G2202" s="14">
        <v>11670000</v>
      </c>
    </row>
    <row r="2203" spans="2:7" x14ac:dyDescent="0.25">
      <c r="B2203" s="43" t="s">
        <v>2596</v>
      </c>
      <c r="C2203" s="75" t="s">
        <v>284</v>
      </c>
      <c r="D2203" s="52" t="s">
        <v>2585</v>
      </c>
      <c r="E2203" s="52" t="s">
        <v>112</v>
      </c>
      <c r="F2203" s="75" t="s">
        <v>223</v>
      </c>
      <c r="G2203" s="14">
        <v>22950000</v>
      </c>
    </row>
    <row r="2204" spans="2:7" x14ac:dyDescent="0.25">
      <c r="B2204" s="43" t="s">
        <v>2597</v>
      </c>
      <c r="C2204" s="75" t="s">
        <v>284</v>
      </c>
      <c r="D2204" s="52" t="s">
        <v>2585</v>
      </c>
      <c r="E2204" s="52" t="s">
        <v>194</v>
      </c>
      <c r="F2204" s="75" t="s">
        <v>257</v>
      </c>
      <c r="G2204" s="14">
        <v>23850000</v>
      </c>
    </row>
    <row r="2205" spans="2:7" x14ac:dyDescent="0.25">
      <c r="B2205" s="43" t="s">
        <v>2598</v>
      </c>
      <c r="C2205" s="75" t="s">
        <v>284</v>
      </c>
      <c r="D2205" s="52" t="s">
        <v>2585</v>
      </c>
      <c r="E2205" s="52" t="s">
        <v>114</v>
      </c>
      <c r="F2205" s="75" t="s">
        <v>257</v>
      </c>
      <c r="G2205" s="14">
        <v>15600000</v>
      </c>
    </row>
    <row r="2206" spans="2:7" x14ac:dyDescent="0.25">
      <c r="B2206" s="43" t="s">
        <v>2599</v>
      </c>
      <c r="C2206" s="75" t="s">
        <v>284</v>
      </c>
      <c r="D2206" s="52" t="s">
        <v>2585</v>
      </c>
      <c r="E2206" s="52" t="s">
        <v>114</v>
      </c>
      <c r="F2206" s="75" t="s">
        <v>257</v>
      </c>
      <c r="G2206" s="14">
        <v>23110000</v>
      </c>
    </row>
    <row r="2207" spans="2:7" x14ac:dyDescent="0.25">
      <c r="B2207" s="43" t="s">
        <v>2600</v>
      </c>
      <c r="C2207" s="75" t="s">
        <v>284</v>
      </c>
      <c r="D2207" s="52" t="s">
        <v>2585</v>
      </c>
      <c r="E2207" s="52" t="s">
        <v>268</v>
      </c>
      <c r="F2207" s="75" t="s">
        <v>257</v>
      </c>
      <c r="G2207" s="14">
        <v>26130000</v>
      </c>
    </row>
    <row r="2208" spans="2:7" x14ac:dyDescent="0.25">
      <c r="B2208" s="43" t="s">
        <v>2601</v>
      </c>
      <c r="C2208" s="75" t="s">
        <v>284</v>
      </c>
      <c r="D2208" s="52" t="s">
        <v>2585</v>
      </c>
      <c r="E2208" s="52" t="s">
        <v>114</v>
      </c>
      <c r="F2208" s="75" t="s">
        <v>213</v>
      </c>
      <c r="G2208" s="14">
        <v>13630000</v>
      </c>
    </row>
    <row r="2209" spans="2:7" x14ac:dyDescent="0.25">
      <c r="B2209" s="43" t="s">
        <v>2602</v>
      </c>
      <c r="C2209" s="75" t="s">
        <v>284</v>
      </c>
      <c r="D2209" s="52" t="s">
        <v>2585</v>
      </c>
      <c r="E2209" s="52" t="s">
        <v>114</v>
      </c>
      <c r="F2209" s="75" t="s">
        <v>213</v>
      </c>
      <c r="G2209" s="14">
        <v>7820000</v>
      </c>
    </row>
    <row r="2210" spans="2:7" x14ac:dyDescent="0.25">
      <c r="B2210" s="43" t="s">
        <v>2603</v>
      </c>
      <c r="C2210" s="75" t="s">
        <v>284</v>
      </c>
      <c r="D2210" s="52" t="s">
        <v>2585</v>
      </c>
      <c r="E2210" s="52" t="s">
        <v>114</v>
      </c>
      <c r="F2210" s="75" t="s">
        <v>213</v>
      </c>
      <c r="G2210" s="14">
        <v>30530000</v>
      </c>
    </row>
    <row r="2211" spans="2:7" x14ac:dyDescent="0.25">
      <c r="B2211" s="43" t="s">
        <v>2604</v>
      </c>
      <c r="C2211" s="75" t="s">
        <v>284</v>
      </c>
      <c r="D2211" s="52" t="s">
        <v>2585</v>
      </c>
      <c r="E2211" s="52" t="s">
        <v>164</v>
      </c>
      <c r="F2211" s="75" t="s">
        <v>205</v>
      </c>
      <c r="G2211" s="14">
        <v>33730000</v>
      </c>
    </row>
    <row r="2212" spans="2:7" x14ac:dyDescent="0.25">
      <c r="B2212" s="43" t="s">
        <v>2605</v>
      </c>
      <c r="C2212" s="75" t="s">
        <v>284</v>
      </c>
      <c r="D2212" s="52" t="s">
        <v>2585</v>
      </c>
      <c r="E2212" s="52" t="s">
        <v>194</v>
      </c>
      <c r="F2212" s="75" t="s">
        <v>205</v>
      </c>
      <c r="G2212" s="14">
        <v>8830000</v>
      </c>
    </row>
    <row r="2213" spans="2:7" x14ac:dyDescent="0.25">
      <c r="B2213" s="43" t="s">
        <v>762</v>
      </c>
      <c r="C2213" s="75" t="s">
        <v>284</v>
      </c>
      <c r="D2213" s="52" t="s">
        <v>2585</v>
      </c>
      <c r="E2213" s="52" t="s">
        <v>763</v>
      </c>
      <c r="F2213" s="75" t="s">
        <v>205</v>
      </c>
      <c r="G2213" s="14">
        <v>5260000</v>
      </c>
    </row>
    <row r="2214" spans="2:7" x14ac:dyDescent="0.25">
      <c r="B2214" s="43" t="s">
        <v>2606</v>
      </c>
      <c r="C2214" s="75" t="s">
        <v>284</v>
      </c>
      <c r="D2214" s="52" t="s">
        <v>2585</v>
      </c>
      <c r="E2214" s="52" t="s">
        <v>704</v>
      </c>
      <c r="F2214" s="75" t="s">
        <v>205</v>
      </c>
      <c r="G2214" s="14">
        <v>19270000</v>
      </c>
    </row>
    <row r="2215" spans="2:7" x14ac:dyDescent="0.25">
      <c r="B2215" s="43" t="s">
        <v>2607</v>
      </c>
      <c r="C2215" s="75" t="s">
        <v>284</v>
      </c>
      <c r="D2215" s="52" t="s">
        <v>2585</v>
      </c>
      <c r="E2215" s="52" t="s">
        <v>114</v>
      </c>
      <c r="F2215" s="75" t="s">
        <v>205</v>
      </c>
      <c r="G2215" s="14">
        <v>22830000</v>
      </c>
    </row>
    <row r="2216" spans="2:7" x14ac:dyDescent="0.25">
      <c r="B2216" s="43" t="s">
        <v>2608</v>
      </c>
      <c r="C2216" s="75" t="s">
        <v>284</v>
      </c>
      <c r="D2216" s="52" t="s">
        <v>2585</v>
      </c>
      <c r="E2216" s="52" t="s">
        <v>114</v>
      </c>
      <c r="F2216" s="75" t="s">
        <v>205</v>
      </c>
      <c r="G2216" s="14">
        <v>7490000</v>
      </c>
    </row>
    <row r="2217" spans="2:7" x14ac:dyDescent="0.25">
      <c r="B2217" s="43" t="s">
        <v>2609</v>
      </c>
      <c r="C2217" s="75" t="s">
        <v>284</v>
      </c>
      <c r="D2217" s="52" t="s">
        <v>2585</v>
      </c>
      <c r="E2217" s="52" t="s">
        <v>114</v>
      </c>
      <c r="F2217" s="75" t="s">
        <v>205</v>
      </c>
      <c r="G2217" s="14">
        <v>17760000</v>
      </c>
    </row>
    <row r="2218" spans="2:7" x14ac:dyDescent="0.25">
      <c r="B2218" s="43" t="s">
        <v>2610</v>
      </c>
      <c r="C2218" s="75" t="s">
        <v>284</v>
      </c>
      <c r="D2218" s="52" t="s">
        <v>2585</v>
      </c>
      <c r="E2218" s="52" t="s">
        <v>114</v>
      </c>
      <c r="F2218" s="75" t="s">
        <v>205</v>
      </c>
      <c r="G2218" s="14">
        <v>18680000</v>
      </c>
    </row>
    <row r="2219" spans="2:7" x14ac:dyDescent="0.25">
      <c r="B2219" s="43" t="s">
        <v>2611</v>
      </c>
      <c r="C2219" s="75" t="s">
        <v>284</v>
      </c>
      <c r="D2219" s="52" t="s">
        <v>2585</v>
      </c>
      <c r="E2219" s="52" t="s">
        <v>222</v>
      </c>
      <c r="F2219" s="75" t="s">
        <v>188</v>
      </c>
      <c r="G2219" s="14">
        <v>27910000</v>
      </c>
    </row>
    <row r="2220" spans="2:7" x14ac:dyDescent="0.25">
      <c r="B2220" s="43" t="s">
        <v>2612</v>
      </c>
      <c r="C2220" s="75" t="s">
        <v>284</v>
      </c>
      <c r="D2220" s="52" t="s">
        <v>2585</v>
      </c>
      <c r="E2220" s="52" t="s">
        <v>109</v>
      </c>
      <c r="F2220" s="75" t="s">
        <v>188</v>
      </c>
      <c r="G2220" s="14">
        <v>25610000</v>
      </c>
    </row>
    <row r="2221" spans="2:7" x14ac:dyDescent="0.25">
      <c r="B2221" s="43" t="s">
        <v>2613</v>
      </c>
      <c r="C2221" s="75" t="s">
        <v>284</v>
      </c>
      <c r="D2221" s="52" t="s">
        <v>2585</v>
      </c>
      <c r="E2221" s="52" t="s">
        <v>655</v>
      </c>
      <c r="F2221" s="75" t="s">
        <v>188</v>
      </c>
      <c r="G2221" s="14">
        <v>21490000</v>
      </c>
    </row>
    <row r="2222" spans="2:7" x14ac:dyDescent="0.25">
      <c r="B2222" s="43" t="s">
        <v>2614</v>
      </c>
      <c r="C2222" s="75" t="s">
        <v>284</v>
      </c>
      <c r="D2222" s="52" t="s">
        <v>2585</v>
      </c>
      <c r="E2222" s="52" t="s">
        <v>114</v>
      </c>
      <c r="F2222" s="75" t="s">
        <v>188</v>
      </c>
      <c r="G2222" s="14">
        <v>22020000</v>
      </c>
    </row>
    <row r="2223" spans="2:7" x14ac:dyDescent="0.25">
      <c r="B2223" s="43" t="s">
        <v>2615</v>
      </c>
      <c r="C2223" s="75" t="s">
        <v>284</v>
      </c>
      <c r="D2223" s="52" t="s">
        <v>2585</v>
      </c>
      <c r="E2223" s="52" t="s">
        <v>114</v>
      </c>
      <c r="F2223" s="75" t="s">
        <v>188</v>
      </c>
      <c r="G2223" s="14">
        <v>12200000</v>
      </c>
    </row>
    <row r="2224" spans="2:7" x14ac:dyDescent="0.25">
      <c r="B2224" s="43" t="s">
        <v>2616</v>
      </c>
      <c r="C2224" s="75" t="s">
        <v>284</v>
      </c>
      <c r="D2224" s="52" t="s">
        <v>2617</v>
      </c>
      <c r="E2224" s="52" t="s">
        <v>111</v>
      </c>
      <c r="F2224" s="75" t="s">
        <v>186</v>
      </c>
      <c r="G2224" s="14">
        <v>16360000</v>
      </c>
    </row>
    <row r="2225" spans="2:7" x14ac:dyDescent="0.25">
      <c r="B2225" s="43" t="s">
        <v>2618</v>
      </c>
      <c r="C2225" s="75" t="s">
        <v>284</v>
      </c>
      <c r="D2225" s="52" t="s">
        <v>2617</v>
      </c>
      <c r="E2225" s="52" t="s">
        <v>111</v>
      </c>
      <c r="F2225" s="75" t="s">
        <v>186</v>
      </c>
      <c r="G2225" s="14">
        <v>10210000</v>
      </c>
    </row>
    <row r="2226" spans="2:7" x14ac:dyDescent="0.25">
      <c r="B2226" s="43" t="s">
        <v>2619</v>
      </c>
      <c r="C2226" s="75" t="s">
        <v>284</v>
      </c>
      <c r="D2226" s="52" t="s">
        <v>2617</v>
      </c>
      <c r="E2226" s="52" t="s">
        <v>194</v>
      </c>
      <c r="F2226" s="75" t="s">
        <v>186</v>
      </c>
      <c r="G2226" s="14">
        <v>18400000</v>
      </c>
    </row>
    <row r="2227" spans="2:7" x14ac:dyDescent="0.25">
      <c r="B2227" s="43" t="s">
        <v>2620</v>
      </c>
      <c r="C2227" s="75" t="s">
        <v>284</v>
      </c>
      <c r="D2227" s="52" t="s">
        <v>2617</v>
      </c>
      <c r="E2227" s="52" t="s">
        <v>114</v>
      </c>
      <c r="F2227" s="75" t="s">
        <v>186</v>
      </c>
      <c r="G2227" s="14">
        <v>16920000</v>
      </c>
    </row>
    <row r="2228" spans="2:7" x14ac:dyDescent="0.25">
      <c r="B2228" s="43" t="s">
        <v>2621</v>
      </c>
      <c r="C2228" s="75" t="s">
        <v>284</v>
      </c>
      <c r="D2228" s="52" t="s">
        <v>2617</v>
      </c>
      <c r="E2228" s="52" t="s">
        <v>114</v>
      </c>
      <c r="F2228" s="75" t="s">
        <v>186</v>
      </c>
      <c r="G2228" s="14">
        <v>11450000</v>
      </c>
    </row>
    <row r="2229" spans="2:7" x14ac:dyDescent="0.25">
      <c r="B2229" s="43" t="s">
        <v>2622</v>
      </c>
      <c r="C2229" s="75" t="s">
        <v>284</v>
      </c>
      <c r="D2229" s="52" t="s">
        <v>2617</v>
      </c>
      <c r="E2229" s="52" t="s">
        <v>114</v>
      </c>
      <c r="F2229" s="75" t="s">
        <v>186</v>
      </c>
      <c r="G2229" s="14">
        <v>12010000</v>
      </c>
    </row>
    <row r="2230" spans="2:7" x14ac:dyDescent="0.25">
      <c r="B2230" s="43" t="s">
        <v>2623</v>
      </c>
      <c r="C2230" s="75" t="s">
        <v>284</v>
      </c>
      <c r="D2230" s="52" t="s">
        <v>2617</v>
      </c>
      <c r="E2230" s="52" t="s">
        <v>114</v>
      </c>
      <c r="F2230" s="75" t="s">
        <v>186</v>
      </c>
      <c r="G2230" s="14">
        <v>12130000</v>
      </c>
    </row>
    <row r="2231" spans="2:7" x14ac:dyDescent="0.25">
      <c r="B2231" s="43" t="s">
        <v>2624</v>
      </c>
      <c r="C2231" s="75" t="s">
        <v>284</v>
      </c>
      <c r="D2231" s="52" t="s">
        <v>2617</v>
      </c>
      <c r="E2231" s="52" t="s">
        <v>114</v>
      </c>
      <c r="F2231" s="75" t="s">
        <v>186</v>
      </c>
      <c r="G2231" s="14">
        <v>5400000</v>
      </c>
    </row>
    <row r="2232" spans="2:7" x14ac:dyDescent="0.25">
      <c r="B2232" s="43" t="s">
        <v>2625</v>
      </c>
      <c r="C2232" s="75" t="s">
        <v>284</v>
      </c>
      <c r="D2232" s="52" t="s">
        <v>2617</v>
      </c>
      <c r="E2232" s="52" t="s">
        <v>114</v>
      </c>
      <c r="F2232" s="75" t="s">
        <v>186</v>
      </c>
      <c r="G2232" s="14">
        <v>13340000</v>
      </c>
    </row>
    <row r="2233" spans="2:7" x14ac:dyDescent="0.25">
      <c r="B2233" s="43" t="s">
        <v>2626</v>
      </c>
      <c r="C2233" s="75" t="s">
        <v>284</v>
      </c>
      <c r="D2233" s="52" t="s">
        <v>2617</v>
      </c>
      <c r="E2233" s="52" t="s">
        <v>194</v>
      </c>
      <c r="F2233" s="75" t="s">
        <v>197</v>
      </c>
      <c r="G2233" s="14">
        <v>26640000</v>
      </c>
    </row>
    <row r="2234" spans="2:7" x14ac:dyDescent="0.25">
      <c r="B2234" s="43" t="s">
        <v>2627</v>
      </c>
      <c r="C2234" s="75" t="s">
        <v>284</v>
      </c>
      <c r="D2234" s="52" t="s">
        <v>2617</v>
      </c>
      <c r="E2234" s="52" t="s">
        <v>276</v>
      </c>
      <c r="F2234" s="75" t="s">
        <v>223</v>
      </c>
      <c r="G2234" s="14">
        <v>29460000</v>
      </c>
    </row>
    <row r="2235" spans="2:7" x14ac:dyDescent="0.25">
      <c r="B2235" s="43" t="s">
        <v>2628</v>
      </c>
      <c r="C2235" s="75" t="s">
        <v>284</v>
      </c>
      <c r="D2235" s="52" t="s">
        <v>2617</v>
      </c>
      <c r="E2235" s="52" t="s">
        <v>114</v>
      </c>
      <c r="F2235" s="75" t="s">
        <v>223</v>
      </c>
      <c r="G2235" s="14">
        <v>23370000</v>
      </c>
    </row>
    <row r="2236" spans="2:7" x14ac:dyDescent="0.25">
      <c r="B2236" s="43" t="s">
        <v>2629</v>
      </c>
      <c r="C2236" s="75" t="s">
        <v>284</v>
      </c>
      <c r="D2236" s="52" t="s">
        <v>2617</v>
      </c>
      <c r="E2236" s="52" t="s">
        <v>114</v>
      </c>
      <c r="F2236" s="75" t="s">
        <v>223</v>
      </c>
      <c r="G2236" s="14">
        <v>22290000</v>
      </c>
    </row>
    <row r="2237" spans="2:7" x14ac:dyDescent="0.25">
      <c r="B2237" s="43" t="s">
        <v>2630</v>
      </c>
      <c r="C2237" s="75" t="s">
        <v>284</v>
      </c>
      <c r="D2237" s="52" t="s">
        <v>2617</v>
      </c>
      <c r="E2237" s="52" t="s">
        <v>114</v>
      </c>
      <c r="F2237" s="75" t="s">
        <v>223</v>
      </c>
      <c r="G2237" s="14">
        <v>17560000</v>
      </c>
    </row>
    <row r="2238" spans="2:7" x14ac:dyDescent="0.25">
      <c r="B2238" s="43" t="s">
        <v>2631</v>
      </c>
      <c r="C2238" s="75" t="s">
        <v>284</v>
      </c>
      <c r="D2238" s="52" t="s">
        <v>2617</v>
      </c>
      <c r="E2238" s="52" t="s">
        <v>114</v>
      </c>
      <c r="F2238" s="75" t="s">
        <v>213</v>
      </c>
      <c r="G2238" s="14">
        <v>9560000</v>
      </c>
    </row>
    <row r="2239" spans="2:7" x14ac:dyDescent="0.25">
      <c r="B2239" s="43" t="s">
        <v>2632</v>
      </c>
      <c r="C2239" s="75" t="s">
        <v>284</v>
      </c>
      <c r="D2239" s="52" t="s">
        <v>2617</v>
      </c>
      <c r="E2239" s="52" t="s">
        <v>460</v>
      </c>
      <c r="F2239" s="75" t="s">
        <v>213</v>
      </c>
      <c r="G2239" s="14">
        <v>9020000</v>
      </c>
    </row>
    <row r="2240" spans="2:7" x14ac:dyDescent="0.25">
      <c r="B2240" s="43" t="s">
        <v>2633</v>
      </c>
      <c r="C2240" s="75" t="s">
        <v>284</v>
      </c>
      <c r="D2240" s="52" t="s">
        <v>2617</v>
      </c>
      <c r="E2240" s="52" t="s">
        <v>650</v>
      </c>
      <c r="F2240" s="75" t="s">
        <v>205</v>
      </c>
      <c r="G2240" s="14">
        <v>24160000</v>
      </c>
    </row>
    <row r="2241" spans="2:7" x14ac:dyDescent="0.25">
      <c r="B2241" s="43" t="s">
        <v>2634</v>
      </c>
      <c r="C2241" s="75" t="s">
        <v>284</v>
      </c>
      <c r="D2241" s="52" t="s">
        <v>2617</v>
      </c>
      <c r="E2241" s="52" t="s">
        <v>194</v>
      </c>
      <c r="F2241" s="75" t="s">
        <v>205</v>
      </c>
      <c r="G2241" s="14">
        <v>16350000</v>
      </c>
    </row>
    <row r="2242" spans="2:7" x14ac:dyDescent="0.25">
      <c r="B2242" s="43" t="s">
        <v>2339</v>
      </c>
      <c r="C2242" s="75" t="s">
        <v>284</v>
      </c>
      <c r="D2242" s="52" t="s">
        <v>2617</v>
      </c>
      <c r="E2242" s="52" t="s">
        <v>608</v>
      </c>
      <c r="F2242" s="75" t="s">
        <v>205</v>
      </c>
      <c r="G2242" s="14">
        <v>21790000</v>
      </c>
    </row>
    <row r="2243" spans="2:7" x14ac:dyDescent="0.25">
      <c r="B2243" s="43" t="s">
        <v>2635</v>
      </c>
      <c r="C2243" s="75" t="s">
        <v>284</v>
      </c>
      <c r="D2243" s="52" t="s">
        <v>2617</v>
      </c>
      <c r="E2243" s="52" t="s">
        <v>114</v>
      </c>
      <c r="F2243" s="75" t="s">
        <v>205</v>
      </c>
      <c r="G2243" s="14">
        <v>13150000</v>
      </c>
    </row>
    <row r="2244" spans="2:7" x14ac:dyDescent="0.25">
      <c r="B2244" s="43" t="s">
        <v>2636</v>
      </c>
      <c r="C2244" s="75" t="s">
        <v>284</v>
      </c>
      <c r="D2244" s="52" t="s">
        <v>2617</v>
      </c>
      <c r="E2244" s="52" t="s">
        <v>114</v>
      </c>
      <c r="F2244" s="75" t="s">
        <v>205</v>
      </c>
      <c r="G2244" s="14">
        <v>15190000</v>
      </c>
    </row>
    <row r="2245" spans="2:7" x14ac:dyDescent="0.25">
      <c r="B2245" s="43" t="s">
        <v>2637</v>
      </c>
      <c r="C2245" s="75" t="s">
        <v>284</v>
      </c>
      <c r="D2245" s="52" t="s">
        <v>2617</v>
      </c>
      <c r="E2245" s="52" t="s">
        <v>114</v>
      </c>
      <c r="F2245" s="75" t="s">
        <v>205</v>
      </c>
      <c r="G2245" s="14">
        <v>16200000</v>
      </c>
    </row>
    <row r="2246" spans="2:7" x14ac:dyDescent="0.25">
      <c r="B2246" s="43" t="s">
        <v>2638</v>
      </c>
      <c r="C2246" s="75" t="s">
        <v>284</v>
      </c>
      <c r="D2246" s="52" t="s">
        <v>2617</v>
      </c>
      <c r="E2246" s="52" t="s">
        <v>114</v>
      </c>
      <c r="F2246" s="75" t="s">
        <v>220</v>
      </c>
      <c r="G2246" s="14">
        <v>26050000</v>
      </c>
    </row>
    <row r="2247" spans="2:7" x14ac:dyDescent="0.25">
      <c r="B2247" s="43" t="s">
        <v>2639</v>
      </c>
      <c r="C2247" s="75" t="s">
        <v>284</v>
      </c>
      <c r="D2247" s="52" t="s">
        <v>2617</v>
      </c>
      <c r="E2247" s="52" t="s">
        <v>655</v>
      </c>
      <c r="F2247" s="75" t="s">
        <v>188</v>
      </c>
      <c r="G2247" s="14">
        <v>24630000</v>
      </c>
    </row>
    <row r="2248" spans="2:7" x14ac:dyDescent="0.25">
      <c r="B2248" s="43" t="s">
        <v>2640</v>
      </c>
      <c r="C2248" s="75" t="s">
        <v>284</v>
      </c>
      <c r="D2248" s="52" t="s">
        <v>2617</v>
      </c>
      <c r="E2248" s="52" t="s">
        <v>114</v>
      </c>
      <c r="F2248" s="75" t="s">
        <v>188</v>
      </c>
      <c r="G2248" s="14">
        <v>30650000</v>
      </c>
    </row>
    <row r="2249" spans="2:7" x14ac:dyDescent="0.25">
      <c r="B2249" s="43" t="s">
        <v>2641</v>
      </c>
      <c r="C2249" s="75" t="s">
        <v>284</v>
      </c>
      <c r="D2249" s="52" t="s">
        <v>2617</v>
      </c>
      <c r="E2249" s="52" t="s">
        <v>1253</v>
      </c>
      <c r="F2249" s="75" t="s">
        <v>188</v>
      </c>
      <c r="G2249" s="14">
        <v>33720000</v>
      </c>
    </row>
    <row r="2250" spans="2:7" x14ac:dyDescent="0.25">
      <c r="B2250" s="43" t="s">
        <v>2642</v>
      </c>
      <c r="C2250" s="75" t="s">
        <v>284</v>
      </c>
      <c r="D2250" s="52" t="s">
        <v>293</v>
      </c>
      <c r="E2250" s="52" t="s">
        <v>852</v>
      </c>
      <c r="F2250" s="75" t="s">
        <v>186</v>
      </c>
      <c r="G2250" s="14">
        <v>11350000</v>
      </c>
    </row>
    <row r="2251" spans="2:7" x14ac:dyDescent="0.25">
      <c r="B2251" s="43" t="s">
        <v>2643</v>
      </c>
      <c r="C2251" s="75" t="s">
        <v>284</v>
      </c>
      <c r="D2251" s="52" t="s">
        <v>293</v>
      </c>
      <c r="E2251" s="52" t="s">
        <v>194</v>
      </c>
      <c r="F2251" s="75" t="s">
        <v>186</v>
      </c>
      <c r="G2251" s="14">
        <v>12550000</v>
      </c>
    </row>
    <row r="2252" spans="2:7" x14ac:dyDescent="0.25">
      <c r="B2252" s="43" t="s">
        <v>2644</v>
      </c>
      <c r="C2252" s="75" t="s">
        <v>284</v>
      </c>
      <c r="D2252" s="52" t="s">
        <v>293</v>
      </c>
      <c r="E2252" s="52" t="s">
        <v>114</v>
      </c>
      <c r="F2252" s="75" t="s">
        <v>186</v>
      </c>
      <c r="G2252" s="14">
        <v>21540000</v>
      </c>
    </row>
    <row r="2253" spans="2:7" x14ac:dyDescent="0.25">
      <c r="B2253" s="43" t="s">
        <v>2645</v>
      </c>
      <c r="C2253" s="75" t="s">
        <v>284</v>
      </c>
      <c r="D2253" s="52" t="s">
        <v>293</v>
      </c>
      <c r="E2253" s="52" t="s">
        <v>114</v>
      </c>
      <c r="F2253" s="75" t="s">
        <v>186</v>
      </c>
      <c r="G2253" s="14">
        <v>14370000</v>
      </c>
    </row>
    <row r="2254" spans="2:7" x14ac:dyDescent="0.25">
      <c r="B2254" s="43" t="s">
        <v>2646</v>
      </c>
      <c r="C2254" s="75" t="s">
        <v>284</v>
      </c>
      <c r="D2254" s="52" t="s">
        <v>293</v>
      </c>
      <c r="E2254" s="52" t="s">
        <v>114</v>
      </c>
      <c r="F2254" s="75" t="s">
        <v>186</v>
      </c>
      <c r="G2254" s="14">
        <v>15890000</v>
      </c>
    </row>
    <row r="2255" spans="2:7" x14ac:dyDescent="0.25">
      <c r="B2255" s="43" t="s">
        <v>2647</v>
      </c>
      <c r="C2255" s="75" t="s">
        <v>284</v>
      </c>
      <c r="D2255" s="52" t="s">
        <v>293</v>
      </c>
      <c r="E2255" s="52" t="s">
        <v>114</v>
      </c>
      <c r="F2255" s="75" t="s">
        <v>186</v>
      </c>
      <c r="G2255" s="14">
        <v>21240000</v>
      </c>
    </row>
    <row r="2256" spans="2:7" x14ac:dyDescent="0.25">
      <c r="B2256" s="43" t="s">
        <v>2648</v>
      </c>
      <c r="C2256" s="75" t="s">
        <v>284</v>
      </c>
      <c r="D2256" s="52" t="s">
        <v>293</v>
      </c>
      <c r="E2256" s="52" t="s">
        <v>114</v>
      </c>
      <c r="F2256" s="75" t="s">
        <v>186</v>
      </c>
      <c r="G2256" s="14">
        <v>5290000</v>
      </c>
    </row>
    <row r="2257" spans="2:7" x14ac:dyDescent="0.25">
      <c r="B2257" s="43" t="s">
        <v>2649</v>
      </c>
      <c r="C2257" s="75" t="s">
        <v>284</v>
      </c>
      <c r="D2257" s="52" t="s">
        <v>293</v>
      </c>
      <c r="E2257" s="52" t="s">
        <v>114</v>
      </c>
      <c r="F2257" s="75" t="s">
        <v>186</v>
      </c>
      <c r="G2257" s="14">
        <v>10640000</v>
      </c>
    </row>
    <row r="2258" spans="2:7" x14ac:dyDescent="0.25">
      <c r="B2258" s="43" t="s">
        <v>1285</v>
      </c>
      <c r="C2258" s="75" t="s">
        <v>284</v>
      </c>
      <c r="D2258" s="52" t="s">
        <v>293</v>
      </c>
      <c r="E2258" s="52" t="s">
        <v>339</v>
      </c>
      <c r="F2258" s="75" t="s">
        <v>223</v>
      </c>
      <c r="G2258" s="14">
        <v>24290000</v>
      </c>
    </row>
    <row r="2259" spans="2:7" x14ac:dyDescent="0.25">
      <c r="B2259" s="43" t="s">
        <v>2650</v>
      </c>
      <c r="C2259" s="75" t="s">
        <v>284</v>
      </c>
      <c r="D2259" s="52" t="s">
        <v>293</v>
      </c>
      <c r="E2259" s="52" t="s">
        <v>114</v>
      </c>
      <c r="F2259" s="75" t="s">
        <v>223</v>
      </c>
      <c r="G2259" s="14">
        <v>30310000</v>
      </c>
    </row>
    <row r="2260" spans="2:7" x14ac:dyDescent="0.25">
      <c r="B2260" s="43" t="s">
        <v>252</v>
      </c>
      <c r="C2260" s="75" t="s">
        <v>284</v>
      </c>
      <c r="D2260" s="52" t="s">
        <v>293</v>
      </c>
      <c r="E2260" s="52" t="s">
        <v>125</v>
      </c>
      <c r="F2260" s="75" t="s">
        <v>223</v>
      </c>
      <c r="G2260" s="14">
        <v>23390000</v>
      </c>
    </row>
    <row r="2261" spans="2:7" x14ac:dyDescent="0.25">
      <c r="B2261" s="43" t="s">
        <v>2651</v>
      </c>
      <c r="C2261" s="75" t="s">
        <v>284</v>
      </c>
      <c r="D2261" s="52" t="s">
        <v>293</v>
      </c>
      <c r="E2261" s="52" t="s">
        <v>114</v>
      </c>
      <c r="F2261" s="75" t="s">
        <v>257</v>
      </c>
      <c r="G2261" s="14">
        <v>37890000</v>
      </c>
    </row>
    <row r="2262" spans="2:7" x14ac:dyDescent="0.25">
      <c r="B2262" s="43" t="s">
        <v>2652</v>
      </c>
      <c r="C2262" s="75" t="s">
        <v>284</v>
      </c>
      <c r="D2262" s="52" t="s">
        <v>293</v>
      </c>
      <c r="E2262" s="52" t="s">
        <v>114</v>
      </c>
      <c r="F2262" s="75" t="s">
        <v>257</v>
      </c>
      <c r="G2262" s="14">
        <v>34660000</v>
      </c>
    </row>
    <row r="2263" spans="2:7" x14ac:dyDescent="0.25">
      <c r="B2263" s="43" t="s">
        <v>2653</v>
      </c>
      <c r="C2263" s="75" t="s">
        <v>284</v>
      </c>
      <c r="D2263" s="52" t="s">
        <v>293</v>
      </c>
      <c r="E2263" s="52" t="s">
        <v>114</v>
      </c>
      <c r="F2263" s="75" t="s">
        <v>257</v>
      </c>
      <c r="G2263" s="14">
        <v>28840000</v>
      </c>
    </row>
    <row r="2264" spans="2:7" x14ac:dyDescent="0.25">
      <c r="B2264" s="43" t="s">
        <v>2654</v>
      </c>
      <c r="C2264" s="75" t="s">
        <v>284</v>
      </c>
      <c r="D2264" s="52" t="s">
        <v>293</v>
      </c>
      <c r="E2264" s="52" t="s">
        <v>268</v>
      </c>
      <c r="F2264" s="75" t="s">
        <v>257</v>
      </c>
      <c r="G2264" s="14">
        <v>23470000</v>
      </c>
    </row>
    <row r="2265" spans="2:7" x14ac:dyDescent="0.25">
      <c r="B2265" s="43" t="s">
        <v>2655</v>
      </c>
      <c r="C2265" s="75" t="s">
        <v>284</v>
      </c>
      <c r="D2265" s="52" t="s">
        <v>293</v>
      </c>
      <c r="E2265" s="52" t="s">
        <v>114</v>
      </c>
      <c r="F2265" s="75" t="s">
        <v>213</v>
      </c>
      <c r="G2265" s="14">
        <v>22330000</v>
      </c>
    </row>
    <row r="2266" spans="2:7" x14ac:dyDescent="0.25">
      <c r="B2266" s="43" t="s">
        <v>2656</v>
      </c>
      <c r="C2266" s="75" t="s">
        <v>284</v>
      </c>
      <c r="D2266" s="52" t="s">
        <v>293</v>
      </c>
      <c r="E2266" s="52" t="s">
        <v>114</v>
      </c>
      <c r="F2266" s="75" t="s">
        <v>213</v>
      </c>
      <c r="G2266" s="14">
        <v>16470000</v>
      </c>
    </row>
    <row r="2267" spans="2:7" x14ac:dyDescent="0.25">
      <c r="B2267" s="43" t="s">
        <v>2657</v>
      </c>
      <c r="C2267" s="75" t="s">
        <v>284</v>
      </c>
      <c r="D2267" s="52" t="s">
        <v>293</v>
      </c>
      <c r="E2267" s="52" t="s">
        <v>339</v>
      </c>
      <c r="F2267" s="75" t="s">
        <v>205</v>
      </c>
      <c r="G2267" s="14">
        <v>14270000</v>
      </c>
    </row>
    <row r="2268" spans="2:7" x14ac:dyDescent="0.25">
      <c r="B2268" s="43" t="s">
        <v>2658</v>
      </c>
      <c r="C2268" s="75" t="s">
        <v>284</v>
      </c>
      <c r="D2268" s="52" t="s">
        <v>293</v>
      </c>
      <c r="E2268" s="52" t="s">
        <v>114</v>
      </c>
      <c r="F2268" s="75" t="s">
        <v>205</v>
      </c>
      <c r="G2268" s="14">
        <v>37530000</v>
      </c>
    </row>
    <row r="2269" spans="2:7" x14ac:dyDescent="0.25">
      <c r="B2269" s="43" t="s">
        <v>2659</v>
      </c>
      <c r="C2269" s="75" t="s">
        <v>284</v>
      </c>
      <c r="D2269" s="52" t="s">
        <v>293</v>
      </c>
      <c r="E2269" s="52" t="s">
        <v>114</v>
      </c>
      <c r="F2269" s="75" t="s">
        <v>205</v>
      </c>
      <c r="G2269" s="14">
        <v>21600000</v>
      </c>
    </row>
    <row r="2270" spans="2:7" x14ac:dyDescent="0.25">
      <c r="B2270" s="43" t="s">
        <v>2660</v>
      </c>
      <c r="C2270" s="75" t="s">
        <v>284</v>
      </c>
      <c r="D2270" s="52" t="s">
        <v>293</v>
      </c>
      <c r="E2270" s="52" t="s">
        <v>114</v>
      </c>
      <c r="F2270" s="75" t="s">
        <v>205</v>
      </c>
      <c r="G2270" s="14">
        <v>24670000</v>
      </c>
    </row>
    <row r="2271" spans="2:7" x14ac:dyDescent="0.25">
      <c r="B2271" s="43" t="s">
        <v>2661</v>
      </c>
      <c r="C2271" s="75" t="s">
        <v>284</v>
      </c>
      <c r="D2271" s="52" t="s">
        <v>293</v>
      </c>
      <c r="E2271" s="52" t="s">
        <v>114</v>
      </c>
      <c r="F2271" s="75" t="s">
        <v>205</v>
      </c>
      <c r="G2271" s="14">
        <v>6960000</v>
      </c>
    </row>
    <row r="2272" spans="2:7" x14ac:dyDescent="0.25">
      <c r="B2272" s="43" t="s">
        <v>2662</v>
      </c>
      <c r="C2272" s="75" t="s">
        <v>284</v>
      </c>
      <c r="D2272" s="52" t="s">
        <v>293</v>
      </c>
      <c r="E2272" s="52" t="s">
        <v>114</v>
      </c>
      <c r="F2272" s="75" t="s">
        <v>205</v>
      </c>
      <c r="G2272" s="14">
        <v>23320000</v>
      </c>
    </row>
    <row r="2273" spans="2:7" x14ac:dyDescent="0.25">
      <c r="B2273" s="43" t="s">
        <v>2663</v>
      </c>
      <c r="C2273" s="75" t="s">
        <v>284</v>
      </c>
      <c r="D2273" s="52" t="s">
        <v>293</v>
      </c>
      <c r="E2273" s="52" t="s">
        <v>114</v>
      </c>
      <c r="F2273" s="75" t="s">
        <v>188</v>
      </c>
      <c r="G2273" s="14">
        <v>12660000</v>
      </c>
    </row>
    <row r="2274" spans="2:7" x14ac:dyDescent="0.25">
      <c r="B2274" s="43" t="s">
        <v>2664</v>
      </c>
      <c r="C2274" s="75" t="s">
        <v>284</v>
      </c>
      <c r="D2274" s="52" t="s">
        <v>293</v>
      </c>
      <c r="E2274" s="52" t="s">
        <v>440</v>
      </c>
      <c r="F2274" s="75" t="s">
        <v>188</v>
      </c>
      <c r="G2274" s="14">
        <v>23470000</v>
      </c>
    </row>
    <row r="2275" spans="2:7" x14ac:dyDescent="0.25">
      <c r="B2275" s="43" t="s">
        <v>2665</v>
      </c>
      <c r="C2275" s="75" t="s">
        <v>284</v>
      </c>
      <c r="D2275" s="52" t="s">
        <v>2666</v>
      </c>
      <c r="E2275" s="52" t="s">
        <v>608</v>
      </c>
      <c r="F2275" s="75" t="s">
        <v>186</v>
      </c>
      <c r="G2275" s="14">
        <v>10750000</v>
      </c>
    </row>
    <row r="2276" spans="2:7" x14ac:dyDescent="0.25">
      <c r="B2276" s="43" t="s">
        <v>2667</v>
      </c>
      <c r="C2276" s="75" t="s">
        <v>284</v>
      </c>
      <c r="D2276" s="52" t="s">
        <v>2666</v>
      </c>
      <c r="E2276" s="52" t="s">
        <v>276</v>
      </c>
      <c r="F2276" s="75" t="s">
        <v>186</v>
      </c>
      <c r="G2276" s="14">
        <v>17040000</v>
      </c>
    </row>
    <row r="2277" spans="2:7" x14ac:dyDescent="0.25">
      <c r="B2277" s="43" t="s">
        <v>2668</v>
      </c>
      <c r="C2277" s="75" t="s">
        <v>284</v>
      </c>
      <c r="D2277" s="52" t="s">
        <v>2666</v>
      </c>
      <c r="E2277" s="52" t="s">
        <v>276</v>
      </c>
      <c r="F2277" s="75" t="s">
        <v>186</v>
      </c>
      <c r="G2277" s="14">
        <v>16160000</v>
      </c>
    </row>
    <row r="2278" spans="2:7" x14ac:dyDescent="0.25">
      <c r="B2278" s="43" t="s">
        <v>2669</v>
      </c>
      <c r="C2278" s="75" t="s">
        <v>284</v>
      </c>
      <c r="D2278" s="52" t="s">
        <v>2666</v>
      </c>
      <c r="E2278" s="52" t="s">
        <v>112</v>
      </c>
      <c r="F2278" s="75" t="s">
        <v>186</v>
      </c>
      <c r="G2278" s="14">
        <v>20340000</v>
      </c>
    </row>
    <row r="2279" spans="2:7" x14ac:dyDescent="0.25">
      <c r="B2279" s="43" t="s">
        <v>2670</v>
      </c>
      <c r="C2279" s="75" t="s">
        <v>284</v>
      </c>
      <c r="D2279" s="52" t="s">
        <v>2666</v>
      </c>
      <c r="E2279" s="52" t="s">
        <v>114</v>
      </c>
      <c r="F2279" s="75" t="s">
        <v>186</v>
      </c>
      <c r="G2279" s="14">
        <v>16620000</v>
      </c>
    </row>
    <row r="2280" spans="2:7" x14ac:dyDescent="0.25">
      <c r="B2280" s="43" t="s">
        <v>2671</v>
      </c>
      <c r="C2280" s="75" t="s">
        <v>284</v>
      </c>
      <c r="D2280" s="52" t="s">
        <v>2666</v>
      </c>
      <c r="E2280" s="52" t="s">
        <v>114</v>
      </c>
      <c r="F2280" s="75" t="s">
        <v>186</v>
      </c>
      <c r="G2280" s="14">
        <v>10740000</v>
      </c>
    </row>
    <row r="2281" spans="2:7" x14ac:dyDescent="0.25">
      <c r="B2281" s="43" t="s">
        <v>2672</v>
      </c>
      <c r="C2281" s="75" t="s">
        <v>284</v>
      </c>
      <c r="D2281" s="52" t="s">
        <v>2666</v>
      </c>
      <c r="E2281" s="52" t="s">
        <v>1266</v>
      </c>
      <c r="F2281" s="75" t="s">
        <v>186</v>
      </c>
      <c r="G2281" s="14">
        <v>13530000</v>
      </c>
    </row>
    <row r="2282" spans="2:7" x14ac:dyDescent="0.25">
      <c r="B2282" s="43" t="s">
        <v>2673</v>
      </c>
      <c r="C2282" s="75" t="s">
        <v>284</v>
      </c>
      <c r="D2282" s="52" t="s">
        <v>2666</v>
      </c>
      <c r="E2282" s="52" t="s">
        <v>116</v>
      </c>
      <c r="F2282" s="75" t="s">
        <v>186</v>
      </c>
      <c r="G2282" s="14">
        <v>21780000</v>
      </c>
    </row>
    <row r="2283" spans="2:7" x14ac:dyDescent="0.25">
      <c r="B2283" s="43" t="s">
        <v>2674</v>
      </c>
      <c r="C2283" s="75" t="s">
        <v>284</v>
      </c>
      <c r="D2283" s="52" t="s">
        <v>2666</v>
      </c>
      <c r="E2283" s="52" t="s">
        <v>268</v>
      </c>
      <c r="F2283" s="75" t="s">
        <v>186</v>
      </c>
      <c r="G2283" s="14">
        <v>11730000</v>
      </c>
    </row>
    <row r="2284" spans="2:7" x14ac:dyDescent="0.25">
      <c r="B2284" s="43" t="s">
        <v>2675</v>
      </c>
      <c r="C2284" s="75" t="s">
        <v>284</v>
      </c>
      <c r="D2284" s="52" t="s">
        <v>2666</v>
      </c>
      <c r="E2284" s="52" t="s">
        <v>460</v>
      </c>
      <c r="F2284" s="75" t="s">
        <v>313</v>
      </c>
      <c r="G2284" s="14">
        <v>24860000</v>
      </c>
    </row>
    <row r="2285" spans="2:7" x14ac:dyDescent="0.25">
      <c r="B2285" s="43" t="s">
        <v>2676</v>
      </c>
      <c r="C2285" s="75" t="s">
        <v>284</v>
      </c>
      <c r="D2285" s="52" t="s">
        <v>2666</v>
      </c>
      <c r="E2285" s="52" t="s">
        <v>114</v>
      </c>
      <c r="F2285" s="75" t="s">
        <v>223</v>
      </c>
      <c r="G2285" s="14">
        <v>36400000</v>
      </c>
    </row>
    <row r="2286" spans="2:7" x14ac:dyDescent="0.25">
      <c r="B2286" s="43" t="s">
        <v>2677</v>
      </c>
      <c r="C2286" s="75" t="s">
        <v>284</v>
      </c>
      <c r="D2286" s="52" t="s">
        <v>2666</v>
      </c>
      <c r="E2286" s="52" t="s">
        <v>114</v>
      </c>
      <c r="F2286" s="75" t="s">
        <v>223</v>
      </c>
      <c r="G2286" s="14">
        <v>22050000</v>
      </c>
    </row>
    <row r="2287" spans="2:7" x14ac:dyDescent="0.25">
      <c r="B2287" s="43" t="s">
        <v>2678</v>
      </c>
      <c r="C2287" s="75" t="s">
        <v>284</v>
      </c>
      <c r="D2287" s="52" t="s">
        <v>2666</v>
      </c>
      <c r="E2287" s="52" t="s">
        <v>114</v>
      </c>
      <c r="F2287" s="75" t="s">
        <v>223</v>
      </c>
      <c r="G2287" s="14">
        <v>25660000</v>
      </c>
    </row>
    <row r="2288" spans="2:7" x14ac:dyDescent="0.25">
      <c r="B2288" s="43" t="s">
        <v>2679</v>
      </c>
      <c r="C2288" s="75" t="s">
        <v>284</v>
      </c>
      <c r="D2288" s="52" t="s">
        <v>2666</v>
      </c>
      <c r="E2288" s="52" t="s">
        <v>114</v>
      </c>
      <c r="F2288" s="75" t="s">
        <v>223</v>
      </c>
      <c r="G2288" s="14">
        <v>11300000</v>
      </c>
    </row>
    <row r="2289" spans="2:7" x14ac:dyDescent="0.25">
      <c r="B2289" s="43" t="s">
        <v>2680</v>
      </c>
      <c r="C2289" s="75" t="s">
        <v>284</v>
      </c>
      <c r="D2289" s="52" t="s">
        <v>2666</v>
      </c>
      <c r="E2289" s="52" t="s">
        <v>114</v>
      </c>
      <c r="F2289" s="75" t="s">
        <v>223</v>
      </c>
      <c r="G2289" s="14">
        <v>25680000</v>
      </c>
    </row>
    <row r="2290" spans="2:7" x14ac:dyDescent="0.25">
      <c r="B2290" s="43" t="s">
        <v>2681</v>
      </c>
      <c r="C2290" s="75" t="s">
        <v>284</v>
      </c>
      <c r="D2290" s="52" t="s">
        <v>2666</v>
      </c>
      <c r="E2290" s="52" t="s">
        <v>111</v>
      </c>
      <c r="F2290" s="75" t="s">
        <v>257</v>
      </c>
      <c r="G2290" s="14">
        <v>28390000</v>
      </c>
    </row>
    <row r="2291" spans="2:7" x14ac:dyDescent="0.25">
      <c r="B2291" s="43" t="s">
        <v>2682</v>
      </c>
      <c r="C2291" s="75" t="s">
        <v>284</v>
      </c>
      <c r="D2291" s="52" t="s">
        <v>2666</v>
      </c>
      <c r="E2291" s="52" t="s">
        <v>114</v>
      </c>
      <c r="F2291" s="75" t="s">
        <v>213</v>
      </c>
      <c r="G2291" s="14">
        <v>13600000</v>
      </c>
    </row>
    <row r="2292" spans="2:7" x14ac:dyDescent="0.25">
      <c r="B2292" s="43" t="s">
        <v>2683</v>
      </c>
      <c r="C2292" s="75" t="s">
        <v>284</v>
      </c>
      <c r="D2292" s="52" t="s">
        <v>2666</v>
      </c>
      <c r="E2292" s="52" t="s">
        <v>1099</v>
      </c>
      <c r="F2292" s="75" t="s">
        <v>213</v>
      </c>
      <c r="G2292" s="14">
        <v>12510000</v>
      </c>
    </row>
    <row r="2293" spans="2:7" x14ac:dyDescent="0.25">
      <c r="B2293" s="43" t="s">
        <v>2684</v>
      </c>
      <c r="C2293" s="75" t="s">
        <v>284</v>
      </c>
      <c r="D2293" s="52" t="s">
        <v>2666</v>
      </c>
      <c r="E2293" s="52" t="s">
        <v>109</v>
      </c>
      <c r="F2293" s="75" t="s">
        <v>205</v>
      </c>
      <c r="G2293" s="14">
        <v>12020000</v>
      </c>
    </row>
    <row r="2294" spans="2:7" x14ac:dyDescent="0.25">
      <c r="B2294" s="43" t="s">
        <v>2685</v>
      </c>
      <c r="C2294" s="75" t="s">
        <v>284</v>
      </c>
      <c r="D2294" s="52" t="s">
        <v>2666</v>
      </c>
      <c r="E2294" s="52" t="s">
        <v>704</v>
      </c>
      <c r="F2294" s="75" t="s">
        <v>205</v>
      </c>
      <c r="G2294" s="14">
        <v>20840000</v>
      </c>
    </row>
    <row r="2295" spans="2:7" x14ac:dyDescent="0.25">
      <c r="B2295" s="43" t="s">
        <v>2686</v>
      </c>
      <c r="C2295" s="75" t="s">
        <v>284</v>
      </c>
      <c r="D2295" s="52" t="s">
        <v>2666</v>
      </c>
      <c r="E2295" s="52" t="s">
        <v>227</v>
      </c>
      <c r="F2295" s="75" t="s">
        <v>205</v>
      </c>
      <c r="G2295" s="14">
        <v>23370000</v>
      </c>
    </row>
    <row r="2296" spans="2:7" x14ac:dyDescent="0.25">
      <c r="B2296" s="43" t="s">
        <v>2687</v>
      </c>
      <c r="C2296" s="75" t="s">
        <v>284</v>
      </c>
      <c r="D2296" s="52" t="s">
        <v>2666</v>
      </c>
      <c r="E2296" s="52" t="s">
        <v>114</v>
      </c>
      <c r="F2296" s="75" t="s">
        <v>205</v>
      </c>
      <c r="G2296" s="14">
        <v>3840000</v>
      </c>
    </row>
    <row r="2297" spans="2:7" x14ac:dyDescent="0.25">
      <c r="B2297" s="43" t="s">
        <v>2688</v>
      </c>
      <c r="C2297" s="75" t="s">
        <v>284</v>
      </c>
      <c r="D2297" s="52" t="s">
        <v>2666</v>
      </c>
      <c r="E2297" s="52" t="s">
        <v>114</v>
      </c>
      <c r="F2297" s="75" t="s">
        <v>205</v>
      </c>
      <c r="G2297" s="14">
        <v>27180000</v>
      </c>
    </row>
    <row r="2298" spans="2:7" x14ac:dyDescent="0.25">
      <c r="B2298" s="43" t="s">
        <v>2689</v>
      </c>
      <c r="C2298" s="75" t="s">
        <v>284</v>
      </c>
      <c r="D2298" s="52" t="s">
        <v>2666</v>
      </c>
      <c r="E2298" s="52" t="s">
        <v>114</v>
      </c>
      <c r="F2298" s="75" t="s">
        <v>205</v>
      </c>
      <c r="G2298" s="14">
        <v>11170000</v>
      </c>
    </row>
    <row r="2299" spans="2:7" x14ac:dyDescent="0.25">
      <c r="B2299" s="43" t="s">
        <v>2690</v>
      </c>
      <c r="C2299" s="75" t="s">
        <v>284</v>
      </c>
      <c r="D2299" s="52" t="s">
        <v>2666</v>
      </c>
      <c r="E2299" s="52" t="s">
        <v>114</v>
      </c>
      <c r="F2299" s="75" t="s">
        <v>205</v>
      </c>
      <c r="G2299" s="14">
        <v>25950000</v>
      </c>
    </row>
    <row r="2300" spans="2:7" x14ac:dyDescent="0.25">
      <c r="B2300" s="43" t="s">
        <v>2691</v>
      </c>
      <c r="C2300" s="75" t="s">
        <v>284</v>
      </c>
      <c r="D2300" s="52" t="s">
        <v>2666</v>
      </c>
      <c r="E2300" s="52" t="s">
        <v>114</v>
      </c>
      <c r="F2300" s="75" t="s">
        <v>220</v>
      </c>
      <c r="G2300" s="14">
        <v>18290000</v>
      </c>
    </row>
    <row r="2301" spans="2:7" x14ac:dyDescent="0.25">
      <c r="B2301" s="43" t="s">
        <v>2692</v>
      </c>
      <c r="C2301" s="75" t="s">
        <v>284</v>
      </c>
      <c r="D2301" s="52" t="s">
        <v>2666</v>
      </c>
      <c r="E2301" s="52" t="s">
        <v>194</v>
      </c>
      <c r="F2301" s="75" t="s">
        <v>188</v>
      </c>
      <c r="G2301" s="14">
        <v>33390000</v>
      </c>
    </row>
    <row r="2302" spans="2:7" x14ac:dyDescent="0.25">
      <c r="B2302" s="43" t="s">
        <v>2693</v>
      </c>
      <c r="C2302" s="75" t="s">
        <v>284</v>
      </c>
      <c r="D2302" s="52" t="s">
        <v>2666</v>
      </c>
      <c r="E2302" s="52" t="s">
        <v>114</v>
      </c>
      <c r="F2302" s="75" t="s">
        <v>188</v>
      </c>
      <c r="G2302" s="14">
        <v>25830000</v>
      </c>
    </row>
    <row r="2303" spans="2:7" x14ac:dyDescent="0.25">
      <c r="B2303" s="43" t="s">
        <v>2694</v>
      </c>
      <c r="C2303" s="75" t="s">
        <v>284</v>
      </c>
      <c r="D2303" s="52" t="s">
        <v>2666</v>
      </c>
      <c r="E2303" s="52" t="s">
        <v>114</v>
      </c>
      <c r="F2303" s="75" t="s">
        <v>188</v>
      </c>
      <c r="G2303" s="14">
        <v>27250000</v>
      </c>
    </row>
    <row r="2304" spans="2:7" x14ac:dyDescent="0.25">
      <c r="B2304" s="43" t="s">
        <v>2695</v>
      </c>
      <c r="C2304" s="75" t="s">
        <v>284</v>
      </c>
      <c r="D2304" s="52" t="s">
        <v>2666</v>
      </c>
      <c r="E2304" s="52" t="s">
        <v>119</v>
      </c>
      <c r="F2304" s="75" t="s">
        <v>188</v>
      </c>
      <c r="G2304" s="14">
        <v>29030000</v>
      </c>
    </row>
    <row r="2305" spans="2:7" x14ac:dyDescent="0.25">
      <c r="B2305" s="43" t="s">
        <v>2696</v>
      </c>
      <c r="C2305" s="75" t="s">
        <v>284</v>
      </c>
      <c r="D2305" s="52" t="s">
        <v>2697</v>
      </c>
      <c r="E2305" s="52" t="s">
        <v>608</v>
      </c>
      <c r="F2305" s="75" t="s">
        <v>186</v>
      </c>
      <c r="G2305" s="14">
        <v>16940000</v>
      </c>
    </row>
    <row r="2306" spans="2:7" x14ac:dyDescent="0.25">
      <c r="B2306" s="43" t="s">
        <v>2698</v>
      </c>
      <c r="C2306" s="75" t="s">
        <v>284</v>
      </c>
      <c r="D2306" s="52" t="s">
        <v>2697</v>
      </c>
      <c r="E2306" s="52" t="s">
        <v>704</v>
      </c>
      <c r="F2306" s="75" t="s">
        <v>186</v>
      </c>
      <c r="G2306" s="14">
        <v>7760000</v>
      </c>
    </row>
    <row r="2307" spans="2:7" x14ac:dyDescent="0.25">
      <c r="B2307" s="43" t="s">
        <v>2699</v>
      </c>
      <c r="C2307" s="75" t="s">
        <v>284</v>
      </c>
      <c r="D2307" s="52" t="s">
        <v>2697</v>
      </c>
      <c r="E2307" s="52" t="s">
        <v>227</v>
      </c>
      <c r="F2307" s="75" t="s">
        <v>186</v>
      </c>
      <c r="G2307" s="14">
        <v>9440000</v>
      </c>
    </row>
    <row r="2308" spans="2:7" x14ac:dyDescent="0.25">
      <c r="B2308" s="43" t="s">
        <v>2700</v>
      </c>
      <c r="C2308" s="75" t="s">
        <v>284</v>
      </c>
      <c r="D2308" s="52" t="s">
        <v>2697</v>
      </c>
      <c r="E2308" s="52" t="s">
        <v>114</v>
      </c>
      <c r="F2308" s="75" t="s">
        <v>186</v>
      </c>
      <c r="G2308" s="14">
        <v>7630000</v>
      </c>
    </row>
    <row r="2309" spans="2:7" x14ac:dyDescent="0.25">
      <c r="B2309" s="43" t="s">
        <v>2701</v>
      </c>
      <c r="C2309" s="75" t="s">
        <v>284</v>
      </c>
      <c r="D2309" s="52" t="s">
        <v>2697</v>
      </c>
      <c r="E2309" s="52" t="s">
        <v>114</v>
      </c>
      <c r="F2309" s="75" t="s">
        <v>186</v>
      </c>
      <c r="G2309" s="14">
        <v>20690000</v>
      </c>
    </row>
    <row r="2310" spans="2:7" x14ac:dyDescent="0.25">
      <c r="B2310" s="43" t="s">
        <v>2702</v>
      </c>
      <c r="C2310" s="75" t="s">
        <v>284</v>
      </c>
      <c r="D2310" s="52" t="s">
        <v>2697</v>
      </c>
      <c r="E2310" s="52" t="s">
        <v>114</v>
      </c>
      <c r="F2310" s="75" t="s">
        <v>186</v>
      </c>
      <c r="G2310" s="14">
        <v>16620000</v>
      </c>
    </row>
    <row r="2311" spans="2:7" x14ac:dyDescent="0.25">
      <c r="B2311" s="43" t="s">
        <v>2703</v>
      </c>
      <c r="C2311" s="75" t="s">
        <v>284</v>
      </c>
      <c r="D2311" s="52" t="s">
        <v>2697</v>
      </c>
      <c r="E2311" s="52" t="s">
        <v>114</v>
      </c>
      <c r="F2311" s="75" t="s">
        <v>186</v>
      </c>
      <c r="G2311" s="14">
        <v>18470000</v>
      </c>
    </row>
    <row r="2312" spans="2:7" x14ac:dyDescent="0.25">
      <c r="B2312" s="43" t="s">
        <v>2118</v>
      </c>
      <c r="C2312" s="75" t="s">
        <v>284</v>
      </c>
      <c r="D2312" s="52" t="s">
        <v>2697</v>
      </c>
      <c r="E2312" s="52" t="s">
        <v>268</v>
      </c>
      <c r="F2312" s="75" t="s">
        <v>186</v>
      </c>
      <c r="G2312" s="14">
        <v>6930000</v>
      </c>
    </row>
    <row r="2313" spans="2:7" x14ac:dyDescent="0.25">
      <c r="B2313" s="43" t="s">
        <v>2704</v>
      </c>
      <c r="C2313" s="75" t="s">
        <v>284</v>
      </c>
      <c r="D2313" s="52" t="s">
        <v>2697</v>
      </c>
      <c r="E2313" s="52" t="s">
        <v>114</v>
      </c>
      <c r="F2313" s="75" t="s">
        <v>313</v>
      </c>
      <c r="G2313" s="14">
        <v>17110000</v>
      </c>
    </row>
    <row r="2314" spans="2:7" x14ac:dyDescent="0.25">
      <c r="B2314" s="43" t="s">
        <v>2705</v>
      </c>
      <c r="C2314" s="75" t="s">
        <v>284</v>
      </c>
      <c r="D2314" s="52" t="s">
        <v>2697</v>
      </c>
      <c r="E2314" s="52" t="s">
        <v>114</v>
      </c>
      <c r="F2314" s="75" t="s">
        <v>197</v>
      </c>
      <c r="G2314" s="14">
        <v>14110000</v>
      </c>
    </row>
    <row r="2315" spans="2:7" x14ac:dyDescent="0.25">
      <c r="B2315" s="43" t="s">
        <v>2706</v>
      </c>
      <c r="C2315" s="75" t="s">
        <v>284</v>
      </c>
      <c r="D2315" s="52" t="s">
        <v>2697</v>
      </c>
      <c r="E2315" s="52" t="s">
        <v>126</v>
      </c>
      <c r="F2315" s="75" t="s">
        <v>223</v>
      </c>
      <c r="G2315" s="14">
        <v>28860000</v>
      </c>
    </row>
    <row r="2316" spans="2:7" x14ac:dyDescent="0.25">
      <c r="B2316" s="43" t="s">
        <v>2707</v>
      </c>
      <c r="C2316" s="75" t="s">
        <v>284</v>
      </c>
      <c r="D2316" s="52" t="s">
        <v>2697</v>
      </c>
      <c r="E2316" s="52" t="s">
        <v>114</v>
      </c>
      <c r="F2316" s="75" t="s">
        <v>223</v>
      </c>
      <c r="G2316" s="14">
        <v>4570000</v>
      </c>
    </row>
    <row r="2317" spans="2:7" x14ac:dyDescent="0.25">
      <c r="B2317" s="43" t="s">
        <v>2708</v>
      </c>
      <c r="C2317" s="75" t="s">
        <v>284</v>
      </c>
      <c r="D2317" s="52" t="s">
        <v>2697</v>
      </c>
      <c r="E2317" s="52" t="s">
        <v>114</v>
      </c>
      <c r="F2317" s="75" t="s">
        <v>223</v>
      </c>
      <c r="G2317" s="14">
        <v>27890000</v>
      </c>
    </row>
    <row r="2318" spans="2:7" x14ac:dyDescent="0.25">
      <c r="B2318" s="43" t="s">
        <v>2709</v>
      </c>
      <c r="C2318" s="75" t="s">
        <v>284</v>
      </c>
      <c r="D2318" s="52" t="s">
        <v>2697</v>
      </c>
      <c r="E2318" s="52" t="s">
        <v>608</v>
      </c>
      <c r="F2318" s="75" t="s">
        <v>257</v>
      </c>
      <c r="G2318" s="14">
        <v>28220000</v>
      </c>
    </row>
    <row r="2319" spans="2:7" x14ac:dyDescent="0.25">
      <c r="B2319" s="43" t="s">
        <v>2710</v>
      </c>
      <c r="C2319" s="75" t="s">
        <v>284</v>
      </c>
      <c r="D2319" s="52" t="s">
        <v>2697</v>
      </c>
      <c r="E2319" s="52" t="s">
        <v>113</v>
      </c>
      <c r="F2319" s="75" t="s">
        <v>257</v>
      </c>
      <c r="G2319" s="14">
        <v>19130000</v>
      </c>
    </row>
    <row r="2320" spans="2:7" x14ac:dyDescent="0.25">
      <c r="B2320" s="43" t="s">
        <v>2711</v>
      </c>
      <c r="C2320" s="75" t="s">
        <v>284</v>
      </c>
      <c r="D2320" s="52" t="s">
        <v>2697</v>
      </c>
      <c r="E2320" s="52" t="s">
        <v>114</v>
      </c>
      <c r="F2320" s="75" t="s">
        <v>257</v>
      </c>
      <c r="G2320" s="14">
        <v>20870000</v>
      </c>
    </row>
    <row r="2321" spans="2:7" x14ac:dyDescent="0.25">
      <c r="B2321" s="43" t="s">
        <v>2712</v>
      </c>
      <c r="C2321" s="75" t="s">
        <v>284</v>
      </c>
      <c r="D2321" s="52" t="s">
        <v>2697</v>
      </c>
      <c r="E2321" s="52" t="s">
        <v>114</v>
      </c>
      <c r="F2321" s="75" t="s">
        <v>257</v>
      </c>
      <c r="G2321" s="14">
        <v>16030000</v>
      </c>
    </row>
    <row r="2322" spans="2:7" x14ac:dyDescent="0.25">
      <c r="B2322" s="43" t="s">
        <v>2713</v>
      </c>
      <c r="C2322" s="75" t="s">
        <v>284</v>
      </c>
      <c r="D2322" s="52" t="s">
        <v>2697</v>
      </c>
      <c r="E2322" s="52" t="s">
        <v>114</v>
      </c>
      <c r="F2322" s="75" t="s">
        <v>257</v>
      </c>
      <c r="G2322" s="14">
        <v>27800000</v>
      </c>
    </row>
    <row r="2323" spans="2:7" x14ac:dyDescent="0.25">
      <c r="B2323" s="43" t="s">
        <v>2714</v>
      </c>
      <c r="C2323" s="75" t="s">
        <v>284</v>
      </c>
      <c r="D2323" s="52" t="s">
        <v>2697</v>
      </c>
      <c r="E2323" s="52" t="s">
        <v>114</v>
      </c>
      <c r="F2323" s="75" t="s">
        <v>213</v>
      </c>
      <c r="G2323" s="14">
        <v>17810000</v>
      </c>
    </row>
    <row r="2324" spans="2:7" x14ac:dyDescent="0.25">
      <c r="B2324" s="43" t="s">
        <v>2715</v>
      </c>
      <c r="C2324" s="75" t="s">
        <v>284</v>
      </c>
      <c r="D2324" s="52" t="s">
        <v>2697</v>
      </c>
      <c r="E2324" s="52" t="s">
        <v>114</v>
      </c>
      <c r="F2324" s="75" t="s">
        <v>213</v>
      </c>
      <c r="G2324" s="14">
        <v>6130000</v>
      </c>
    </row>
    <row r="2325" spans="2:7" x14ac:dyDescent="0.25">
      <c r="B2325" s="43" t="s">
        <v>2716</v>
      </c>
      <c r="C2325" s="75" t="s">
        <v>284</v>
      </c>
      <c r="D2325" s="52" t="s">
        <v>2697</v>
      </c>
      <c r="E2325" s="52" t="s">
        <v>114</v>
      </c>
      <c r="F2325" s="75" t="s">
        <v>213</v>
      </c>
      <c r="G2325" s="14">
        <v>22520000</v>
      </c>
    </row>
    <row r="2326" spans="2:7" x14ac:dyDescent="0.25">
      <c r="B2326" s="43" t="s">
        <v>2717</v>
      </c>
      <c r="C2326" s="75" t="s">
        <v>284</v>
      </c>
      <c r="D2326" s="52" t="s">
        <v>2697</v>
      </c>
      <c r="E2326" s="52" t="s">
        <v>650</v>
      </c>
      <c r="F2326" s="75" t="s">
        <v>205</v>
      </c>
      <c r="G2326" s="14">
        <v>16490000</v>
      </c>
    </row>
    <row r="2327" spans="2:7" x14ac:dyDescent="0.25">
      <c r="B2327" s="43" t="s">
        <v>1927</v>
      </c>
      <c r="C2327" s="75" t="s">
        <v>284</v>
      </c>
      <c r="D2327" s="52" t="s">
        <v>2697</v>
      </c>
      <c r="E2327" s="52" t="s">
        <v>161</v>
      </c>
      <c r="F2327" s="75" t="s">
        <v>205</v>
      </c>
      <c r="G2327" s="14">
        <v>11220000</v>
      </c>
    </row>
    <row r="2328" spans="2:7" x14ac:dyDescent="0.25">
      <c r="B2328" s="43" t="s">
        <v>2465</v>
      </c>
      <c r="C2328" s="75" t="s">
        <v>284</v>
      </c>
      <c r="D2328" s="52" t="s">
        <v>2697</v>
      </c>
      <c r="E2328" s="52" t="s">
        <v>276</v>
      </c>
      <c r="F2328" s="75" t="s">
        <v>205</v>
      </c>
      <c r="G2328" s="14">
        <v>24650000</v>
      </c>
    </row>
    <row r="2329" spans="2:7" x14ac:dyDescent="0.25">
      <c r="B2329" s="43" t="s">
        <v>2718</v>
      </c>
      <c r="C2329" s="75" t="s">
        <v>284</v>
      </c>
      <c r="D2329" s="52" t="s">
        <v>2697</v>
      </c>
      <c r="E2329" s="52" t="s">
        <v>112</v>
      </c>
      <c r="F2329" s="75" t="s">
        <v>205</v>
      </c>
      <c r="G2329" s="14">
        <v>14910000</v>
      </c>
    </row>
    <row r="2330" spans="2:7" x14ac:dyDescent="0.25">
      <c r="B2330" s="43" t="s">
        <v>2719</v>
      </c>
      <c r="C2330" s="75" t="s">
        <v>284</v>
      </c>
      <c r="D2330" s="52" t="s">
        <v>2697</v>
      </c>
      <c r="E2330" s="52" t="s">
        <v>114</v>
      </c>
      <c r="F2330" s="75" t="s">
        <v>205</v>
      </c>
      <c r="G2330" s="14">
        <v>13890000</v>
      </c>
    </row>
    <row r="2331" spans="2:7" x14ac:dyDescent="0.25">
      <c r="B2331" s="43" t="s">
        <v>2720</v>
      </c>
      <c r="C2331" s="75" t="s">
        <v>284</v>
      </c>
      <c r="D2331" s="52" t="s">
        <v>2697</v>
      </c>
      <c r="E2331" s="52" t="s">
        <v>165</v>
      </c>
      <c r="F2331" s="75" t="s">
        <v>205</v>
      </c>
      <c r="G2331" s="14">
        <v>10900000</v>
      </c>
    </row>
    <row r="2332" spans="2:7" x14ac:dyDescent="0.25">
      <c r="B2332" s="43" t="s">
        <v>2721</v>
      </c>
      <c r="C2332" s="75" t="s">
        <v>284</v>
      </c>
      <c r="D2332" s="52" t="s">
        <v>2697</v>
      </c>
      <c r="E2332" s="52" t="s">
        <v>114</v>
      </c>
      <c r="F2332" s="75" t="s">
        <v>188</v>
      </c>
      <c r="G2332" s="14">
        <v>1780000</v>
      </c>
    </row>
    <row r="2333" spans="2:7" x14ac:dyDescent="0.25">
      <c r="B2333" s="43" t="s">
        <v>2722</v>
      </c>
      <c r="C2333" s="75" t="s">
        <v>284</v>
      </c>
      <c r="D2333" s="52" t="s">
        <v>2697</v>
      </c>
      <c r="E2333" s="52" t="s">
        <v>114</v>
      </c>
      <c r="F2333" s="75" t="s">
        <v>188</v>
      </c>
      <c r="G2333" s="14">
        <v>12150000</v>
      </c>
    </row>
    <row r="2334" spans="2:7" x14ac:dyDescent="0.25">
      <c r="B2334" s="43" t="s">
        <v>2723</v>
      </c>
      <c r="C2334" s="75" t="s">
        <v>284</v>
      </c>
      <c r="D2334" s="52" t="s">
        <v>2697</v>
      </c>
      <c r="E2334" s="52" t="s">
        <v>114</v>
      </c>
      <c r="F2334" s="75" t="s">
        <v>188</v>
      </c>
      <c r="G2334" s="14">
        <v>31070000</v>
      </c>
    </row>
    <row r="2335" spans="2:7" x14ac:dyDescent="0.25">
      <c r="B2335" s="43" t="s">
        <v>2724</v>
      </c>
      <c r="C2335" s="75" t="s">
        <v>284</v>
      </c>
      <c r="D2335" s="52" t="s">
        <v>2725</v>
      </c>
      <c r="E2335" s="52" t="s">
        <v>109</v>
      </c>
      <c r="F2335" s="75" t="s">
        <v>186</v>
      </c>
      <c r="G2335" s="14">
        <v>13130000</v>
      </c>
    </row>
    <row r="2336" spans="2:7" x14ac:dyDescent="0.25">
      <c r="B2336" s="43" t="s">
        <v>2726</v>
      </c>
      <c r="C2336" s="75" t="s">
        <v>284</v>
      </c>
      <c r="D2336" s="52" t="s">
        <v>2725</v>
      </c>
      <c r="E2336" s="52" t="s">
        <v>111</v>
      </c>
      <c r="F2336" s="75" t="s">
        <v>186</v>
      </c>
      <c r="G2336" s="14">
        <v>7790000</v>
      </c>
    </row>
    <row r="2337" spans="2:7" x14ac:dyDescent="0.25">
      <c r="B2337" s="43" t="s">
        <v>2727</v>
      </c>
      <c r="C2337" s="75" t="s">
        <v>284</v>
      </c>
      <c r="D2337" s="52" t="s">
        <v>2725</v>
      </c>
      <c r="E2337" s="52" t="s">
        <v>276</v>
      </c>
      <c r="F2337" s="75" t="s">
        <v>186</v>
      </c>
      <c r="G2337" s="14">
        <v>8260000</v>
      </c>
    </row>
    <row r="2338" spans="2:7" x14ac:dyDescent="0.25">
      <c r="B2338" s="43" t="s">
        <v>2728</v>
      </c>
      <c r="C2338" s="75" t="s">
        <v>284</v>
      </c>
      <c r="D2338" s="52" t="s">
        <v>2725</v>
      </c>
      <c r="E2338" s="52" t="s">
        <v>114</v>
      </c>
      <c r="F2338" s="75" t="s">
        <v>186</v>
      </c>
      <c r="G2338" s="14">
        <v>21250000</v>
      </c>
    </row>
    <row r="2339" spans="2:7" x14ac:dyDescent="0.25">
      <c r="B2339" s="43" t="s">
        <v>2729</v>
      </c>
      <c r="C2339" s="75" t="s">
        <v>284</v>
      </c>
      <c r="D2339" s="52" t="s">
        <v>2725</v>
      </c>
      <c r="E2339" s="52" t="s">
        <v>114</v>
      </c>
      <c r="F2339" s="75" t="s">
        <v>186</v>
      </c>
      <c r="G2339" s="14">
        <v>14050000</v>
      </c>
    </row>
    <row r="2340" spans="2:7" x14ac:dyDescent="0.25">
      <c r="B2340" s="43" t="s">
        <v>2730</v>
      </c>
      <c r="C2340" s="75" t="s">
        <v>284</v>
      </c>
      <c r="D2340" s="52" t="s">
        <v>2725</v>
      </c>
      <c r="E2340" s="52" t="s">
        <v>114</v>
      </c>
      <c r="F2340" s="75" t="s">
        <v>186</v>
      </c>
      <c r="G2340" s="14">
        <v>20820000</v>
      </c>
    </row>
    <row r="2341" spans="2:7" x14ac:dyDescent="0.25">
      <c r="B2341" s="43" t="s">
        <v>2731</v>
      </c>
      <c r="C2341" s="75" t="s">
        <v>284</v>
      </c>
      <c r="D2341" s="52" t="s">
        <v>2725</v>
      </c>
      <c r="E2341" s="52" t="s">
        <v>114</v>
      </c>
      <c r="F2341" s="75" t="s">
        <v>186</v>
      </c>
      <c r="G2341" s="14">
        <v>11750000</v>
      </c>
    </row>
    <row r="2342" spans="2:7" x14ac:dyDescent="0.25">
      <c r="B2342" s="43" t="s">
        <v>2732</v>
      </c>
      <c r="C2342" s="75" t="s">
        <v>284</v>
      </c>
      <c r="D2342" s="52" t="s">
        <v>2725</v>
      </c>
      <c r="E2342" s="52" t="s">
        <v>852</v>
      </c>
      <c r="F2342" s="75" t="s">
        <v>223</v>
      </c>
      <c r="G2342" s="14">
        <v>25020000</v>
      </c>
    </row>
    <row r="2343" spans="2:7" x14ac:dyDescent="0.25">
      <c r="B2343" s="43" t="s">
        <v>461</v>
      </c>
      <c r="C2343" s="75" t="s">
        <v>284</v>
      </c>
      <c r="D2343" s="52" t="s">
        <v>2725</v>
      </c>
      <c r="E2343" s="52" t="s">
        <v>852</v>
      </c>
      <c r="F2343" s="75" t="s">
        <v>223</v>
      </c>
      <c r="G2343" s="14">
        <v>27810000</v>
      </c>
    </row>
    <row r="2344" spans="2:7" x14ac:dyDescent="0.25">
      <c r="B2344" s="43" t="s">
        <v>2733</v>
      </c>
      <c r="C2344" s="75" t="s">
        <v>284</v>
      </c>
      <c r="D2344" s="52" t="s">
        <v>2725</v>
      </c>
      <c r="E2344" s="52" t="s">
        <v>106</v>
      </c>
      <c r="F2344" s="75" t="s">
        <v>223</v>
      </c>
      <c r="G2344" s="14">
        <v>22970000</v>
      </c>
    </row>
    <row r="2345" spans="2:7" x14ac:dyDescent="0.25">
      <c r="B2345" s="43" t="s">
        <v>1454</v>
      </c>
      <c r="C2345" s="75" t="s">
        <v>284</v>
      </c>
      <c r="D2345" s="52" t="s">
        <v>2725</v>
      </c>
      <c r="E2345" s="52" t="s">
        <v>1455</v>
      </c>
      <c r="F2345" s="75" t="s">
        <v>223</v>
      </c>
      <c r="G2345" s="14">
        <v>26810000</v>
      </c>
    </row>
    <row r="2346" spans="2:7" x14ac:dyDescent="0.25">
      <c r="B2346" s="43" t="s">
        <v>2734</v>
      </c>
      <c r="C2346" s="75" t="s">
        <v>284</v>
      </c>
      <c r="D2346" s="52" t="s">
        <v>2725</v>
      </c>
      <c r="E2346" s="52" t="s">
        <v>194</v>
      </c>
      <c r="F2346" s="75" t="s">
        <v>223</v>
      </c>
      <c r="G2346" s="14">
        <v>26950000</v>
      </c>
    </row>
    <row r="2347" spans="2:7" x14ac:dyDescent="0.25">
      <c r="B2347" s="43" t="s">
        <v>226</v>
      </c>
      <c r="C2347" s="75" t="s">
        <v>284</v>
      </c>
      <c r="D2347" s="52" t="s">
        <v>2725</v>
      </c>
      <c r="E2347" s="52" t="s">
        <v>227</v>
      </c>
      <c r="F2347" s="75" t="s">
        <v>223</v>
      </c>
      <c r="G2347" s="14">
        <v>28900000</v>
      </c>
    </row>
    <row r="2348" spans="2:7" x14ac:dyDescent="0.25">
      <c r="B2348" s="43" t="s">
        <v>2735</v>
      </c>
      <c r="C2348" s="75" t="s">
        <v>284</v>
      </c>
      <c r="D2348" s="52" t="s">
        <v>2725</v>
      </c>
      <c r="E2348" s="52" t="s">
        <v>114</v>
      </c>
      <c r="F2348" s="75" t="s">
        <v>223</v>
      </c>
      <c r="G2348" s="14">
        <v>10540000</v>
      </c>
    </row>
    <row r="2349" spans="2:7" x14ac:dyDescent="0.25">
      <c r="B2349" s="43" t="s">
        <v>2713</v>
      </c>
      <c r="C2349" s="75" t="s">
        <v>284</v>
      </c>
      <c r="D2349" s="52" t="s">
        <v>2725</v>
      </c>
      <c r="E2349" s="52" t="s">
        <v>114</v>
      </c>
      <c r="F2349" s="75" t="s">
        <v>223</v>
      </c>
      <c r="G2349" s="14">
        <v>28600000</v>
      </c>
    </row>
    <row r="2350" spans="2:7" x14ac:dyDescent="0.25">
      <c r="B2350" s="43" t="s">
        <v>1263</v>
      </c>
      <c r="C2350" s="75" t="s">
        <v>284</v>
      </c>
      <c r="D2350" s="52" t="s">
        <v>2725</v>
      </c>
      <c r="E2350" s="52" t="s">
        <v>111</v>
      </c>
      <c r="F2350" s="75" t="s">
        <v>257</v>
      </c>
      <c r="G2350" s="14">
        <v>20110000</v>
      </c>
    </row>
    <row r="2351" spans="2:7" x14ac:dyDescent="0.25">
      <c r="B2351" s="43" t="s">
        <v>2591</v>
      </c>
      <c r="C2351" s="75" t="s">
        <v>284</v>
      </c>
      <c r="D2351" s="52" t="s">
        <v>2725</v>
      </c>
      <c r="E2351" s="52" t="s">
        <v>114</v>
      </c>
      <c r="F2351" s="75" t="s">
        <v>257</v>
      </c>
      <c r="G2351" s="14">
        <v>20150000</v>
      </c>
    </row>
    <row r="2352" spans="2:7" x14ac:dyDescent="0.25">
      <c r="B2352" s="43" t="s">
        <v>327</v>
      </c>
      <c r="C2352" s="75" t="s">
        <v>284</v>
      </c>
      <c r="D2352" s="52" t="s">
        <v>2725</v>
      </c>
      <c r="E2352" s="52" t="s">
        <v>114</v>
      </c>
      <c r="F2352" s="75" t="s">
        <v>257</v>
      </c>
      <c r="G2352" s="14">
        <v>25820000</v>
      </c>
    </row>
    <row r="2353" spans="2:7" x14ac:dyDescent="0.25">
      <c r="B2353" s="43" t="s">
        <v>2736</v>
      </c>
      <c r="C2353" s="75" t="s">
        <v>284</v>
      </c>
      <c r="D2353" s="52" t="s">
        <v>2725</v>
      </c>
      <c r="E2353" s="52" t="s">
        <v>852</v>
      </c>
      <c r="F2353" s="75" t="s">
        <v>213</v>
      </c>
      <c r="G2353" s="14">
        <v>16050000</v>
      </c>
    </row>
    <row r="2354" spans="2:7" x14ac:dyDescent="0.25">
      <c r="B2354" s="43" t="s">
        <v>2737</v>
      </c>
      <c r="C2354" s="75" t="s">
        <v>284</v>
      </c>
      <c r="D2354" s="52" t="s">
        <v>2725</v>
      </c>
      <c r="E2354" s="52" t="s">
        <v>123</v>
      </c>
      <c r="F2354" s="75" t="s">
        <v>213</v>
      </c>
      <c r="G2354" s="14">
        <v>11550000</v>
      </c>
    </row>
    <row r="2355" spans="2:7" x14ac:dyDescent="0.25">
      <c r="B2355" s="43" t="s">
        <v>2738</v>
      </c>
      <c r="C2355" s="75" t="s">
        <v>284</v>
      </c>
      <c r="D2355" s="52" t="s">
        <v>2725</v>
      </c>
      <c r="E2355" s="52" t="s">
        <v>194</v>
      </c>
      <c r="F2355" s="75" t="s">
        <v>205</v>
      </c>
      <c r="G2355" s="14">
        <v>30000000</v>
      </c>
    </row>
    <row r="2356" spans="2:7" x14ac:dyDescent="0.25">
      <c r="B2356" s="43" t="s">
        <v>2739</v>
      </c>
      <c r="C2356" s="75" t="s">
        <v>284</v>
      </c>
      <c r="D2356" s="52" t="s">
        <v>2725</v>
      </c>
      <c r="E2356" s="52" t="s">
        <v>276</v>
      </c>
      <c r="F2356" s="75" t="s">
        <v>205</v>
      </c>
      <c r="G2356" s="14">
        <v>18040000</v>
      </c>
    </row>
    <row r="2357" spans="2:7" x14ac:dyDescent="0.25">
      <c r="B2357" s="43" t="s">
        <v>2740</v>
      </c>
      <c r="C2357" s="75" t="s">
        <v>284</v>
      </c>
      <c r="D2357" s="52" t="s">
        <v>2725</v>
      </c>
      <c r="E2357" s="52" t="s">
        <v>114</v>
      </c>
      <c r="F2357" s="75" t="s">
        <v>205</v>
      </c>
      <c r="G2357" s="14">
        <v>22300000</v>
      </c>
    </row>
    <row r="2358" spans="2:7" x14ac:dyDescent="0.25">
      <c r="B2358" s="43" t="s">
        <v>2741</v>
      </c>
      <c r="C2358" s="75" t="s">
        <v>284</v>
      </c>
      <c r="D2358" s="52" t="s">
        <v>2725</v>
      </c>
      <c r="E2358" s="52" t="s">
        <v>460</v>
      </c>
      <c r="F2358" s="75" t="s">
        <v>220</v>
      </c>
      <c r="G2358" s="14">
        <v>21790000</v>
      </c>
    </row>
    <row r="2359" spans="2:7" x14ac:dyDescent="0.25">
      <c r="B2359" s="43" t="s">
        <v>2742</v>
      </c>
      <c r="C2359" s="75" t="s">
        <v>284</v>
      </c>
      <c r="D2359" s="52" t="s">
        <v>2725</v>
      </c>
      <c r="E2359" s="52" t="s">
        <v>194</v>
      </c>
      <c r="F2359" s="75" t="s">
        <v>188</v>
      </c>
      <c r="G2359" s="14">
        <v>20360000</v>
      </c>
    </row>
    <row r="2360" spans="2:7" x14ac:dyDescent="0.25">
      <c r="B2360" s="43" t="s">
        <v>2743</v>
      </c>
      <c r="C2360" s="75" t="s">
        <v>284</v>
      </c>
      <c r="D2360" s="52" t="s">
        <v>2725</v>
      </c>
      <c r="E2360" s="52" t="s">
        <v>114</v>
      </c>
      <c r="F2360" s="75" t="s">
        <v>188</v>
      </c>
      <c r="G2360" s="14">
        <v>20070000</v>
      </c>
    </row>
    <row r="2361" spans="2:7" x14ac:dyDescent="0.25">
      <c r="B2361" s="43" t="s">
        <v>2744</v>
      </c>
      <c r="C2361" s="75" t="s">
        <v>284</v>
      </c>
      <c r="D2361" s="52" t="s">
        <v>2745</v>
      </c>
      <c r="E2361" s="52" t="s">
        <v>194</v>
      </c>
      <c r="F2361" s="75" t="s">
        <v>186</v>
      </c>
      <c r="G2361" s="14">
        <v>10440000</v>
      </c>
    </row>
    <row r="2362" spans="2:7" x14ac:dyDescent="0.25">
      <c r="B2362" s="43" t="s">
        <v>2746</v>
      </c>
      <c r="C2362" s="75" t="s">
        <v>284</v>
      </c>
      <c r="D2362" s="52" t="s">
        <v>2745</v>
      </c>
      <c r="E2362" s="52" t="s">
        <v>1601</v>
      </c>
      <c r="F2362" s="75" t="s">
        <v>186</v>
      </c>
      <c r="G2362" s="14">
        <v>16100000</v>
      </c>
    </row>
    <row r="2363" spans="2:7" x14ac:dyDescent="0.25">
      <c r="B2363" s="43" t="s">
        <v>2747</v>
      </c>
      <c r="C2363" s="75" t="s">
        <v>284</v>
      </c>
      <c r="D2363" s="52" t="s">
        <v>2745</v>
      </c>
      <c r="E2363" s="52" t="s">
        <v>114</v>
      </c>
      <c r="F2363" s="75" t="s">
        <v>186</v>
      </c>
      <c r="G2363" s="14">
        <v>19220000</v>
      </c>
    </row>
    <row r="2364" spans="2:7" x14ac:dyDescent="0.25">
      <c r="B2364" s="43" t="s">
        <v>2748</v>
      </c>
      <c r="C2364" s="75" t="s">
        <v>284</v>
      </c>
      <c r="D2364" s="52" t="s">
        <v>2745</v>
      </c>
      <c r="E2364" s="52" t="s">
        <v>114</v>
      </c>
      <c r="F2364" s="75" t="s">
        <v>186</v>
      </c>
      <c r="G2364" s="14">
        <v>16390000</v>
      </c>
    </row>
    <row r="2365" spans="2:7" x14ac:dyDescent="0.25">
      <c r="B2365" s="43" t="s">
        <v>2749</v>
      </c>
      <c r="C2365" s="75" t="s">
        <v>284</v>
      </c>
      <c r="D2365" s="52" t="s">
        <v>2745</v>
      </c>
      <c r="E2365" s="52" t="s">
        <v>114</v>
      </c>
      <c r="F2365" s="75" t="s">
        <v>186</v>
      </c>
      <c r="G2365" s="14">
        <v>13800000</v>
      </c>
    </row>
    <row r="2366" spans="2:7" x14ac:dyDescent="0.25">
      <c r="B2366" s="43" t="s">
        <v>2750</v>
      </c>
      <c r="C2366" s="75" t="s">
        <v>284</v>
      </c>
      <c r="D2366" s="52" t="s">
        <v>2745</v>
      </c>
      <c r="E2366" s="52" t="s">
        <v>114</v>
      </c>
      <c r="F2366" s="75" t="s">
        <v>186</v>
      </c>
      <c r="G2366" s="14">
        <v>21540000</v>
      </c>
    </row>
    <row r="2367" spans="2:7" x14ac:dyDescent="0.25">
      <c r="B2367" s="43" t="s">
        <v>2751</v>
      </c>
      <c r="C2367" s="75" t="s">
        <v>284</v>
      </c>
      <c r="D2367" s="52" t="s">
        <v>2745</v>
      </c>
      <c r="E2367" s="52" t="s">
        <v>114</v>
      </c>
      <c r="F2367" s="75" t="s">
        <v>186</v>
      </c>
      <c r="G2367" s="14">
        <v>21490000</v>
      </c>
    </row>
    <row r="2368" spans="2:7" x14ac:dyDescent="0.25">
      <c r="B2368" s="43" t="s">
        <v>2752</v>
      </c>
      <c r="C2368" s="75" t="s">
        <v>284</v>
      </c>
      <c r="D2368" s="52" t="s">
        <v>2745</v>
      </c>
      <c r="E2368" s="52" t="s">
        <v>2082</v>
      </c>
      <c r="F2368" s="75" t="s">
        <v>186</v>
      </c>
      <c r="G2368" s="14">
        <v>16890000</v>
      </c>
    </row>
    <row r="2369" spans="2:7" x14ac:dyDescent="0.25">
      <c r="B2369" s="43" t="s">
        <v>2753</v>
      </c>
      <c r="C2369" s="75" t="s">
        <v>284</v>
      </c>
      <c r="D2369" s="52" t="s">
        <v>2745</v>
      </c>
      <c r="E2369" s="52" t="s">
        <v>114</v>
      </c>
      <c r="F2369" s="75" t="s">
        <v>197</v>
      </c>
      <c r="G2369" s="14">
        <v>20820000</v>
      </c>
    </row>
    <row r="2370" spans="2:7" x14ac:dyDescent="0.25">
      <c r="B2370" s="43" t="s">
        <v>2754</v>
      </c>
      <c r="C2370" s="75" t="s">
        <v>284</v>
      </c>
      <c r="D2370" s="52" t="s">
        <v>2745</v>
      </c>
      <c r="E2370" s="52" t="s">
        <v>194</v>
      </c>
      <c r="F2370" s="75" t="s">
        <v>223</v>
      </c>
      <c r="G2370" s="14">
        <v>29620000</v>
      </c>
    </row>
    <row r="2371" spans="2:7" x14ac:dyDescent="0.25">
      <c r="B2371" s="43" t="s">
        <v>2755</v>
      </c>
      <c r="C2371" s="75" t="s">
        <v>284</v>
      </c>
      <c r="D2371" s="52" t="s">
        <v>2745</v>
      </c>
      <c r="E2371" s="52" t="s">
        <v>114</v>
      </c>
      <c r="F2371" s="75" t="s">
        <v>223</v>
      </c>
      <c r="G2371" s="14">
        <v>20010000</v>
      </c>
    </row>
    <row r="2372" spans="2:7" x14ac:dyDescent="0.25">
      <c r="B2372" s="43" t="s">
        <v>2756</v>
      </c>
      <c r="C2372" s="75" t="s">
        <v>284</v>
      </c>
      <c r="D2372" s="52" t="s">
        <v>2745</v>
      </c>
      <c r="E2372" s="52" t="s">
        <v>114</v>
      </c>
      <c r="F2372" s="75" t="s">
        <v>223</v>
      </c>
      <c r="G2372" s="14">
        <v>29010000</v>
      </c>
    </row>
    <row r="2373" spans="2:7" x14ac:dyDescent="0.25">
      <c r="B2373" s="43" t="s">
        <v>2757</v>
      </c>
      <c r="C2373" s="75" t="s">
        <v>284</v>
      </c>
      <c r="D2373" s="52" t="s">
        <v>2745</v>
      </c>
      <c r="E2373" s="52" t="s">
        <v>114</v>
      </c>
      <c r="F2373" s="75" t="s">
        <v>223</v>
      </c>
      <c r="G2373" s="14">
        <v>23980000</v>
      </c>
    </row>
    <row r="2374" spans="2:7" x14ac:dyDescent="0.25">
      <c r="B2374" s="43" t="s">
        <v>2758</v>
      </c>
      <c r="C2374" s="75" t="s">
        <v>284</v>
      </c>
      <c r="D2374" s="52" t="s">
        <v>2745</v>
      </c>
      <c r="E2374" s="52" t="s">
        <v>114</v>
      </c>
      <c r="F2374" s="75" t="s">
        <v>223</v>
      </c>
      <c r="G2374" s="14">
        <v>6940000</v>
      </c>
    </row>
    <row r="2375" spans="2:7" x14ac:dyDescent="0.25">
      <c r="B2375" s="43" t="s">
        <v>2488</v>
      </c>
      <c r="C2375" s="75" t="s">
        <v>284</v>
      </c>
      <c r="D2375" s="52" t="s">
        <v>2745</v>
      </c>
      <c r="E2375" s="52" t="s">
        <v>114</v>
      </c>
      <c r="F2375" s="75" t="s">
        <v>223</v>
      </c>
      <c r="G2375" s="14">
        <v>22850000</v>
      </c>
    </row>
    <row r="2376" spans="2:7" x14ac:dyDescent="0.25">
      <c r="B2376" s="43" t="s">
        <v>2759</v>
      </c>
      <c r="C2376" s="75" t="s">
        <v>284</v>
      </c>
      <c r="D2376" s="52" t="s">
        <v>2745</v>
      </c>
      <c r="E2376" s="52" t="s">
        <v>114</v>
      </c>
      <c r="F2376" s="75" t="s">
        <v>257</v>
      </c>
      <c r="G2376" s="14">
        <v>9350000</v>
      </c>
    </row>
    <row r="2377" spans="2:7" x14ac:dyDescent="0.25">
      <c r="B2377" s="43" t="s">
        <v>482</v>
      </c>
      <c r="C2377" s="75" t="s">
        <v>284</v>
      </c>
      <c r="D2377" s="52" t="s">
        <v>2745</v>
      </c>
      <c r="E2377" s="52" t="s">
        <v>114</v>
      </c>
      <c r="F2377" s="75" t="s">
        <v>257</v>
      </c>
      <c r="G2377" s="14">
        <v>18800000</v>
      </c>
    </row>
    <row r="2378" spans="2:7" x14ac:dyDescent="0.25">
      <c r="B2378" s="43" t="s">
        <v>2760</v>
      </c>
      <c r="C2378" s="75" t="s">
        <v>284</v>
      </c>
      <c r="D2378" s="52" t="s">
        <v>2745</v>
      </c>
      <c r="E2378" s="52" t="s">
        <v>114</v>
      </c>
      <c r="F2378" s="75" t="s">
        <v>257</v>
      </c>
      <c r="G2378" s="14">
        <v>30390000</v>
      </c>
    </row>
    <row r="2379" spans="2:7" x14ac:dyDescent="0.25">
      <c r="B2379" s="43" t="s">
        <v>2761</v>
      </c>
      <c r="C2379" s="75" t="s">
        <v>284</v>
      </c>
      <c r="D2379" s="52" t="s">
        <v>2745</v>
      </c>
      <c r="E2379" s="52" t="s">
        <v>114</v>
      </c>
      <c r="F2379" s="75" t="s">
        <v>213</v>
      </c>
      <c r="G2379" s="14">
        <v>15300000</v>
      </c>
    </row>
    <row r="2380" spans="2:7" x14ac:dyDescent="0.25">
      <c r="B2380" s="43" t="s">
        <v>2762</v>
      </c>
      <c r="C2380" s="75" t="s">
        <v>284</v>
      </c>
      <c r="D2380" s="52" t="s">
        <v>2745</v>
      </c>
      <c r="E2380" s="52" t="s">
        <v>114</v>
      </c>
      <c r="F2380" s="75" t="s">
        <v>213</v>
      </c>
      <c r="G2380" s="14">
        <v>21240000</v>
      </c>
    </row>
    <row r="2381" spans="2:7" x14ac:dyDescent="0.25">
      <c r="B2381" s="43" t="s">
        <v>2763</v>
      </c>
      <c r="C2381" s="75" t="s">
        <v>284</v>
      </c>
      <c r="D2381" s="52" t="s">
        <v>2745</v>
      </c>
      <c r="E2381" s="52" t="s">
        <v>114</v>
      </c>
      <c r="F2381" s="75" t="s">
        <v>213</v>
      </c>
      <c r="G2381" s="14">
        <v>10830000</v>
      </c>
    </row>
    <row r="2382" spans="2:7" x14ac:dyDescent="0.25">
      <c r="B2382" s="43" t="s">
        <v>2764</v>
      </c>
      <c r="C2382" s="75" t="s">
        <v>284</v>
      </c>
      <c r="D2382" s="52" t="s">
        <v>2745</v>
      </c>
      <c r="E2382" s="52" t="s">
        <v>114</v>
      </c>
      <c r="F2382" s="75" t="s">
        <v>205</v>
      </c>
      <c r="G2382" s="14">
        <v>22320000</v>
      </c>
    </row>
    <row r="2383" spans="2:7" x14ac:dyDescent="0.25">
      <c r="B2383" s="43" t="s">
        <v>2765</v>
      </c>
      <c r="C2383" s="75" t="s">
        <v>284</v>
      </c>
      <c r="D2383" s="52" t="s">
        <v>2745</v>
      </c>
      <c r="E2383" s="52" t="s">
        <v>114</v>
      </c>
      <c r="F2383" s="75" t="s">
        <v>205</v>
      </c>
      <c r="G2383" s="14">
        <v>31370000</v>
      </c>
    </row>
    <row r="2384" spans="2:7" x14ac:dyDescent="0.25">
      <c r="B2384" s="43" t="s">
        <v>2766</v>
      </c>
      <c r="C2384" s="75" t="s">
        <v>284</v>
      </c>
      <c r="D2384" s="52" t="s">
        <v>2745</v>
      </c>
      <c r="E2384" s="52" t="s">
        <v>114</v>
      </c>
      <c r="F2384" s="75" t="s">
        <v>205</v>
      </c>
      <c r="G2384" s="14">
        <v>14990000</v>
      </c>
    </row>
    <row r="2385" spans="2:7" x14ac:dyDescent="0.25">
      <c r="B2385" s="43" t="s">
        <v>2767</v>
      </c>
      <c r="C2385" s="75" t="s">
        <v>284</v>
      </c>
      <c r="D2385" s="52" t="s">
        <v>2745</v>
      </c>
      <c r="E2385" s="52" t="s">
        <v>114</v>
      </c>
      <c r="F2385" s="75" t="s">
        <v>205</v>
      </c>
      <c r="G2385" s="14">
        <v>10010000</v>
      </c>
    </row>
    <row r="2386" spans="2:7" x14ac:dyDescent="0.25">
      <c r="B2386" s="43" t="s">
        <v>2768</v>
      </c>
      <c r="C2386" s="75" t="s">
        <v>284</v>
      </c>
      <c r="D2386" s="52" t="s">
        <v>2745</v>
      </c>
      <c r="E2386" s="52" t="s">
        <v>460</v>
      </c>
      <c r="F2386" s="75" t="s">
        <v>205</v>
      </c>
      <c r="G2386" s="14">
        <v>9110000</v>
      </c>
    </row>
    <row r="2387" spans="2:7" x14ac:dyDescent="0.25">
      <c r="B2387" s="43" t="s">
        <v>2769</v>
      </c>
      <c r="C2387" s="75" t="s">
        <v>284</v>
      </c>
      <c r="D2387" s="52" t="s">
        <v>2745</v>
      </c>
      <c r="E2387" s="52" t="s">
        <v>114</v>
      </c>
      <c r="F2387" s="75" t="s">
        <v>220</v>
      </c>
      <c r="G2387" s="14">
        <v>14020000</v>
      </c>
    </row>
    <row r="2388" spans="2:7" x14ac:dyDescent="0.25">
      <c r="B2388" s="43" t="s">
        <v>2770</v>
      </c>
      <c r="C2388" s="75" t="s">
        <v>284</v>
      </c>
      <c r="D2388" s="52" t="s">
        <v>2745</v>
      </c>
      <c r="E2388" s="52" t="s">
        <v>114</v>
      </c>
      <c r="F2388" s="75" t="s">
        <v>188</v>
      </c>
      <c r="G2388" s="14">
        <v>29730000</v>
      </c>
    </row>
    <row r="2389" spans="2:7" x14ac:dyDescent="0.25">
      <c r="B2389" s="43" t="s">
        <v>2771</v>
      </c>
      <c r="C2389" s="75" t="s">
        <v>284</v>
      </c>
      <c r="D2389" s="52" t="s">
        <v>2745</v>
      </c>
      <c r="E2389" s="52" t="s">
        <v>114</v>
      </c>
      <c r="F2389" s="75" t="s">
        <v>188</v>
      </c>
      <c r="G2389" s="14">
        <v>24200000</v>
      </c>
    </row>
    <row r="2390" spans="2:7" x14ac:dyDescent="0.25">
      <c r="B2390" s="43" t="s">
        <v>2772</v>
      </c>
      <c r="C2390" s="75" t="s">
        <v>284</v>
      </c>
      <c r="D2390" s="52" t="s">
        <v>2745</v>
      </c>
      <c r="E2390" s="52" t="s">
        <v>114</v>
      </c>
      <c r="F2390" s="75" t="s">
        <v>188</v>
      </c>
      <c r="G2390" s="14">
        <v>23950000</v>
      </c>
    </row>
    <row r="2391" spans="2:7" x14ac:dyDescent="0.25">
      <c r="B2391" s="43" t="s">
        <v>2773</v>
      </c>
      <c r="C2391" s="75" t="s">
        <v>284</v>
      </c>
      <c r="D2391" s="52" t="s">
        <v>2745</v>
      </c>
      <c r="E2391" s="52" t="s">
        <v>114</v>
      </c>
      <c r="F2391" s="75" t="s">
        <v>188</v>
      </c>
      <c r="G2391" s="14">
        <v>27070000</v>
      </c>
    </row>
    <row r="2392" spans="2:7" x14ac:dyDescent="0.25">
      <c r="B2392" s="43" t="s">
        <v>2774</v>
      </c>
      <c r="C2392" s="75" t="s">
        <v>284</v>
      </c>
      <c r="D2392" s="52" t="s">
        <v>2775</v>
      </c>
      <c r="E2392" s="52" t="s">
        <v>194</v>
      </c>
      <c r="F2392" s="75" t="s">
        <v>186</v>
      </c>
      <c r="G2392" s="14">
        <v>10370000</v>
      </c>
    </row>
    <row r="2393" spans="2:7" x14ac:dyDescent="0.25">
      <c r="B2393" s="43" t="s">
        <v>2776</v>
      </c>
      <c r="C2393" s="75" t="s">
        <v>284</v>
      </c>
      <c r="D2393" s="52" t="s">
        <v>2775</v>
      </c>
      <c r="E2393" s="52" t="s">
        <v>276</v>
      </c>
      <c r="F2393" s="75" t="s">
        <v>186</v>
      </c>
      <c r="G2393" s="14">
        <v>8410000</v>
      </c>
    </row>
    <row r="2394" spans="2:7" x14ac:dyDescent="0.25">
      <c r="B2394" s="43" t="s">
        <v>2777</v>
      </c>
      <c r="C2394" s="75" t="s">
        <v>284</v>
      </c>
      <c r="D2394" s="52" t="s">
        <v>2775</v>
      </c>
      <c r="E2394" s="52" t="s">
        <v>114</v>
      </c>
      <c r="F2394" s="75" t="s">
        <v>186</v>
      </c>
      <c r="G2394" s="14">
        <v>18420000</v>
      </c>
    </row>
    <row r="2395" spans="2:7" x14ac:dyDescent="0.25">
      <c r="B2395" s="43" t="s">
        <v>2778</v>
      </c>
      <c r="C2395" s="75" t="s">
        <v>284</v>
      </c>
      <c r="D2395" s="52" t="s">
        <v>2775</v>
      </c>
      <c r="E2395" s="52" t="s">
        <v>114</v>
      </c>
      <c r="F2395" s="75" t="s">
        <v>186</v>
      </c>
      <c r="G2395" s="14">
        <v>19170000</v>
      </c>
    </row>
    <row r="2396" spans="2:7" x14ac:dyDescent="0.25">
      <c r="B2396" s="43" t="s">
        <v>2779</v>
      </c>
      <c r="C2396" s="75" t="s">
        <v>284</v>
      </c>
      <c r="D2396" s="52" t="s">
        <v>2775</v>
      </c>
      <c r="E2396" s="52" t="s">
        <v>114</v>
      </c>
      <c r="F2396" s="75" t="s">
        <v>186</v>
      </c>
      <c r="G2396" s="14">
        <v>14240000</v>
      </c>
    </row>
    <row r="2397" spans="2:7" x14ac:dyDescent="0.25">
      <c r="B2397" s="43" t="s">
        <v>2780</v>
      </c>
      <c r="C2397" s="75" t="s">
        <v>284</v>
      </c>
      <c r="D2397" s="52" t="s">
        <v>2775</v>
      </c>
      <c r="E2397" s="52" t="s">
        <v>114</v>
      </c>
      <c r="F2397" s="75" t="s">
        <v>186</v>
      </c>
      <c r="G2397" s="14">
        <v>9490000</v>
      </c>
    </row>
    <row r="2398" spans="2:7" x14ac:dyDescent="0.25">
      <c r="B2398" s="43" t="s">
        <v>2781</v>
      </c>
      <c r="C2398" s="75" t="s">
        <v>284</v>
      </c>
      <c r="D2398" s="52" t="s">
        <v>2775</v>
      </c>
      <c r="E2398" s="52" t="s">
        <v>114</v>
      </c>
      <c r="F2398" s="75" t="s">
        <v>186</v>
      </c>
      <c r="G2398" s="14">
        <v>17440000</v>
      </c>
    </row>
    <row r="2399" spans="2:7" x14ac:dyDescent="0.25">
      <c r="B2399" s="43" t="s">
        <v>2782</v>
      </c>
      <c r="C2399" s="75" t="s">
        <v>284</v>
      </c>
      <c r="D2399" s="52" t="s">
        <v>2775</v>
      </c>
      <c r="E2399" s="52" t="s">
        <v>114</v>
      </c>
      <c r="F2399" s="75" t="s">
        <v>186</v>
      </c>
      <c r="G2399" s="14">
        <v>18190000</v>
      </c>
    </row>
    <row r="2400" spans="2:7" x14ac:dyDescent="0.25">
      <c r="B2400" s="43" t="s">
        <v>2783</v>
      </c>
      <c r="C2400" s="75" t="s">
        <v>284</v>
      </c>
      <c r="D2400" s="52" t="s">
        <v>2775</v>
      </c>
      <c r="E2400" s="52" t="s">
        <v>114</v>
      </c>
      <c r="F2400" s="75" t="s">
        <v>186</v>
      </c>
      <c r="G2400" s="14">
        <v>16540000</v>
      </c>
    </row>
    <row r="2401" spans="2:7" x14ac:dyDescent="0.25">
      <c r="B2401" s="43" t="s">
        <v>1252</v>
      </c>
      <c r="C2401" s="75" t="s">
        <v>284</v>
      </c>
      <c r="D2401" s="52" t="s">
        <v>2775</v>
      </c>
      <c r="E2401" s="52" t="s">
        <v>1253</v>
      </c>
      <c r="F2401" s="75" t="s">
        <v>186</v>
      </c>
      <c r="G2401" s="14">
        <v>9060000</v>
      </c>
    </row>
    <row r="2402" spans="2:7" x14ac:dyDescent="0.25">
      <c r="B2402" s="43" t="s">
        <v>2784</v>
      </c>
      <c r="C2402" s="75" t="s">
        <v>284</v>
      </c>
      <c r="D2402" s="52" t="s">
        <v>2775</v>
      </c>
      <c r="E2402" s="52" t="s">
        <v>2785</v>
      </c>
      <c r="F2402" s="75" t="s">
        <v>223</v>
      </c>
      <c r="G2402" s="14">
        <v>6110000</v>
      </c>
    </row>
    <row r="2403" spans="2:7" x14ac:dyDescent="0.25">
      <c r="B2403" s="43" t="s">
        <v>2786</v>
      </c>
      <c r="C2403" s="75" t="s">
        <v>284</v>
      </c>
      <c r="D2403" s="52" t="s">
        <v>2775</v>
      </c>
      <c r="E2403" s="52" t="s">
        <v>114</v>
      </c>
      <c r="F2403" s="75" t="s">
        <v>223</v>
      </c>
      <c r="G2403" s="14">
        <v>29030000</v>
      </c>
    </row>
    <row r="2404" spans="2:7" x14ac:dyDescent="0.25">
      <c r="B2404" s="43" t="s">
        <v>2787</v>
      </c>
      <c r="C2404" s="75" t="s">
        <v>284</v>
      </c>
      <c r="D2404" s="52" t="s">
        <v>2775</v>
      </c>
      <c r="E2404" s="52" t="s">
        <v>114</v>
      </c>
      <c r="F2404" s="75" t="s">
        <v>223</v>
      </c>
      <c r="G2404" s="14">
        <v>26020000</v>
      </c>
    </row>
    <row r="2405" spans="2:7" x14ac:dyDescent="0.25">
      <c r="B2405" s="43" t="s">
        <v>2788</v>
      </c>
      <c r="C2405" s="75" t="s">
        <v>284</v>
      </c>
      <c r="D2405" s="52" t="s">
        <v>2775</v>
      </c>
      <c r="E2405" s="52" t="s">
        <v>121</v>
      </c>
      <c r="F2405" s="75" t="s">
        <v>443</v>
      </c>
      <c r="G2405" s="14">
        <v>28660000</v>
      </c>
    </row>
    <row r="2406" spans="2:7" x14ac:dyDescent="0.25">
      <c r="B2406" s="43" t="s">
        <v>2789</v>
      </c>
      <c r="C2406" s="75" t="s">
        <v>284</v>
      </c>
      <c r="D2406" s="52" t="s">
        <v>2775</v>
      </c>
      <c r="E2406" s="52" t="s">
        <v>114</v>
      </c>
      <c r="F2406" s="75" t="s">
        <v>213</v>
      </c>
      <c r="G2406" s="14">
        <v>7530000</v>
      </c>
    </row>
    <row r="2407" spans="2:7" x14ac:dyDescent="0.25">
      <c r="B2407" s="43" t="s">
        <v>237</v>
      </c>
      <c r="C2407" s="75" t="s">
        <v>284</v>
      </c>
      <c r="D2407" s="52" t="s">
        <v>2775</v>
      </c>
      <c r="E2407" s="52" t="s">
        <v>114</v>
      </c>
      <c r="F2407" s="75" t="s">
        <v>213</v>
      </c>
      <c r="G2407" s="14">
        <v>19150000</v>
      </c>
    </row>
    <row r="2408" spans="2:7" x14ac:dyDescent="0.25">
      <c r="B2408" s="43" t="s">
        <v>2790</v>
      </c>
      <c r="C2408" s="75" t="s">
        <v>284</v>
      </c>
      <c r="D2408" s="52" t="s">
        <v>2775</v>
      </c>
      <c r="E2408" s="52" t="s">
        <v>114</v>
      </c>
      <c r="F2408" s="75" t="s">
        <v>213</v>
      </c>
      <c r="G2408" s="14">
        <v>10980000</v>
      </c>
    </row>
    <row r="2409" spans="2:7" x14ac:dyDescent="0.25">
      <c r="B2409" s="43" t="s">
        <v>2791</v>
      </c>
      <c r="C2409" s="75" t="s">
        <v>284</v>
      </c>
      <c r="D2409" s="52" t="s">
        <v>2775</v>
      </c>
      <c r="E2409" s="52" t="s">
        <v>2792</v>
      </c>
      <c r="F2409" s="75" t="s">
        <v>205</v>
      </c>
      <c r="G2409" s="14">
        <v>10520000</v>
      </c>
    </row>
    <row r="2410" spans="2:7" x14ac:dyDescent="0.25">
      <c r="B2410" s="43" t="s">
        <v>2793</v>
      </c>
      <c r="C2410" s="75" t="s">
        <v>284</v>
      </c>
      <c r="D2410" s="52" t="s">
        <v>2775</v>
      </c>
      <c r="E2410" s="52" t="s">
        <v>704</v>
      </c>
      <c r="F2410" s="75" t="s">
        <v>205</v>
      </c>
      <c r="G2410" s="14">
        <v>11320000</v>
      </c>
    </row>
    <row r="2411" spans="2:7" x14ac:dyDescent="0.25">
      <c r="B2411" s="43" t="s">
        <v>2794</v>
      </c>
      <c r="C2411" s="75" t="s">
        <v>284</v>
      </c>
      <c r="D2411" s="52" t="s">
        <v>2775</v>
      </c>
      <c r="E2411" s="52" t="s">
        <v>114</v>
      </c>
      <c r="F2411" s="75" t="s">
        <v>205</v>
      </c>
      <c r="G2411" s="14">
        <v>17570000</v>
      </c>
    </row>
    <row r="2412" spans="2:7" x14ac:dyDescent="0.25">
      <c r="B2412" s="43" t="s">
        <v>2795</v>
      </c>
      <c r="C2412" s="75" t="s">
        <v>284</v>
      </c>
      <c r="D2412" s="52" t="s">
        <v>2775</v>
      </c>
      <c r="E2412" s="52" t="s">
        <v>114</v>
      </c>
      <c r="F2412" s="75" t="s">
        <v>205</v>
      </c>
      <c r="G2412" s="14">
        <v>1870000</v>
      </c>
    </row>
    <row r="2413" spans="2:7" x14ac:dyDescent="0.25">
      <c r="B2413" s="43" t="s">
        <v>2796</v>
      </c>
      <c r="C2413" s="75" t="s">
        <v>284</v>
      </c>
      <c r="D2413" s="52" t="s">
        <v>2775</v>
      </c>
      <c r="E2413" s="52" t="s">
        <v>114</v>
      </c>
      <c r="F2413" s="75" t="s">
        <v>205</v>
      </c>
      <c r="G2413" s="14">
        <v>8040000</v>
      </c>
    </row>
    <row r="2414" spans="2:7" x14ac:dyDescent="0.25">
      <c r="B2414" s="43" t="s">
        <v>2797</v>
      </c>
      <c r="C2414" s="75" t="s">
        <v>284</v>
      </c>
      <c r="D2414" s="52" t="s">
        <v>2775</v>
      </c>
      <c r="E2414" s="52" t="s">
        <v>114</v>
      </c>
      <c r="F2414" s="75" t="s">
        <v>205</v>
      </c>
      <c r="G2414" s="14">
        <v>17030000</v>
      </c>
    </row>
    <row r="2415" spans="2:7" x14ac:dyDescent="0.25">
      <c r="B2415" s="43" t="s">
        <v>709</v>
      </c>
      <c r="C2415" s="75" t="s">
        <v>284</v>
      </c>
      <c r="D2415" s="52" t="s">
        <v>2775</v>
      </c>
      <c r="E2415" s="52" t="s">
        <v>114</v>
      </c>
      <c r="F2415" s="75" t="s">
        <v>205</v>
      </c>
      <c r="G2415" s="14">
        <v>9420000</v>
      </c>
    </row>
    <row r="2416" spans="2:7" x14ac:dyDescent="0.25">
      <c r="B2416" s="43" t="s">
        <v>2798</v>
      </c>
      <c r="C2416" s="75" t="s">
        <v>284</v>
      </c>
      <c r="D2416" s="52" t="s">
        <v>2775</v>
      </c>
      <c r="E2416" s="52" t="s">
        <v>114</v>
      </c>
      <c r="F2416" s="75" t="s">
        <v>205</v>
      </c>
      <c r="G2416" s="14">
        <v>4400000</v>
      </c>
    </row>
    <row r="2417" spans="2:7" x14ac:dyDescent="0.25">
      <c r="B2417" s="43" t="s">
        <v>2799</v>
      </c>
      <c r="C2417" s="75" t="s">
        <v>284</v>
      </c>
      <c r="D2417" s="52" t="s">
        <v>2775</v>
      </c>
      <c r="E2417" s="52" t="s">
        <v>114</v>
      </c>
      <c r="F2417" s="75" t="s">
        <v>205</v>
      </c>
      <c r="G2417" s="14">
        <v>14680000</v>
      </c>
    </row>
    <row r="2418" spans="2:7" x14ac:dyDescent="0.25">
      <c r="B2418" s="43" t="s">
        <v>2800</v>
      </c>
      <c r="C2418" s="75" t="s">
        <v>284</v>
      </c>
      <c r="D2418" s="52" t="s">
        <v>2775</v>
      </c>
      <c r="E2418" s="52" t="s">
        <v>114</v>
      </c>
      <c r="F2418" s="75" t="s">
        <v>205</v>
      </c>
      <c r="G2418" s="14">
        <v>24210000</v>
      </c>
    </row>
    <row r="2419" spans="2:7" x14ac:dyDescent="0.25">
      <c r="B2419" s="43" t="s">
        <v>2801</v>
      </c>
      <c r="C2419" s="75" t="s">
        <v>284</v>
      </c>
      <c r="D2419" s="52" t="s">
        <v>2775</v>
      </c>
      <c r="E2419" s="52" t="s">
        <v>114</v>
      </c>
      <c r="F2419" s="75" t="s">
        <v>205</v>
      </c>
      <c r="G2419" s="14">
        <v>27040000</v>
      </c>
    </row>
    <row r="2420" spans="2:7" x14ac:dyDescent="0.25">
      <c r="B2420" s="43" t="s">
        <v>2802</v>
      </c>
      <c r="C2420" s="75" t="s">
        <v>284</v>
      </c>
      <c r="D2420" s="52" t="s">
        <v>2775</v>
      </c>
      <c r="E2420" s="52" t="s">
        <v>460</v>
      </c>
      <c r="F2420" s="75" t="s">
        <v>205</v>
      </c>
      <c r="G2420" s="14">
        <v>14250000</v>
      </c>
    </row>
    <row r="2421" spans="2:7" x14ac:dyDescent="0.25">
      <c r="B2421" s="43" t="s">
        <v>2803</v>
      </c>
      <c r="C2421" s="75" t="s">
        <v>284</v>
      </c>
      <c r="D2421" s="52" t="s">
        <v>2775</v>
      </c>
      <c r="E2421" s="52" t="s">
        <v>114</v>
      </c>
      <c r="F2421" s="75" t="s">
        <v>188</v>
      </c>
      <c r="G2421" s="14">
        <v>31710000</v>
      </c>
    </row>
    <row r="2422" spans="2:7" x14ac:dyDescent="0.25">
      <c r="B2422" s="43" t="s">
        <v>2804</v>
      </c>
      <c r="C2422" s="75" t="s">
        <v>284</v>
      </c>
      <c r="D2422" s="52" t="s">
        <v>2775</v>
      </c>
      <c r="E2422" s="52" t="s">
        <v>114</v>
      </c>
      <c r="F2422" s="75" t="s">
        <v>188</v>
      </c>
      <c r="G2422" s="14">
        <v>11810000</v>
      </c>
    </row>
    <row r="2423" spans="2:7" x14ac:dyDescent="0.25">
      <c r="B2423" s="43" t="s">
        <v>2805</v>
      </c>
      <c r="C2423" s="75" t="s">
        <v>284</v>
      </c>
      <c r="D2423" s="52" t="s">
        <v>2775</v>
      </c>
      <c r="E2423" s="52" t="s">
        <v>163</v>
      </c>
      <c r="F2423" s="75" t="s">
        <v>188</v>
      </c>
      <c r="G2423" s="14">
        <v>30970000</v>
      </c>
    </row>
    <row r="2424" spans="2:7" x14ac:dyDescent="0.25">
      <c r="B2424" s="43" t="s">
        <v>2806</v>
      </c>
      <c r="C2424" s="75" t="s">
        <v>284</v>
      </c>
      <c r="D2424" s="52" t="s">
        <v>296</v>
      </c>
      <c r="E2424" s="52" t="s">
        <v>114</v>
      </c>
      <c r="F2424" s="75" t="s">
        <v>186</v>
      </c>
      <c r="G2424" s="14">
        <v>27800000</v>
      </c>
    </row>
    <row r="2425" spans="2:7" x14ac:dyDescent="0.25">
      <c r="B2425" s="43" t="s">
        <v>2807</v>
      </c>
      <c r="C2425" s="75" t="s">
        <v>284</v>
      </c>
      <c r="D2425" s="52" t="s">
        <v>296</v>
      </c>
      <c r="E2425" s="52" t="s">
        <v>114</v>
      </c>
      <c r="F2425" s="75" t="s">
        <v>186</v>
      </c>
      <c r="G2425" s="14">
        <v>9320000</v>
      </c>
    </row>
    <row r="2426" spans="2:7" x14ac:dyDescent="0.25">
      <c r="B2426" s="43" t="s">
        <v>2808</v>
      </c>
      <c r="C2426" s="75" t="s">
        <v>284</v>
      </c>
      <c r="D2426" s="52" t="s">
        <v>296</v>
      </c>
      <c r="E2426" s="52" t="s">
        <v>114</v>
      </c>
      <c r="F2426" s="75" t="s">
        <v>186</v>
      </c>
      <c r="G2426" s="14">
        <v>11140000</v>
      </c>
    </row>
    <row r="2427" spans="2:7" x14ac:dyDescent="0.25">
      <c r="B2427" s="43" t="s">
        <v>2809</v>
      </c>
      <c r="C2427" s="75" t="s">
        <v>284</v>
      </c>
      <c r="D2427" s="52" t="s">
        <v>296</v>
      </c>
      <c r="E2427" s="52" t="s">
        <v>114</v>
      </c>
      <c r="F2427" s="75" t="s">
        <v>186</v>
      </c>
      <c r="G2427" s="14">
        <v>25010000</v>
      </c>
    </row>
    <row r="2428" spans="2:7" x14ac:dyDescent="0.25">
      <c r="B2428" s="43" t="s">
        <v>2810</v>
      </c>
      <c r="C2428" s="75" t="s">
        <v>284</v>
      </c>
      <c r="D2428" s="52" t="s">
        <v>296</v>
      </c>
      <c r="E2428" s="52" t="s">
        <v>114</v>
      </c>
      <c r="F2428" s="75" t="s">
        <v>186</v>
      </c>
      <c r="G2428" s="14">
        <v>15450000</v>
      </c>
    </row>
    <row r="2429" spans="2:7" x14ac:dyDescent="0.25">
      <c r="B2429" s="43" t="s">
        <v>2811</v>
      </c>
      <c r="C2429" s="75" t="s">
        <v>284</v>
      </c>
      <c r="D2429" s="52" t="s">
        <v>296</v>
      </c>
      <c r="E2429" s="52" t="s">
        <v>114</v>
      </c>
      <c r="F2429" s="75" t="s">
        <v>186</v>
      </c>
      <c r="G2429" s="14">
        <v>8550000</v>
      </c>
    </row>
    <row r="2430" spans="2:7" x14ac:dyDescent="0.25">
      <c r="B2430" s="43" t="s">
        <v>2812</v>
      </c>
      <c r="C2430" s="75" t="s">
        <v>284</v>
      </c>
      <c r="D2430" s="52" t="s">
        <v>296</v>
      </c>
      <c r="E2430" s="52" t="s">
        <v>114</v>
      </c>
      <c r="F2430" s="75" t="s">
        <v>313</v>
      </c>
      <c r="G2430" s="14">
        <v>17180000</v>
      </c>
    </row>
    <row r="2431" spans="2:7" x14ac:dyDescent="0.25">
      <c r="B2431" s="43" t="s">
        <v>2813</v>
      </c>
      <c r="C2431" s="75" t="s">
        <v>284</v>
      </c>
      <c r="D2431" s="52" t="s">
        <v>296</v>
      </c>
      <c r="E2431" s="52" t="s">
        <v>114</v>
      </c>
      <c r="F2431" s="75" t="s">
        <v>223</v>
      </c>
      <c r="G2431" s="14">
        <v>22150000</v>
      </c>
    </row>
    <row r="2432" spans="2:7" x14ac:dyDescent="0.25">
      <c r="B2432" s="43" t="s">
        <v>2814</v>
      </c>
      <c r="C2432" s="75" t="s">
        <v>284</v>
      </c>
      <c r="D2432" s="52" t="s">
        <v>296</v>
      </c>
      <c r="E2432" s="52" t="s">
        <v>114</v>
      </c>
      <c r="F2432" s="75" t="s">
        <v>223</v>
      </c>
      <c r="G2432" s="14">
        <v>25910000</v>
      </c>
    </row>
    <row r="2433" spans="2:7" x14ac:dyDescent="0.25">
      <c r="B2433" s="43" t="s">
        <v>2815</v>
      </c>
      <c r="C2433" s="75" t="s">
        <v>284</v>
      </c>
      <c r="D2433" s="52" t="s">
        <v>296</v>
      </c>
      <c r="E2433" s="52" t="s">
        <v>114</v>
      </c>
      <c r="F2433" s="75" t="s">
        <v>223</v>
      </c>
      <c r="G2433" s="14">
        <v>24740000</v>
      </c>
    </row>
    <row r="2434" spans="2:7" x14ac:dyDescent="0.25">
      <c r="B2434" s="43" t="s">
        <v>2816</v>
      </c>
      <c r="C2434" s="75" t="s">
        <v>284</v>
      </c>
      <c r="D2434" s="52" t="s">
        <v>296</v>
      </c>
      <c r="E2434" s="52" t="s">
        <v>114</v>
      </c>
      <c r="F2434" s="75" t="s">
        <v>223</v>
      </c>
      <c r="G2434" s="14">
        <v>23190000</v>
      </c>
    </row>
    <row r="2435" spans="2:7" x14ac:dyDescent="0.25">
      <c r="B2435" s="43" t="s">
        <v>295</v>
      </c>
      <c r="C2435" s="75" t="s">
        <v>284</v>
      </c>
      <c r="D2435" s="52" t="s">
        <v>296</v>
      </c>
      <c r="E2435" s="52" t="s">
        <v>125</v>
      </c>
      <c r="F2435" s="75" t="s">
        <v>223</v>
      </c>
      <c r="G2435" s="14">
        <v>15540000</v>
      </c>
    </row>
    <row r="2436" spans="2:7" x14ac:dyDescent="0.25">
      <c r="B2436" s="43" t="s">
        <v>2817</v>
      </c>
      <c r="C2436" s="75" t="s">
        <v>284</v>
      </c>
      <c r="D2436" s="52" t="s">
        <v>296</v>
      </c>
      <c r="E2436" s="52" t="s">
        <v>114</v>
      </c>
      <c r="F2436" s="75" t="s">
        <v>443</v>
      </c>
      <c r="G2436" s="14">
        <v>13620000</v>
      </c>
    </row>
    <row r="2437" spans="2:7" x14ac:dyDescent="0.25">
      <c r="B2437" s="43" t="s">
        <v>2818</v>
      </c>
      <c r="C2437" s="75" t="s">
        <v>284</v>
      </c>
      <c r="D2437" s="52" t="s">
        <v>296</v>
      </c>
      <c r="E2437" s="52" t="s">
        <v>114</v>
      </c>
      <c r="F2437" s="75" t="s">
        <v>257</v>
      </c>
      <c r="G2437" s="14">
        <v>17700000</v>
      </c>
    </row>
    <row r="2438" spans="2:7" x14ac:dyDescent="0.25">
      <c r="B2438" s="43" t="s">
        <v>2819</v>
      </c>
      <c r="C2438" s="75" t="s">
        <v>284</v>
      </c>
      <c r="D2438" s="52" t="s">
        <v>296</v>
      </c>
      <c r="E2438" s="52" t="s">
        <v>114</v>
      </c>
      <c r="F2438" s="75" t="s">
        <v>257</v>
      </c>
      <c r="G2438" s="14">
        <v>23540000</v>
      </c>
    </row>
    <row r="2439" spans="2:7" x14ac:dyDescent="0.25">
      <c r="B2439" s="43" t="s">
        <v>2820</v>
      </c>
      <c r="C2439" s="75" t="s">
        <v>284</v>
      </c>
      <c r="D2439" s="52" t="s">
        <v>296</v>
      </c>
      <c r="E2439" s="52" t="s">
        <v>120</v>
      </c>
      <c r="F2439" s="75" t="s">
        <v>257</v>
      </c>
      <c r="G2439" s="14">
        <v>16120000</v>
      </c>
    </row>
    <row r="2440" spans="2:7" x14ac:dyDescent="0.25">
      <c r="B2440" s="43" t="s">
        <v>2821</v>
      </c>
      <c r="C2440" s="75" t="s">
        <v>284</v>
      </c>
      <c r="D2440" s="52" t="s">
        <v>296</v>
      </c>
      <c r="E2440" s="52" t="s">
        <v>114</v>
      </c>
      <c r="F2440" s="75" t="s">
        <v>213</v>
      </c>
      <c r="G2440" s="14">
        <v>13050000</v>
      </c>
    </row>
    <row r="2441" spans="2:7" x14ac:dyDescent="0.25">
      <c r="B2441" s="43" t="s">
        <v>2822</v>
      </c>
      <c r="C2441" s="75" t="s">
        <v>284</v>
      </c>
      <c r="D2441" s="52" t="s">
        <v>296</v>
      </c>
      <c r="E2441" s="52" t="s">
        <v>114</v>
      </c>
      <c r="F2441" s="75" t="s">
        <v>213</v>
      </c>
      <c r="G2441" s="14">
        <v>4230000</v>
      </c>
    </row>
    <row r="2442" spans="2:7" x14ac:dyDescent="0.25">
      <c r="B2442" s="43" t="s">
        <v>2823</v>
      </c>
      <c r="C2442" s="75" t="s">
        <v>284</v>
      </c>
      <c r="D2442" s="52" t="s">
        <v>296</v>
      </c>
      <c r="E2442" s="52" t="s">
        <v>114</v>
      </c>
      <c r="F2442" s="75" t="s">
        <v>205</v>
      </c>
      <c r="G2442" s="14">
        <v>31360000</v>
      </c>
    </row>
    <row r="2443" spans="2:7" x14ac:dyDescent="0.25">
      <c r="B2443" s="43" t="s">
        <v>2824</v>
      </c>
      <c r="C2443" s="75" t="s">
        <v>284</v>
      </c>
      <c r="D2443" s="52" t="s">
        <v>296</v>
      </c>
      <c r="E2443" s="52" t="s">
        <v>114</v>
      </c>
      <c r="F2443" s="75" t="s">
        <v>205</v>
      </c>
      <c r="G2443" s="14">
        <v>18120000</v>
      </c>
    </row>
    <row r="2444" spans="2:7" x14ac:dyDescent="0.25">
      <c r="B2444" s="43" t="s">
        <v>2825</v>
      </c>
      <c r="C2444" s="75" t="s">
        <v>284</v>
      </c>
      <c r="D2444" s="52" t="s">
        <v>296</v>
      </c>
      <c r="E2444" s="52" t="s">
        <v>114</v>
      </c>
      <c r="F2444" s="75" t="s">
        <v>205</v>
      </c>
      <c r="G2444" s="14">
        <v>17940000</v>
      </c>
    </row>
    <row r="2445" spans="2:7" x14ac:dyDescent="0.25">
      <c r="B2445" s="43" t="s">
        <v>2826</v>
      </c>
      <c r="C2445" s="75" t="s">
        <v>284</v>
      </c>
      <c r="D2445" s="52" t="s">
        <v>296</v>
      </c>
      <c r="E2445" s="52" t="s">
        <v>114</v>
      </c>
      <c r="F2445" s="75" t="s">
        <v>205</v>
      </c>
      <c r="G2445" s="14">
        <v>15370000</v>
      </c>
    </row>
    <row r="2446" spans="2:7" x14ac:dyDescent="0.25">
      <c r="B2446" s="43" t="s">
        <v>2827</v>
      </c>
      <c r="C2446" s="75" t="s">
        <v>284</v>
      </c>
      <c r="D2446" s="52" t="s">
        <v>296</v>
      </c>
      <c r="E2446" s="52" t="s">
        <v>114</v>
      </c>
      <c r="F2446" s="75" t="s">
        <v>205</v>
      </c>
      <c r="G2446" s="14">
        <v>12900000</v>
      </c>
    </row>
    <row r="2447" spans="2:7" x14ac:dyDescent="0.25">
      <c r="B2447" s="43" t="s">
        <v>2828</v>
      </c>
      <c r="C2447" s="75" t="s">
        <v>284</v>
      </c>
      <c r="D2447" s="52" t="s">
        <v>296</v>
      </c>
      <c r="E2447" s="52" t="s">
        <v>114</v>
      </c>
      <c r="F2447" s="75" t="s">
        <v>205</v>
      </c>
      <c r="G2447" s="14">
        <v>19810000</v>
      </c>
    </row>
    <row r="2448" spans="2:7" x14ac:dyDescent="0.25">
      <c r="B2448" s="43" t="s">
        <v>2829</v>
      </c>
      <c r="C2448" s="75" t="s">
        <v>284</v>
      </c>
      <c r="D2448" s="52" t="s">
        <v>296</v>
      </c>
      <c r="E2448" s="52" t="s">
        <v>114</v>
      </c>
      <c r="F2448" s="75" t="s">
        <v>205</v>
      </c>
      <c r="G2448" s="14">
        <v>26430000</v>
      </c>
    </row>
    <row r="2449" spans="2:7" x14ac:dyDescent="0.25">
      <c r="B2449" s="43" t="s">
        <v>2830</v>
      </c>
      <c r="C2449" s="75" t="s">
        <v>284</v>
      </c>
      <c r="D2449" s="52" t="s">
        <v>296</v>
      </c>
      <c r="E2449" s="52" t="s">
        <v>114</v>
      </c>
      <c r="F2449" s="75" t="s">
        <v>188</v>
      </c>
      <c r="G2449" s="14">
        <v>24490000</v>
      </c>
    </row>
    <row r="2450" spans="2:7" x14ac:dyDescent="0.25">
      <c r="B2450" s="43" t="s">
        <v>2831</v>
      </c>
      <c r="C2450" s="75" t="s">
        <v>284</v>
      </c>
      <c r="D2450" s="52" t="s">
        <v>299</v>
      </c>
      <c r="E2450" s="52" t="s">
        <v>109</v>
      </c>
      <c r="F2450" s="75" t="s">
        <v>186</v>
      </c>
      <c r="G2450" s="14">
        <v>8570000</v>
      </c>
    </row>
    <row r="2451" spans="2:7" x14ac:dyDescent="0.25">
      <c r="B2451" s="43" t="s">
        <v>2832</v>
      </c>
      <c r="C2451" s="75" t="s">
        <v>284</v>
      </c>
      <c r="D2451" s="52" t="s">
        <v>299</v>
      </c>
      <c r="E2451" s="52" t="s">
        <v>109</v>
      </c>
      <c r="F2451" s="75" t="s">
        <v>186</v>
      </c>
      <c r="G2451" s="14">
        <v>11990000</v>
      </c>
    </row>
    <row r="2452" spans="2:7" x14ac:dyDescent="0.25">
      <c r="B2452" s="43" t="s">
        <v>2833</v>
      </c>
      <c r="C2452" s="75" t="s">
        <v>284</v>
      </c>
      <c r="D2452" s="52" t="s">
        <v>299</v>
      </c>
      <c r="E2452" s="52" t="s">
        <v>111</v>
      </c>
      <c r="F2452" s="75" t="s">
        <v>186</v>
      </c>
      <c r="G2452" s="14">
        <v>22730000</v>
      </c>
    </row>
    <row r="2453" spans="2:7" x14ac:dyDescent="0.25">
      <c r="B2453" s="43" t="s">
        <v>2834</v>
      </c>
      <c r="C2453" s="75" t="s">
        <v>284</v>
      </c>
      <c r="D2453" s="52" t="s">
        <v>299</v>
      </c>
      <c r="E2453" s="52" t="s">
        <v>194</v>
      </c>
      <c r="F2453" s="75" t="s">
        <v>186</v>
      </c>
      <c r="G2453" s="14">
        <v>12520000</v>
      </c>
    </row>
    <row r="2454" spans="2:7" x14ac:dyDescent="0.25">
      <c r="B2454" s="43" t="s">
        <v>2835</v>
      </c>
      <c r="C2454" s="75" t="s">
        <v>284</v>
      </c>
      <c r="D2454" s="52" t="s">
        <v>299</v>
      </c>
      <c r="E2454" s="52" t="s">
        <v>276</v>
      </c>
      <c r="F2454" s="75" t="s">
        <v>186</v>
      </c>
      <c r="G2454" s="14">
        <v>16580000</v>
      </c>
    </row>
    <row r="2455" spans="2:7" x14ac:dyDescent="0.25">
      <c r="B2455" s="43" t="s">
        <v>2836</v>
      </c>
      <c r="C2455" s="75" t="s">
        <v>284</v>
      </c>
      <c r="D2455" s="52" t="s">
        <v>299</v>
      </c>
      <c r="E2455" s="52" t="s">
        <v>114</v>
      </c>
      <c r="F2455" s="75" t="s">
        <v>186</v>
      </c>
      <c r="G2455" s="14">
        <v>12560000</v>
      </c>
    </row>
    <row r="2456" spans="2:7" x14ac:dyDescent="0.25">
      <c r="B2456" s="43" t="s">
        <v>2837</v>
      </c>
      <c r="C2456" s="75" t="s">
        <v>284</v>
      </c>
      <c r="D2456" s="52" t="s">
        <v>299</v>
      </c>
      <c r="E2456" s="52" t="s">
        <v>114</v>
      </c>
      <c r="F2456" s="75" t="s">
        <v>186</v>
      </c>
      <c r="G2456" s="14">
        <v>16360000</v>
      </c>
    </row>
    <row r="2457" spans="2:7" x14ac:dyDescent="0.25">
      <c r="B2457" s="43" t="s">
        <v>2838</v>
      </c>
      <c r="C2457" s="75" t="s">
        <v>284</v>
      </c>
      <c r="D2457" s="52" t="s">
        <v>299</v>
      </c>
      <c r="E2457" s="52" t="s">
        <v>114</v>
      </c>
      <c r="F2457" s="75" t="s">
        <v>186</v>
      </c>
      <c r="G2457" s="14">
        <v>17030000</v>
      </c>
    </row>
    <row r="2458" spans="2:7" x14ac:dyDescent="0.25">
      <c r="B2458" s="43" t="s">
        <v>2839</v>
      </c>
      <c r="C2458" s="75" t="s">
        <v>284</v>
      </c>
      <c r="D2458" s="52" t="s">
        <v>299</v>
      </c>
      <c r="E2458" s="52" t="s">
        <v>114</v>
      </c>
      <c r="F2458" s="75" t="s">
        <v>186</v>
      </c>
      <c r="G2458" s="14">
        <v>18560000</v>
      </c>
    </row>
    <row r="2459" spans="2:7" x14ac:dyDescent="0.25">
      <c r="B2459" s="43" t="s">
        <v>2840</v>
      </c>
      <c r="C2459" s="75" t="s">
        <v>284</v>
      </c>
      <c r="D2459" s="52" t="s">
        <v>299</v>
      </c>
      <c r="E2459" s="52" t="s">
        <v>118</v>
      </c>
      <c r="F2459" s="75" t="s">
        <v>186</v>
      </c>
      <c r="G2459" s="14">
        <v>22310000</v>
      </c>
    </row>
    <row r="2460" spans="2:7" x14ac:dyDescent="0.25">
      <c r="B2460" s="43" t="s">
        <v>2212</v>
      </c>
      <c r="C2460" s="75" t="s">
        <v>284</v>
      </c>
      <c r="D2460" s="52" t="s">
        <v>299</v>
      </c>
      <c r="E2460" s="52" t="s">
        <v>118</v>
      </c>
      <c r="F2460" s="75" t="s">
        <v>186</v>
      </c>
      <c r="G2460" s="14">
        <v>16700000</v>
      </c>
    </row>
    <row r="2461" spans="2:7" x14ac:dyDescent="0.25">
      <c r="B2461" s="43" t="s">
        <v>2841</v>
      </c>
      <c r="C2461" s="75" t="s">
        <v>284</v>
      </c>
      <c r="D2461" s="52" t="s">
        <v>299</v>
      </c>
      <c r="E2461" s="52" t="s">
        <v>113</v>
      </c>
      <c r="F2461" s="75" t="s">
        <v>197</v>
      </c>
      <c r="G2461" s="14">
        <v>15750000</v>
      </c>
    </row>
    <row r="2462" spans="2:7" x14ac:dyDescent="0.25">
      <c r="B2462" s="43" t="s">
        <v>2842</v>
      </c>
      <c r="C2462" s="75" t="s">
        <v>284</v>
      </c>
      <c r="D2462" s="52" t="s">
        <v>299</v>
      </c>
      <c r="E2462" s="52" t="s">
        <v>109</v>
      </c>
      <c r="F2462" s="75" t="s">
        <v>223</v>
      </c>
      <c r="G2462" s="14">
        <v>22980000</v>
      </c>
    </row>
    <row r="2463" spans="2:7" x14ac:dyDescent="0.25">
      <c r="B2463" s="43" t="s">
        <v>2843</v>
      </c>
      <c r="C2463" s="75" t="s">
        <v>284</v>
      </c>
      <c r="D2463" s="52" t="s">
        <v>299</v>
      </c>
      <c r="E2463" s="52" t="s">
        <v>608</v>
      </c>
      <c r="F2463" s="75" t="s">
        <v>223</v>
      </c>
      <c r="G2463" s="14">
        <v>21720000</v>
      </c>
    </row>
    <row r="2464" spans="2:7" x14ac:dyDescent="0.25">
      <c r="B2464" s="43" t="s">
        <v>2844</v>
      </c>
      <c r="C2464" s="75" t="s">
        <v>284</v>
      </c>
      <c r="D2464" s="52" t="s">
        <v>299</v>
      </c>
      <c r="E2464" s="52" t="s">
        <v>114</v>
      </c>
      <c r="F2464" s="75" t="s">
        <v>223</v>
      </c>
      <c r="G2464" s="14">
        <v>22990000</v>
      </c>
    </row>
    <row r="2465" spans="2:7" x14ac:dyDescent="0.25">
      <c r="B2465" s="43" t="s">
        <v>2845</v>
      </c>
      <c r="C2465" s="75" t="s">
        <v>284</v>
      </c>
      <c r="D2465" s="52" t="s">
        <v>299</v>
      </c>
      <c r="E2465" s="52" t="s">
        <v>114</v>
      </c>
      <c r="F2465" s="75" t="s">
        <v>257</v>
      </c>
      <c r="G2465" s="14">
        <v>26590000</v>
      </c>
    </row>
    <row r="2466" spans="2:7" x14ac:dyDescent="0.25">
      <c r="B2466" s="43" t="s">
        <v>2846</v>
      </c>
      <c r="C2466" s="75" t="s">
        <v>284</v>
      </c>
      <c r="D2466" s="52" t="s">
        <v>299</v>
      </c>
      <c r="E2466" s="52" t="s">
        <v>106</v>
      </c>
      <c r="F2466" s="75" t="s">
        <v>213</v>
      </c>
      <c r="G2466" s="14">
        <v>14000000</v>
      </c>
    </row>
    <row r="2467" spans="2:7" x14ac:dyDescent="0.25">
      <c r="B2467" s="43" t="s">
        <v>2847</v>
      </c>
      <c r="C2467" s="75" t="s">
        <v>284</v>
      </c>
      <c r="D2467" s="52" t="s">
        <v>299</v>
      </c>
      <c r="E2467" s="52" t="s">
        <v>114</v>
      </c>
      <c r="F2467" s="75" t="s">
        <v>213</v>
      </c>
      <c r="G2467" s="14">
        <v>17120000</v>
      </c>
    </row>
    <row r="2468" spans="2:7" x14ac:dyDescent="0.25">
      <c r="B2468" s="43" t="s">
        <v>2848</v>
      </c>
      <c r="C2468" s="75" t="s">
        <v>284</v>
      </c>
      <c r="D2468" s="52" t="s">
        <v>299</v>
      </c>
      <c r="E2468" s="52" t="s">
        <v>109</v>
      </c>
      <c r="F2468" s="75" t="s">
        <v>205</v>
      </c>
      <c r="G2468" s="14">
        <v>13850000</v>
      </c>
    </row>
    <row r="2469" spans="2:7" x14ac:dyDescent="0.25">
      <c r="B2469" s="43" t="s">
        <v>2849</v>
      </c>
      <c r="C2469" s="75" t="s">
        <v>284</v>
      </c>
      <c r="D2469" s="52" t="s">
        <v>299</v>
      </c>
      <c r="E2469" s="52" t="s">
        <v>2850</v>
      </c>
      <c r="F2469" s="75" t="s">
        <v>205</v>
      </c>
      <c r="G2469" s="14">
        <v>13450000</v>
      </c>
    </row>
    <row r="2470" spans="2:7" x14ac:dyDescent="0.25">
      <c r="B2470" s="43" t="s">
        <v>2851</v>
      </c>
      <c r="C2470" s="75" t="s">
        <v>284</v>
      </c>
      <c r="D2470" s="52" t="s">
        <v>299</v>
      </c>
      <c r="E2470" s="52" t="s">
        <v>114</v>
      </c>
      <c r="F2470" s="75" t="s">
        <v>205</v>
      </c>
      <c r="G2470" s="14">
        <v>15560000</v>
      </c>
    </row>
    <row r="2471" spans="2:7" x14ac:dyDescent="0.25">
      <c r="B2471" s="43" t="s">
        <v>298</v>
      </c>
      <c r="C2471" s="75" t="s">
        <v>284</v>
      </c>
      <c r="D2471" s="52" t="s">
        <v>299</v>
      </c>
      <c r="E2471" s="52" t="s">
        <v>125</v>
      </c>
      <c r="F2471" s="75" t="s">
        <v>205</v>
      </c>
      <c r="G2471" s="14">
        <v>30030000</v>
      </c>
    </row>
    <row r="2472" spans="2:7" x14ac:dyDescent="0.25">
      <c r="B2472" s="43" t="s">
        <v>2852</v>
      </c>
      <c r="C2472" s="75" t="s">
        <v>284</v>
      </c>
      <c r="D2472" s="52" t="s">
        <v>299</v>
      </c>
      <c r="E2472" s="52" t="s">
        <v>126</v>
      </c>
      <c r="F2472" s="75" t="s">
        <v>188</v>
      </c>
      <c r="G2472" s="14">
        <v>32030000</v>
      </c>
    </row>
    <row r="2473" spans="2:7" x14ac:dyDescent="0.25">
      <c r="B2473" s="43" t="s">
        <v>2853</v>
      </c>
      <c r="C2473" s="75" t="s">
        <v>284</v>
      </c>
      <c r="D2473" s="52" t="s">
        <v>299</v>
      </c>
      <c r="E2473" s="52" t="s">
        <v>111</v>
      </c>
      <c r="F2473" s="75" t="s">
        <v>188</v>
      </c>
      <c r="G2473" s="14">
        <v>18290000</v>
      </c>
    </row>
    <row r="2474" spans="2:7" x14ac:dyDescent="0.25">
      <c r="B2474" s="43" t="s">
        <v>2854</v>
      </c>
      <c r="C2474" s="75" t="s">
        <v>284</v>
      </c>
      <c r="D2474" s="52" t="s">
        <v>299</v>
      </c>
      <c r="E2474" s="52" t="s">
        <v>763</v>
      </c>
      <c r="F2474" s="75" t="s">
        <v>188</v>
      </c>
      <c r="G2474" s="14">
        <v>19580000</v>
      </c>
    </row>
    <row r="2475" spans="2:7" x14ac:dyDescent="0.25">
      <c r="B2475" s="43" t="s">
        <v>2855</v>
      </c>
      <c r="C2475" s="75" t="s">
        <v>284</v>
      </c>
      <c r="D2475" s="52" t="s">
        <v>299</v>
      </c>
      <c r="E2475" s="52" t="s">
        <v>114</v>
      </c>
      <c r="F2475" s="75" t="s">
        <v>188</v>
      </c>
      <c r="G2475" s="14">
        <v>21870000</v>
      </c>
    </row>
    <row r="2476" spans="2:7" x14ac:dyDescent="0.25">
      <c r="B2476" s="43" t="s">
        <v>2856</v>
      </c>
      <c r="C2476" s="75" t="s">
        <v>284</v>
      </c>
      <c r="D2476" s="52" t="s">
        <v>299</v>
      </c>
      <c r="E2476" s="52" t="s">
        <v>114</v>
      </c>
      <c r="F2476" s="75" t="s">
        <v>188</v>
      </c>
      <c r="G2476" s="14">
        <v>3380000</v>
      </c>
    </row>
    <row r="2477" spans="2:7" x14ac:dyDescent="0.25">
      <c r="B2477" s="43" t="s">
        <v>2857</v>
      </c>
      <c r="C2477" s="75" t="s">
        <v>284</v>
      </c>
      <c r="D2477" s="52" t="s">
        <v>299</v>
      </c>
      <c r="E2477" s="52" t="s">
        <v>114</v>
      </c>
      <c r="F2477" s="75" t="s">
        <v>188</v>
      </c>
      <c r="G2477" s="14">
        <v>32830000</v>
      </c>
    </row>
    <row r="2478" spans="2:7" x14ac:dyDescent="0.25">
      <c r="B2478" s="43" t="s">
        <v>2858</v>
      </c>
      <c r="C2478" s="75" t="s">
        <v>284</v>
      </c>
      <c r="D2478" s="52" t="s">
        <v>2859</v>
      </c>
      <c r="E2478" s="52" t="s">
        <v>109</v>
      </c>
      <c r="F2478" s="75" t="s">
        <v>186</v>
      </c>
      <c r="G2478" s="14">
        <v>14670000</v>
      </c>
    </row>
    <row r="2479" spans="2:7" x14ac:dyDescent="0.25">
      <c r="B2479" s="43" t="s">
        <v>2478</v>
      </c>
      <c r="C2479" s="75" t="s">
        <v>284</v>
      </c>
      <c r="D2479" s="52" t="s">
        <v>2859</v>
      </c>
      <c r="E2479" s="52" t="s">
        <v>608</v>
      </c>
      <c r="F2479" s="75" t="s">
        <v>186</v>
      </c>
      <c r="G2479" s="14">
        <v>13150000</v>
      </c>
    </row>
    <row r="2480" spans="2:7" x14ac:dyDescent="0.25">
      <c r="B2480" s="43" t="s">
        <v>2860</v>
      </c>
      <c r="C2480" s="75" t="s">
        <v>284</v>
      </c>
      <c r="D2480" s="52" t="s">
        <v>2859</v>
      </c>
      <c r="E2480" s="52" t="s">
        <v>276</v>
      </c>
      <c r="F2480" s="75" t="s">
        <v>186</v>
      </c>
      <c r="G2480" s="14">
        <v>12140000</v>
      </c>
    </row>
    <row r="2481" spans="2:7" x14ac:dyDescent="0.25">
      <c r="B2481" s="43" t="s">
        <v>2861</v>
      </c>
      <c r="C2481" s="75" t="s">
        <v>284</v>
      </c>
      <c r="D2481" s="52" t="s">
        <v>2859</v>
      </c>
      <c r="E2481" s="52" t="s">
        <v>114</v>
      </c>
      <c r="F2481" s="75" t="s">
        <v>186</v>
      </c>
      <c r="G2481" s="14">
        <v>19990000</v>
      </c>
    </row>
    <row r="2482" spans="2:7" x14ac:dyDescent="0.25">
      <c r="B2482" s="43" t="s">
        <v>2862</v>
      </c>
      <c r="C2482" s="75" t="s">
        <v>284</v>
      </c>
      <c r="D2482" s="52" t="s">
        <v>2859</v>
      </c>
      <c r="E2482" s="52" t="s">
        <v>114</v>
      </c>
      <c r="F2482" s="75" t="s">
        <v>186</v>
      </c>
      <c r="G2482" s="14">
        <v>11950000</v>
      </c>
    </row>
    <row r="2483" spans="2:7" x14ac:dyDescent="0.25">
      <c r="B2483" s="43" t="s">
        <v>2863</v>
      </c>
      <c r="C2483" s="75" t="s">
        <v>284</v>
      </c>
      <c r="D2483" s="52" t="s">
        <v>2859</v>
      </c>
      <c r="E2483" s="52" t="s">
        <v>114</v>
      </c>
      <c r="F2483" s="75" t="s">
        <v>186</v>
      </c>
      <c r="G2483" s="14">
        <v>9900000</v>
      </c>
    </row>
    <row r="2484" spans="2:7" x14ac:dyDescent="0.25">
      <c r="B2484" s="43" t="s">
        <v>2864</v>
      </c>
      <c r="C2484" s="75" t="s">
        <v>284</v>
      </c>
      <c r="D2484" s="52" t="s">
        <v>2859</v>
      </c>
      <c r="E2484" s="52" t="s">
        <v>114</v>
      </c>
      <c r="F2484" s="75" t="s">
        <v>186</v>
      </c>
      <c r="G2484" s="14">
        <v>15490000</v>
      </c>
    </row>
    <row r="2485" spans="2:7" x14ac:dyDescent="0.25">
      <c r="B2485" s="43" t="s">
        <v>2865</v>
      </c>
      <c r="C2485" s="75" t="s">
        <v>284</v>
      </c>
      <c r="D2485" s="52" t="s">
        <v>2859</v>
      </c>
      <c r="E2485" s="52" t="s">
        <v>114</v>
      </c>
      <c r="F2485" s="75" t="s">
        <v>186</v>
      </c>
      <c r="G2485" s="14">
        <v>23030000</v>
      </c>
    </row>
    <row r="2486" spans="2:7" x14ac:dyDescent="0.25">
      <c r="B2486" s="43" t="s">
        <v>2866</v>
      </c>
      <c r="C2486" s="75" t="s">
        <v>284</v>
      </c>
      <c r="D2486" s="52" t="s">
        <v>2859</v>
      </c>
      <c r="E2486" s="52" t="s">
        <v>114</v>
      </c>
      <c r="F2486" s="75" t="s">
        <v>186</v>
      </c>
      <c r="G2486" s="14">
        <v>12880000</v>
      </c>
    </row>
    <row r="2487" spans="2:7" x14ac:dyDescent="0.25">
      <c r="B2487" s="43" t="s">
        <v>2867</v>
      </c>
      <c r="C2487" s="75" t="s">
        <v>284</v>
      </c>
      <c r="D2487" s="52" t="s">
        <v>2859</v>
      </c>
      <c r="E2487" s="52" t="s">
        <v>268</v>
      </c>
      <c r="F2487" s="75" t="s">
        <v>186</v>
      </c>
      <c r="G2487" s="14">
        <v>14830000</v>
      </c>
    </row>
    <row r="2488" spans="2:7" x14ac:dyDescent="0.25">
      <c r="B2488" s="43" t="s">
        <v>2868</v>
      </c>
      <c r="C2488" s="75" t="s">
        <v>284</v>
      </c>
      <c r="D2488" s="52" t="s">
        <v>2859</v>
      </c>
      <c r="E2488" s="52" t="s">
        <v>194</v>
      </c>
      <c r="F2488" s="75" t="s">
        <v>197</v>
      </c>
      <c r="G2488" s="14">
        <v>23120000</v>
      </c>
    </row>
    <row r="2489" spans="2:7" x14ac:dyDescent="0.25">
      <c r="B2489" s="43" t="s">
        <v>2869</v>
      </c>
      <c r="C2489" s="75" t="s">
        <v>284</v>
      </c>
      <c r="D2489" s="52" t="s">
        <v>2859</v>
      </c>
      <c r="E2489" s="52" t="s">
        <v>114</v>
      </c>
      <c r="F2489" s="75" t="s">
        <v>197</v>
      </c>
      <c r="G2489" s="14">
        <v>15260000</v>
      </c>
    </row>
    <row r="2490" spans="2:7" x14ac:dyDescent="0.25">
      <c r="B2490" s="43" t="s">
        <v>2870</v>
      </c>
      <c r="C2490" s="75" t="s">
        <v>284</v>
      </c>
      <c r="D2490" s="52" t="s">
        <v>2859</v>
      </c>
      <c r="E2490" s="52" t="s">
        <v>114</v>
      </c>
      <c r="F2490" s="75" t="s">
        <v>197</v>
      </c>
      <c r="G2490" s="14">
        <v>17880000</v>
      </c>
    </row>
    <row r="2491" spans="2:7" x14ac:dyDescent="0.25">
      <c r="B2491" s="43" t="s">
        <v>2871</v>
      </c>
      <c r="C2491" s="75" t="s">
        <v>284</v>
      </c>
      <c r="D2491" s="52" t="s">
        <v>2859</v>
      </c>
      <c r="E2491" s="52" t="s">
        <v>339</v>
      </c>
      <c r="F2491" s="75" t="s">
        <v>223</v>
      </c>
      <c r="G2491" s="14">
        <v>7550000</v>
      </c>
    </row>
    <row r="2492" spans="2:7" x14ac:dyDescent="0.25">
      <c r="B2492" s="43" t="s">
        <v>2872</v>
      </c>
      <c r="C2492" s="75" t="s">
        <v>284</v>
      </c>
      <c r="D2492" s="52" t="s">
        <v>2859</v>
      </c>
      <c r="E2492" s="52" t="s">
        <v>194</v>
      </c>
      <c r="F2492" s="75" t="s">
        <v>223</v>
      </c>
      <c r="G2492" s="14">
        <v>21350000</v>
      </c>
    </row>
    <row r="2493" spans="2:7" x14ac:dyDescent="0.25">
      <c r="B2493" s="43" t="s">
        <v>2873</v>
      </c>
      <c r="C2493" s="75" t="s">
        <v>284</v>
      </c>
      <c r="D2493" s="52" t="s">
        <v>2859</v>
      </c>
      <c r="E2493" s="52" t="s">
        <v>194</v>
      </c>
      <c r="F2493" s="75" t="s">
        <v>223</v>
      </c>
      <c r="G2493" s="14">
        <v>26480000</v>
      </c>
    </row>
    <row r="2494" spans="2:7" x14ac:dyDescent="0.25">
      <c r="B2494" s="43" t="s">
        <v>2874</v>
      </c>
      <c r="C2494" s="75" t="s">
        <v>284</v>
      </c>
      <c r="D2494" s="52" t="s">
        <v>2859</v>
      </c>
      <c r="E2494" s="52" t="s">
        <v>114</v>
      </c>
      <c r="F2494" s="75" t="s">
        <v>223</v>
      </c>
      <c r="G2494" s="14">
        <v>25700000</v>
      </c>
    </row>
    <row r="2495" spans="2:7" x14ac:dyDescent="0.25">
      <c r="B2495" s="43" t="s">
        <v>2875</v>
      </c>
      <c r="C2495" s="75" t="s">
        <v>284</v>
      </c>
      <c r="D2495" s="52" t="s">
        <v>2859</v>
      </c>
      <c r="E2495" s="52" t="s">
        <v>194</v>
      </c>
      <c r="F2495" s="75" t="s">
        <v>257</v>
      </c>
      <c r="G2495" s="14">
        <v>19220000</v>
      </c>
    </row>
    <row r="2496" spans="2:7" x14ac:dyDescent="0.25">
      <c r="B2496" s="43" t="s">
        <v>2876</v>
      </c>
      <c r="C2496" s="75" t="s">
        <v>284</v>
      </c>
      <c r="D2496" s="52" t="s">
        <v>2859</v>
      </c>
      <c r="E2496" s="52" t="s">
        <v>114</v>
      </c>
      <c r="F2496" s="75" t="s">
        <v>257</v>
      </c>
      <c r="G2496" s="14">
        <v>17840000</v>
      </c>
    </row>
    <row r="2497" spans="2:7" x14ac:dyDescent="0.25">
      <c r="B2497" s="43" t="s">
        <v>2877</v>
      </c>
      <c r="C2497" s="75" t="s">
        <v>284</v>
      </c>
      <c r="D2497" s="52" t="s">
        <v>2859</v>
      </c>
      <c r="E2497" s="52" t="s">
        <v>114</v>
      </c>
      <c r="F2497" s="75" t="s">
        <v>257</v>
      </c>
      <c r="G2497" s="14">
        <v>15920000</v>
      </c>
    </row>
    <row r="2498" spans="2:7" x14ac:dyDescent="0.25">
      <c r="B2498" s="43" t="s">
        <v>2878</v>
      </c>
      <c r="C2498" s="75" t="s">
        <v>284</v>
      </c>
      <c r="D2498" s="52" t="s">
        <v>2859</v>
      </c>
      <c r="E2498" s="52" t="s">
        <v>2879</v>
      </c>
      <c r="F2498" s="75" t="s">
        <v>257</v>
      </c>
      <c r="G2498" s="14">
        <v>30400000</v>
      </c>
    </row>
    <row r="2499" spans="2:7" x14ac:dyDescent="0.25">
      <c r="B2499" s="43" t="s">
        <v>2880</v>
      </c>
      <c r="C2499" s="75" t="s">
        <v>284</v>
      </c>
      <c r="D2499" s="52" t="s">
        <v>2859</v>
      </c>
      <c r="E2499" s="52" t="s">
        <v>114</v>
      </c>
      <c r="F2499" s="75" t="s">
        <v>213</v>
      </c>
      <c r="G2499" s="14">
        <v>15610000</v>
      </c>
    </row>
    <row r="2500" spans="2:7" x14ac:dyDescent="0.25">
      <c r="B2500" s="43" t="s">
        <v>2881</v>
      </c>
      <c r="C2500" s="75" t="s">
        <v>284</v>
      </c>
      <c r="D2500" s="52" t="s">
        <v>2859</v>
      </c>
      <c r="E2500" s="52" t="s">
        <v>114</v>
      </c>
      <c r="F2500" s="75" t="s">
        <v>213</v>
      </c>
      <c r="G2500" s="14">
        <v>18540000</v>
      </c>
    </row>
    <row r="2501" spans="2:7" x14ac:dyDescent="0.25">
      <c r="B2501" s="43" t="s">
        <v>2882</v>
      </c>
      <c r="C2501" s="75" t="s">
        <v>284</v>
      </c>
      <c r="D2501" s="52" t="s">
        <v>2859</v>
      </c>
      <c r="E2501" s="52" t="s">
        <v>114</v>
      </c>
      <c r="F2501" s="75" t="s">
        <v>205</v>
      </c>
      <c r="G2501" s="14">
        <v>19130000</v>
      </c>
    </row>
    <row r="2502" spans="2:7" x14ac:dyDescent="0.25">
      <c r="B2502" s="43" t="s">
        <v>2883</v>
      </c>
      <c r="C2502" s="75" t="s">
        <v>284</v>
      </c>
      <c r="D2502" s="52" t="s">
        <v>2859</v>
      </c>
      <c r="E2502" s="52" t="s">
        <v>114</v>
      </c>
      <c r="F2502" s="75" t="s">
        <v>205</v>
      </c>
      <c r="G2502" s="14">
        <v>6460000</v>
      </c>
    </row>
    <row r="2503" spans="2:7" x14ac:dyDescent="0.25">
      <c r="B2503" s="43" t="s">
        <v>2884</v>
      </c>
      <c r="C2503" s="75" t="s">
        <v>284</v>
      </c>
      <c r="D2503" s="52" t="s">
        <v>2859</v>
      </c>
      <c r="E2503" s="52" t="s">
        <v>114</v>
      </c>
      <c r="F2503" s="75" t="s">
        <v>205</v>
      </c>
      <c r="G2503" s="14">
        <v>22980000</v>
      </c>
    </row>
    <row r="2504" spans="2:7" x14ac:dyDescent="0.25">
      <c r="B2504" s="43" t="s">
        <v>2885</v>
      </c>
      <c r="C2504" s="75" t="s">
        <v>284</v>
      </c>
      <c r="D2504" s="52" t="s">
        <v>2859</v>
      </c>
      <c r="E2504" s="52" t="s">
        <v>114</v>
      </c>
      <c r="F2504" s="75" t="s">
        <v>220</v>
      </c>
      <c r="G2504" s="14">
        <v>15820000</v>
      </c>
    </row>
    <row r="2505" spans="2:7" x14ac:dyDescent="0.25">
      <c r="B2505" s="43" t="s">
        <v>2886</v>
      </c>
      <c r="C2505" s="75" t="s">
        <v>284</v>
      </c>
      <c r="D2505" s="52" t="s">
        <v>2859</v>
      </c>
      <c r="E2505" s="52" t="s">
        <v>114</v>
      </c>
      <c r="F2505" s="75" t="s">
        <v>188</v>
      </c>
      <c r="G2505" s="14">
        <v>10500000</v>
      </c>
    </row>
    <row r="2506" spans="2:7" x14ac:dyDescent="0.25">
      <c r="B2506" s="43" t="s">
        <v>2887</v>
      </c>
      <c r="C2506" s="75" t="s">
        <v>284</v>
      </c>
      <c r="D2506" s="52" t="s">
        <v>2859</v>
      </c>
      <c r="E2506" s="52" t="s">
        <v>114</v>
      </c>
      <c r="F2506" s="75" t="s">
        <v>188</v>
      </c>
      <c r="G2506" s="14">
        <v>14790000</v>
      </c>
    </row>
    <row r="2507" spans="2:7" x14ac:dyDescent="0.25">
      <c r="B2507" s="43" t="s">
        <v>2888</v>
      </c>
      <c r="C2507" s="75" t="s">
        <v>284</v>
      </c>
      <c r="D2507" s="52" t="s">
        <v>2859</v>
      </c>
      <c r="E2507" s="52" t="s">
        <v>114</v>
      </c>
      <c r="F2507" s="75" t="s">
        <v>188</v>
      </c>
      <c r="G2507" s="14">
        <v>23280000</v>
      </c>
    </row>
    <row r="2508" spans="2:7" x14ac:dyDescent="0.25">
      <c r="B2508" s="43" t="s">
        <v>2889</v>
      </c>
      <c r="C2508" s="75" t="s">
        <v>284</v>
      </c>
      <c r="D2508" s="52" t="s">
        <v>2859</v>
      </c>
      <c r="E2508" s="52" t="s">
        <v>114</v>
      </c>
      <c r="F2508" s="75" t="s">
        <v>188</v>
      </c>
      <c r="G2508" s="14">
        <v>15640000</v>
      </c>
    </row>
    <row r="2509" spans="2:7" x14ac:dyDescent="0.25">
      <c r="B2509" s="43" t="s">
        <v>2890</v>
      </c>
      <c r="C2509" s="75" t="s">
        <v>284</v>
      </c>
      <c r="D2509" s="52" t="s">
        <v>2891</v>
      </c>
      <c r="E2509" s="52" t="s">
        <v>852</v>
      </c>
      <c r="F2509" s="75" t="s">
        <v>186</v>
      </c>
      <c r="G2509" s="14">
        <v>24140000</v>
      </c>
    </row>
    <row r="2510" spans="2:7" x14ac:dyDescent="0.25">
      <c r="B2510" s="43" t="s">
        <v>2892</v>
      </c>
      <c r="C2510" s="75" t="s">
        <v>284</v>
      </c>
      <c r="D2510" s="52" t="s">
        <v>2891</v>
      </c>
      <c r="E2510" s="52" t="s">
        <v>276</v>
      </c>
      <c r="F2510" s="75" t="s">
        <v>186</v>
      </c>
      <c r="G2510" s="14">
        <v>15070000</v>
      </c>
    </row>
    <row r="2511" spans="2:7" x14ac:dyDescent="0.25">
      <c r="B2511" s="43" t="s">
        <v>2893</v>
      </c>
      <c r="C2511" s="75" t="s">
        <v>284</v>
      </c>
      <c r="D2511" s="52" t="s">
        <v>2891</v>
      </c>
      <c r="E2511" s="52" t="s">
        <v>276</v>
      </c>
      <c r="F2511" s="75" t="s">
        <v>186</v>
      </c>
      <c r="G2511" s="14">
        <v>27130000</v>
      </c>
    </row>
    <row r="2512" spans="2:7" x14ac:dyDescent="0.25">
      <c r="B2512" s="43" t="s">
        <v>2894</v>
      </c>
      <c r="C2512" s="75" t="s">
        <v>284</v>
      </c>
      <c r="D2512" s="52" t="s">
        <v>2891</v>
      </c>
      <c r="E2512" s="52" t="s">
        <v>114</v>
      </c>
      <c r="F2512" s="75" t="s">
        <v>186</v>
      </c>
      <c r="G2512" s="14">
        <v>16530000</v>
      </c>
    </row>
    <row r="2513" spans="2:7" x14ac:dyDescent="0.25">
      <c r="B2513" s="43" t="s">
        <v>2895</v>
      </c>
      <c r="C2513" s="75" t="s">
        <v>284</v>
      </c>
      <c r="D2513" s="52" t="s">
        <v>2891</v>
      </c>
      <c r="E2513" s="52" t="s">
        <v>114</v>
      </c>
      <c r="F2513" s="75" t="s">
        <v>186</v>
      </c>
      <c r="G2513" s="14">
        <v>17000000</v>
      </c>
    </row>
    <row r="2514" spans="2:7" x14ac:dyDescent="0.25">
      <c r="B2514" s="43" t="s">
        <v>2896</v>
      </c>
      <c r="C2514" s="75" t="s">
        <v>284</v>
      </c>
      <c r="D2514" s="52" t="s">
        <v>2891</v>
      </c>
      <c r="E2514" s="52" t="s">
        <v>114</v>
      </c>
      <c r="F2514" s="75" t="s">
        <v>186</v>
      </c>
      <c r="G2514" s="14">
        <v>19830000</v>
      </c>
    </row>
    <row r="2515" spans="2:7" x14ac:dyDescent="0.25">
      <c r="B2515" s="43" t="s">
        <v>2897</v>
      </c>
      <c r="C2515" s="75" t="s">
        <v>284</v>
      </c>
      <c r="D2515" s="52" t="s">
        <v>2891</v>
      </c>
      <c r="E2515" s="52" t="s">
        <v>769</v>
      </c>
      <c r="F2515" s="75" t="s">
        <v>186</v>
      </c>
      <c r="G2515" s="14">
        <v>21980000</v>
      </c>
    </row>
    <row r="2516" spans="2:7" x14ac:dyDescent="0.25">
      <c r="B2516" s="43" t="s">
        <v>2898</v>
      </c>
      <c r="C2516" s="75" t="s">
        <v>284</v>
      </c>
      <c r="D2516" s="52" t="s">
        <v>2891</v>
      </c>
      <c r="E2516" s="52" t="s">
        <v>114</v>
      </c>
      <c r="F2516" s="75" t="s">
        <v>197</v>
      </c>
      <c r="G2516" s="14">
        <v>17640000</v>
      </c>
    </row>
    <row r="2517" spans="2:7" x14ac:dyDescent="0.25">
      <c r="B2517" s="43" t="s">
        <v>2899</v>
      </c>
      <c r="C2517" s="75" t="s">
        <v>284</v>
      </c>
      <c r="D2517" s="52" t="s">
        <v>2891</v>
      </c>
      <c r="E2517" s="52" t="s">
        <v>114</v>
      </c>
      <c r="F2517" s="75" t="s">
        <v>223</v>
      </c>
      <c r="G2517" s="14">
        <v>12380000</v>
      </c>
    </row>
    <row r="2518" spans="2:7" x14ac:dyDescent="0.25">
      <c r="B2518" s="43" t="s">
        <v>2900</v>
      </c>
      <c r="C2518" s="75" t="s">
        <v>284</v>
      </c>
      <c r="D2518" s="52" t="s">
        <v>2891</v>
      </c>
      <c r="E2518" s="52" t="s">
        <v>114</v>
      </c>
      <c r="F2518" s="75" t="s">
        <v>223</v>
      </c>
      <c r="G2518" s="14">
        <v>23900000</v>
      </c>
    </row>
    <row r="2519" spans="2:7" x14ac:dyDescent="0.25">
      <c r="B2519" s="43" t="s">
        <v>2901</v>
      </c>
      <c r="C2519" s="75" t="s">
        <v>284</v>
      </c>
      <c r="D2519" s="52" t="s">
        <v>2891</v>
      </c>
      <c r="E2519" s="52" t="s">
        <v>114</v>
      </c>
      <c r="F2519" s="75" t="s">
        <v>257</v>
      </c>
      <c r="G2519" s="14">
        <v>6280000</v>
      </c>
    </row>
    <row r="2520" spans="2:7" x14ac:dyDescent="0.25">
      <c r="B2520" s="43" t="s">
        <v>2902</v>
      </c>
      <c r="C2520" s="75" t="s">
        <v>284</v>
      </c>
      <c r="D2520" s="52" t="s">
        <v>2891</v>
      </c>
      <c r="E2520" s="52" t="s">
        <v>114</v>
      </c>
      <c r="F2520" s="75" t="s">
        <v>257</v>
      </c>
      <c r="G2520" s="14">
        <v>26460000</v>
      </c>
    </row>
    <row r="2521" spans="2:7" x14ac:dyDescent="0.25">
      <c r="B2521" s="43" t="s">
        <v>2903</v>
      </c>
      <c r="C2521" s="75" t="s">
        <v>284</v>
      </c>
      <c r="D2521" s="52" t="s">
        <v>2891</v>
      </c>
      <c r="E2521" s="52" t="s">
        <v>114</v>
      </c>
      <c r="F2521" s="75" t="s">
        <v>213</v>
      </c>
      <c r="G2521" s="14">
        <v>8160000</v>
      </c>
    </row>
    <row r="2522" spans="2:7" x14ac:dyDescent="0.25">
      <c r="B2522" s="43" t="s">
        <v>2904</v>
      </c>
      <c r="C2522" s="75" t="s">
        <v>284</v>
      </c>
      <c r="D2522" s="52" t="s">
        <v>2891</v>
      </c>
      <c r="E2522" s="52" t="s">
        <v>114</v>
      </c>
      <c r="F2522" s="75" t="s">
        <v>213</v>
      </c>
      <c r="G2522" s="14">
        <v>8040000</v>
      </c>
    </row>
    <row r="2523" spans="2:7" x14ac:dyDescent="0.25">
      <c r="B2523" s="43" t="s">
        <v>2905</v>
      </c>
      <c r="C2523" s="75" t="s">
        <v>284</v>
      </c>
      <c r="D2523" s="52" t="s">
        <v>2891</v>
      </c>
      <c r="E2523" s="52" t="s">
        <v>339</v>
      </c>
      <c r="F2523" s="75" t="s">
        <v>205</v>
      </c>
      <c r="G2523" s="14">
        <v>17660000</v>
      </c>
    </row>
    <row r="2524" spans="2:7" x14ac:dyDescent="0.25">
      <c r="B2524" s="43" t="s">
        <v>2906</v>
      </c>
      <c r="C2524" s="75" t="s">
        <v>284</v>
      </c>
      <c r="D2524" s="52" t="s">
        <v>2891</v>
      </c>
      <c r="E2524" s="52" t="s">
        <v>111</v>
      </c>
      <c r="F2524" s="75" t="s">
        <v>205</v>
      </c>
      <c r="G2524" s="14">
        <v>19780000</v>
      </c>
    </row>
    <row r="2525" spans="2:7" x14ac:dyDescent="0.25">
      <c r="B2525" s="43" t="s">
        <v>2907</v>
      </c>
      <c r="C2525" s="75" t="s">
        <v>284</v>
      </c>
      <c r="D2525" s="52" t="s">
        <v>2891</v>
      </c>
      <c r="E2525" s="52" t="s">
        <v>194</v>
      </c>
      <c r="F2525" s="75" t="s">
        <v>205</v>
      </c>
      <c r="G2525" s="14">
        <v>22120000</v>
      </c>
    </row>
    <row r="2526" spans="2:7" x14ac:dyDescent="0.25">
      <c r="B2526" s="43" t="s">
        <v>2908</v>
      </c>
      <c r="C2526" s="75" t="s">
        <v>284</v>
      </c>
      <c r="D2526" s="52" t="s">
        <v>2891</v>
      </c>
      <c r="E2526" s="52" t="s">
        <v>227</v>
      </c>
      <c r="F2526" s="75" t="s">
        <v>205</v>
      </c>
      <c r="G2526" s="14">
        <v>11300000</v>
      </c>
    </row>
    <row r="2527" spans="2:7" x14ac:dyDescent="0.25">
      <c r="B2527" s="43" t="s">
        <v>2909</v>
      </c>
      <c r="C2527" s="75" t="s">
        <v>284</v>
      </c>
      <c r="D2527" s="52" t="s">
        <v>2891</v>
      </c>
      <c r="E2527" s="52" t="s">
        <v>114</v>
      </c>
      <c r="F2527" s="75" t="s">
        <v>205</v>
      </c>
      <c r="G2527" s="14">
        <v>12100000</v>
      </c>
    </row>
    <row r="2528" spans="2:7" x14ac:dyDescent="0.25">
      <c r="B2528" s="43" t="s">
        <v>2910</v>
      </c>
      <c r="C2528" s="75" t="s">
        <v>284</v>
      </c>
      <c r="D2528" s="52" t="s">
        <v>2891</v>
      </c>
      <c r="E2528" s="52" t="s">
        <v>114</v>
      </c>
      <c r="F2528" s="75" t="s">
        <v>205</v>
      </c>
      <c r="G2528" s="14">
        <v>21000000</v>
      </c>
    </row>
    <row r="2529" spans="2:7" x14ac:dyDescent="0.25">
      <c r="B2529" s="43" t="s">
        <v>2911</v>
      </c>
      <c r="C2529" s="75" t="s">
        <v>284</v>
      </c>
      <c r="D2529" s="52" t="s">
        <v>2891</v>
      </c>
      <c r="E2529" s="52" t="s">
        <v>114</v>
      </c>
      <c r="F2529" s="75" t="s">
        <v>205</v>
      </c>
      <c r="G2529" s="14">
        <v>11380000</v>
      </c>
    </row>
    <row r="2530" spans="2:7" x14ac:dyDescent="0.25">
      <c r="B2530" s="43" t="s">
        <v>2912</v>
      </c>
      <c r="C2530" s="75" t="s">
        <v>284</v>
      </c>
      <c r="D2530" s="52" t="s">
        <v>2891</v>
      </c>
      <c r="E2530" s="52" t="s">
        <v>109</v>
      </c>
      <c r="F2530" s="75" t="s">
        <v>188</v>
      </c>
      <c r="G2530" s="14">
        <v>24600000</v>
      </c>
    </row>
    <row r="2531" spans="2:7" x14ac:dyDescent="0.25">
      <c r="B2531" s="43" t="s">
        <v>2913</v>
      </c>
      <c r="C2531" s="75" t="s">
        <v>284</v>
      </c>
      <c r="D2531" s="52" t="s">
        <v>2891</v>
      </c>
      <c r="E2531" s="52" t="s">
        <v>227</v>
      </c>
      <c r="F2531" s="75" t="s">
        <v>188</v>
      </c>
      <c r="G2531" s="14">
        <v>13410000</v>
      </c>
    </row>
    <row r="2532" spans="2:7" x14ac:dyDescent="0.25">
      <c r="B2532" s="43" t="s">
        <v>2914</v>
      </c>
      <c r="C2532" s="75" t="s">
        <v>284</v>
      </c>
      <c r="D2532" s="52" t="s">
        <v>2891</v>
      </c>
      <c r="E2532" s="52" t="s">
        <v>114</v>
      </c>
      <c r="F2532" s="75" t="s">
        <v>188</v>
      </c>
      <c r="G2532" s="14">
        <v>16130000</v>
      </c>
    </row>
    <row r="2533" spans="2:7" x14ac:dyDescent="0.25">
      <c r="B2533" s="43" t="s">
        <v>2472</v>
      </c>
      <c r="C2533" s="75" t="s">
        <v>284</v>
      </c>
      <c r="D2533" s="52" t="s">
        <v>2891</v>
      </c>
      <c r="E2533" s="52" t="s">
        <v>114</v>
      </c>
      <c r="F2533" s="75" t="s">
        <v>188</v>
      </c>
      <c r="G2533" s="14">
        <v>16690000</v>
      </c>
    </row>
    <row r="2534" spans="2:7" x14ac:dyDescent="0.25">
      <c r="B2534" s="43" t="s">
        <v>2915</v>
      </c>
      <c r="C2534" s="75" t="s">
        <v>284</v>
      </c>
      <c r="D2534" s="52" t="s">
        <v>2891</v>
      </c>
      <c r="E2534" s="52" t="s">
        <v>114</v>
      </c>
      <c r="F2534" s="75" t="s">
        <v>188</v>
      </c>
      <c r="G2534" s="14">
        <v>22860000</v>
      </c>
    </row>
    <row r="2535" spans="2:7" x14ac:dyDescent="0.25">
      <c r="B2535" s="43" t="s">
        <v>2916</v>
      </c>
      <c r="C2535" s="75" t="s">
        <v>284</v>
      </c>
      <c r="D2535" s="52" t="s">
        <v>2891</v>
      </c>
      <c r="E2535" s="52" t="s">
        <v>114</v>
      </c>
      <c r="F2535" s="75" t="s">
        <v>188</v>
      </c>
      <c r="G2535" s="14">
        <v>25400000</v>
      </c>
    </row>
    <row r="2536" spans="2:7" x14ac:dyDescent="0.25">
      <c r="B2536" s="43" t="s">
        <v>2917</v>
      </c>
      <c r="C2536" s="75" t="s">
        <v>302</v>
      </c>
      <c r="D2536" s="52" t="s">
        <v>303</v>
      </c>
      <c r="E2536" s="52" t="s">
        <v>109</v>
      </c>
      <c r="F2536" s="75" t="s">
        <v>186</v>
      </c>
      <c r="G2536" s="14">
        <v>6040000</v>
      </c>
    </row>
    <row r="2537" spans="2:7" x14ac:dyDescent="0.25">
      <c r="B2537" s="43" t="s">
        <v>2035</v>
      </c>
      <c r="C2537" s="75" t="s">
        <v>302</v>
      </c>
      <c r="D2537" s="52" t="s">
        <v>303</v>
      </c>
      <c r="E2537" s="52" t="s">
        <v>113</v>
      </c>
      <c r="F2537" s="75" t="s">
        <v>186</v>
      </c>
      <c r="G2537" s="14">
        <v>5000000</v>
      </c>
    </row>
    <row r="2538" spans="2:7" x14ac:dyDescent="0.25">
      <c r="B2538" s="43" t="s">
        <v>2918</v>
      </c>
      <c r="C2538" s="75" t="s">
        <v>302</v>
      </c>
      <c r="D2538" s="52" t="s">
        <v>303</v>
      </c>
      <c r="E2538" s="52" t="s">
        <v>117</v>
      </c>
      <c r="F2538" s="75" t="s">
        <v>186</v>
      </c>
      <c r="G2538" s="14">
        <v>2120000</v>
      </c>
    </row>
    <row r="2539" spans="2:7" x14ac:dyDescent="0.25">
      <c r="B2539" s="43" t="s">
        <v>301</v>
      </c>
      <c r="C2539" s="75" t="s">
        <v>302</v>
      </c>
      <c r="D2539" s="52" t="s">
        <v>303</v>
      </c>
      <c r="E2539" s="52" t="s">
        <v>125</v>
      </c>
      <c r="F2539" s="75" t="s">
        <v>186</v>
      </c>
      <c r="G2539" s="14">
        <v>5070000</v>
      </c>
    </row>
    <row r="2540" spans="2:7" x14ac:dyDescent="0.25">
      <c r="B2540" s="43" t="s">
        <v>305</v>
      </c>
      <c r="C2540" s="75" t="s">
        <v>302</v>
      </c>
      <c r="D2540" s="52" t="s">
        <v>303</v>
      </c>
      <c r="E2540" s="52" t="s">
        <v>125</v>
      </c>
      <c r="F2540" s="75" t="s">
        <v>186</v>
      </c>
      <c r="G2540" s="14">
        <v>3780000</v>
      </c>
    </row>
    <row r="2541" spans="2:7" x14ac:dyDescent="0.25">
      <c r="B2541" s="43" t="s">
        <v>307</v>
      </c>
      <c r="C2541" s="75" t="s">
        <v>302</v>
      </c>
      <c r="D2541" s="52" t="s">
        <v>303</v>
      </c>
      <c r="E2541" s="52" t="s">
        <v>125</v>
      </c>
      <c r="F2541" s="75" t="s">
        <v>186</v>
      </c>
      <c r="G2541" s="14">
        <v>3900000</v>
      </c>
    </row>
    <row r="2542" spans="2:7" x14ac:dyDescent="0.25">
      <c r="B2542" s="43" t="s">
        <v>309</v>
      </c>
      <c r="C2542" s="75" t="s">
        <v>302</v>
      </c>
      <c r="D2542" s="52" t="s">
        <v>303</v>
      </c>
      <c r="E2542" s="52" t="s">
        <v>125</v>
      </c>
      <c r="F2542" s="75" t="s">
        <v>186</v>
      </c>
      <c r="G2542" s="14">
        <v>3670000</v>
      </c>
    </row>
    <row r="2543" spans="2:7" x14ac:dyDescent="0.25">
      <c r="B2543" s="43" t="s">
        <v>311</v>
      </c>
      <c r="C2543" s="75" t="s">
        <v>302</v>
      </c>
      <c r="D2543" s="52" t="s">
        <v>303</v>
      </c>
      <c r="E2543" s="52" t="s">
        <v>125</v>
      </c>
      <c r="F2543" s="75" t="s">
        <v>186</v>
      </c>
      <c r="G2543" s="14">
        <v>4160000</v>
      </c>
    </row>
    <row r="2544" spans="2:7" x14ac:dyDescent="0.25">
      <c r="B2544" s="43" t="s">
        <v>314</v>
      </c>
      <c r="C2544" s="75" t="s">
        <v>302</v>
      </c>
      <c r="D2544" s="52" t="s">
        <v>303</v>
      </c>
      <c r="E2544" s="52" t="s">
        <v>125</v>
      </c>
      <c r="F2544" s="75" t="s">
        <v>186</v>
      </c>
      <c r="G2544" s="14">
        <v>2690000</v>
      </c>
    </row>
    <row r="2545" spans="2:7" x14ac:dyDescent="0.25">
      <c r="B2545" s="43" t="s">
        <v>2919</v>
      </c>
      <c r="C2545" s="75" t="s">
        <v>302</v>
      </c>
      <c r="D2545" s="52" t="s">
        <v>303</v>
      </c>
      <c r="E2545" s="52" t="s">
        <v>118</v>
      </c>
      <c r="F2545" s="75" t="s">
        <v>186</v>
      </c>
      <c r="G2545" s="14">
        <v>5340000</v>
      </c>
    </row>
    <row r="2546" spans="2:7" x14ac:dyDescent="0.25">
      <c r="B2546" s="43" t="s">
        <v>1780</v>
      </c>
      <c r="C2546" s="75" t="s">
        <v>302</v>
      </c>
      <c r="D2546" s="52" t="s">
        <v>303</v>
      </c>
      <c r="E2546" s="52" t="s">
        <v>111</v>
      </c>
      <c r="F2546" s="75" t="s">
        <v>223</v>
      </c>
      <c r="G2546" s="14">
        <v>7960000</v>
      </c>
    </row>
    <row r="2547" spans="2:7" x14ac:dyDescent="0.25">
      <c r="B2547" s="43" t="s">
        <v>1782</v>
      </c>
      <c r="C2547" s="75" t="s">
        <v>302</v>
      </c>
      <c r="D2547" s="52" t="s">
        <v>303</v>
      </c>
      <c r="E2547" s="52" t="s">
        <v>112</v>
      </c>
      <c r="F2547" s="75" t="s">
        <v>223</v>
      </c>
      <c r="G2547" s="14">
        <v>8850000</v>
      </c>
    </row>
    <row r="2548" spans="2:7" x14ac:dyDescent="0.25">
      <c r="B2548" s="43" t="s">
        <v>1812</v>
      </c>
      <c r="C2548" s="75" t="s">
        <v>302</v>
      </c>
      <c r="D2548" s="52" t="s">
        <v>303</v>
      </c>
      <c r="E2548" s="52" t="s">
        <v>115</v>
      </c>
      <c r="F2548" s="75" t="s">
        <v>223</v>
      </c>
      <c r="G2548" s="14">
        <v>5850000</v>
      </c>
    </row>
    <row r="2549" spans="2:7" x14ac:dyDescent="0.25">
      <c r="B2549" s="43" t="s">
        <v>316</v>
      </c>
      <c r="C2549" s="75" t="s">
        <v>302</v>
      </c>
      <c r="D2549" s="52" t="s">
        <v>303</v>
      </c>
      <c r="E2549" s="52" t="s">
        <v>125</v>
      </c>
      <c r="F2549" s="75" t="s">
        <v>223</v>
      </c>
      <c r="G2549" s="14">
        <v>4350000</v>
      </c>
    </row>
    <row r="2550" spans="2:7" x14ac:dyDescent="0.25">
      <c r="B2550" s="43" t="s">
        <v>318</v>
      </c>
      <c r="C2550" s="75" t="s">
        <v>302</v>
      </c>
      <c r="D2550" s="52" t="s">
        <v>303</v>
      </c>
      <c r="E2550" s="52" t="s">
        <v>125</v>
      </c>
      <c r="F2550" s="75" t="s">
        <v>223</v>
      </c>
      <c r="G2550" s="14">
        <v>9470000</v>
      </c>
    </row>
    <row r="2551" spans="2:7" x14ac:dyDescent="0.25">
      <c r="B2551" s="43" t="s">
        <v>320</v>
      </c>
      <c r="C2551" s="75" t="s">
        <v>302</v>
      </c>
      <c r="D2551" s="52" t="s">
        <v>303</v>
      </c>
      <c r="E2551" s="52" t="s">
        <v>125</v>
      </c>
      <c r="F2551" s="75" t="s">
        <v>223</v>
      </c>
      <c r="G2551" s="14">
        <v>7510000</v>
      </c>
    </row>
    <row r="2552" spans="2:7" x14ac:dyDescent="0.25">
      <c r="B2552" s="43" t="s">
        <v>2920</v>
      </c>
      <c r="C2552" s="75" t="s">
        <v>302</v>
      </c>
      <c r="D2552" s="52" t="s">
        <v>303</v>
      </c>
      <c r="E2552" s="52" t="s">
        <v>119</v>
      </c>
      <c r="F2552" s="75" t="s">
        <v>443</v>
      </c>
      <c r="G2552" s="14">
        <v>6360000</v>
      </c>
    </row>
    <row r="2553" spans="2:7" x14ac:dyDescent="0.25">
      <c r="B2553" s="43" t="s">
        <v>322</v>
      </c>
      <c r="C2553" s="75" t="s">
        <v>302</v>
      </c>
      <c r="D2553" s="52" t="s">
        <v>303</v>
      </c>
      <c r="E2553" s="52" t="s">
        <v>125</v>
      </c>
      <c r="F2553" s="75" t="s">
        <v>257</v>
      </c>
      <c r="G2553" s="14">
        <v>7340000</v>
      </c>
    </row>
    <row r="2554" spans="2:7" x14ac:dyDescent="0.25">
      <c r="B2554" s="43" t="s">
        <v>325</v>
      </c>
      <c r="C2554" s="75" t="s">
        <v>302</v>
      </c>
      <c r="D2554" s="52" t="s">
        <v>303</v>
      </c>
      <c r="E2554" s="52" t="s">
        <v>125</v>
      </c>
      <c r="F2554" s="75" t="s">
        <v>257</v>
      </c>
      <c r="G2554" s="14">
        <v>1780000</v>
      </c>
    </row>
    <row r="2555" spans="2:7" x14ac:dyDescent="0.25">
      <c r="B2555" s="43" t="s">
        <v>327</v>
      </c>
      <c r="C2555" s="75" t="s">
        <v>302</v>
      </c>
      <c r="D2555" s="52" t="s">
        <v>303</v>
      </c>
      <c r="E2555" s="52" t="s">
        <v>125</v>
      </c>
      <c r="F2555" s="75" t="s">
        <v>257</v>
      </c>
      <c r="G2555" s="14">
        <v>4980000</v>
      </c>
    </row>
    <row r="2556" spans="2:7" x14ac:dyDescent="0.25">
      <c r="B2556" s="43" t="s">
        <v>330</v>
      </c>
      <c r="C2556" s="75" t="s">
        <v>302</v>
      </c>
      <c r="D2556" s="52" t="s">
        <v>303</v>
      </c>
      <c r="E2556" s="52" t="s">
        <v>125</v>
      </c>
      <c r="F2556" s="75" t="s">
        <v>213</v>
      </c>
      <c r="G2556" s="14">
        <v>5730000</v>
      </c>
    </row>
    <row r="2557" spans="2:7" x14ac:dyDescent="0.25">
      <c r="B2557" s="43" t="s">
        <v>2921</v>
      </c>
      <c r="C2557" s="75" t="s">
        <v>302</v>
      </c>
      <c r="D2557" s="52" t="s">
        <v>303</v>
      </c>
      <c r="E2557" s="52" t="s">
        <v>118</v>
      </c>
      <c r="F2557" s="75" t="s">
        <v>213</v>
      </c>
      <c r="G2557" s="14">
        <v>5850000</v>
      </c>
    </row>
    <row r="2558" spans="2:7" x14ac:dyDescent="0.25">
      <c r="B2558" s="43" t="s">
        <v>2922</v>
      </c>
      <c r="C2558" s="75" t="s">
        <v>302</v>
      </c>
      <c r="D2558" s="52" t="s">
        <v>303</v>
      </c>
      <c r="E2558" s="52" t="s">
        <v>120</v>
      </c>
      <c r="F2558" s="75" t="s">
        <v>213</v>
      </c>
      <c r="G2558" s="14">
        <v>3320000</v>
      </c>
    </row>
    <row r="2559" spans="2:7" x14ac:dyDescent="0.25">
      <c r="B2559" s="43" t="s">
        <v>332</v>
      </c>
      <c r="C2559" s="75" t="s">
        <v>302</v>
      </c>
      <c r="D2559" s="52" t="s">
        <v>303</v>
      </c>
      <c r="E2559" s="52" t="s">
        <v>125</v>
      </c>
      <c r="F2559" s="75" t="s">
        <v>205</v>
      </c>
      <c r="G2559" s="14">
        <v>4890000</v>
      </c>
    </row>
    <row r="2560" spans="2:7" x14ac:dyDescent="0.25">
      <c r="B2560" s="43" t="s">
        <v>334</v>
      </c>
      <c r="C2560" s="75" t="s">
        <v>302</v>
      </c>
      <c r="D2560" s="52" t="s">
        <v>303</v>
      </c>
      <c r="E2560" s="52" t="s">
        <v>125</v>
      </c>
      <c r="F2560" s="75" t="s">
        <v>205</v>
      </c>
      <c r="G2560" s="14">
        <v>3590000</v>
      </c>
    </row>
    <row r="2561" spans="2:7" x14ac:dyDescent="0.25">
      <c r="B2561" s="43" t="s">
        <v>337</v>
      </c>
      <c r="C2561" s="75" t="s">
        <v>302</v>
      </c>
      <c r="D2561" s="52" t="s">
        <v>303</v>
      </c>
      <c r="E2561" s="52" t="s">
        <v>125</v>
      </c>
      <c r="F2561" s="75" t="s">
        <v>205</v>
      </c>
      <c r="G2561" s="14">
        <v>6420000</v>
      </c>
    </row>
    <row r="2562" spans="2:7" x14ac:dyDescent="0.25">
      <c r="B2562" s="43" t="s">
        <v>340</v>
      </c>
      <c r="C2562" s="75" t="s">
        <v>302</v>
      </c>
      <c r="D2562" s="52" t="s">
        <v>303</v>
      </c>
      <c r="E2562" s="52" t="s">
        <v>125</v>
      </c>
      <c r="F2562" s="75" t="s">
        <v>205</v>
      </c>
      <c r="G2562" s="14">
        <v>2530000</v>
      </c>
    </row>
    <row r="2563" spans="2:7" x14ac:dyDescent="0.25">
      <c r="B2563" s="43" t="s">
        <v>342</v>
      </c>
      <c r="C2563" s="75" t="s">
        <v>302</v>
      </c>
      <c r="D2563" s="52" t="s">
        <v>303</v>
      </c>
      <c r="E2563" s="52" t="s">
        <v>125</v>
      </c>
      <c r="F2563" s="75" t="s">
        <v>188</v>
      </c>
      <c r="G2563" s="14">
        <v>6390000</v>
      </c>
    </row>
    <row r="2564" spans="2:7" x14ac:dyDescent="0.25">
      <c r="B2564" s="43" t="s">
        <v>344</v>
      </c>
      <c r="C2564" s="75" t="s">
        <v>302</v>
      </c>
      <c r="D2564" s="52" t="s">
        <v>303</v>
      </c>
      <c r="E2564" s="52" t="s">
        <v>125</v>
      </c>
      <c r="F2564" s="75" t="s">
        <v>188</v>
      </c>
      <c r="G2564" s="14">
        <v>6290000</v>
      </c>
    </row>
    <row r="2565" spans="2:7" x14ac:dyDescent="0.25">
      <c r="B2565" s="43" t="s">
        <v>347</v>
      </c>
      <c r="C2565" s="75" t="s">
        <v>302</v>
      </c>
      <c r="D2565" s="52" t="s">
        <v>303</v>
      </c>
      <c r="E2565" s="52" t="s">
        <v>125</v>
      </c>
      <c r="F2565" s="75" t="s">
        <v>188</v>
      </c>
      <c r="G2565" s="14">
        <v>10010000</v>
      </c>
    </row>
    <row r="2566" spans="2:7" x14ac:dyDescent="0.25">
      <c r="B2566" s="43" t="s">
        <v>2923</v>
      </c>
      <c r="C2566" s="75" t="s">
        <v>302</v>
      </c>
      <c r="D2566" s="52" t="s">
        <v>303</v>
      </c>
      <c r="E2566" s="52" t="s">
        <v>120</v>
      </c>
      <c r="F2566" s="75" t="s">
        <v>188</v>
      </c>
      <c r="G2566" s="14">
        <v>6230000</v>
      </c>
    </row>
    <row r="2567" spans="2:7" x14ac:dyDescent="0.25">
      <c r="B2567" s="43" t="s">
        <v>2924</v>
      </c>
      <c r="C2567" s="75" t="s">
        <v>302</v>
      </c>
      <c r="D2567" s="52" t="s">
        <v>303</v>
      </c>
      <c r="E2567" s="52" t="s">
        <v>165</v>
      </c>
      <c r="F2567" s="75" t="s">
        <v>188</v>
      </c>
      <c r="G2567" s="14">
        <v>6350000</v>
      </c>
    </row>
    <row r="2568" spans="2:7" x14ac:dyDescent="0.25">
      <c r="B2568" s="43" t="s">
        <v>349</v>
      </c>
      <c r="C2568" s="75" t="s">
        <v>302</v>
      </c>
      <c r="D2568" s="52" t="s">
        <v>350</v>
      </c>
      <c r="E2568" s="52" t="s">
        <v>125</v>
      </c>
      <c r="F2568" s="75" t="s">
        <v>186</v>
      </c>
      <c r="G2568" s="14">
        <v>2480000</v>
      </c>
    </row>
    <row r="2569" spans="2:7" x14ac:dyDescent="0.25">
      <c r="B2569" s="43" t="s">
        <v>352</v>
      </c>
      <c r="C2569" s="75" t="s">
        <v>302</v>
      </c>
      <c r="D2569" s="52" t="s">
        <v>350</v>
      </c>
      <c r="E2569" s="52" t="s">
        <v>125</v>
      </c>
      <c r="F2569" s="75" t="s">
        <v>186</v>
      </c>
      <c r="G2569" s="14">
        <v>2860000</v>
      </c>
    </row>
    <row r="2570" spans="2:7" x14ac:dyDescent="0.25">
      <c r="B2570" s="43" t="s">
        <v>354</v>
      </c>
      <c r="C2570" s="75" t="s">
        <v>302</v>
      </c>
      <c r="D2570" s="52" t="s">
        <v>350</v>
      </c>
      <c r="E2570" s="52" t="s">
        <v>125</v>
      </c>
      <c r="F2570" s="75" t="s">
        <v>186</v>
      </c>
      <c r="G2570" s="14">
        <v>4830000</v>
      </c>
    </row>
    <row r="2571" spans="2:7" x14ac:dyDescent="0.25">
      <c r="B2571" s="43" t="s">
        <v>356</v>
      </c>
      <c r="C2571" s="75" t="s">
        <v>302</v>
      </c>
      <c r="D2571" s="52" t="s">
        <v>350</v>
      </c>
      <c r="E2571" s="52" t="s">
        <v>125</v>
      </c>
      <c r="F2571" s="75" t="s">
        <v>186</v>
      </c>
      <c r="G2571" s="14">
        <v>4950000</v>
      </c>
    </row>
    <row r="2572" spans="2:7" x14ac:dyDescent="0.25">
      <c r="B2572" s="43" t="s">
        <v>358</v>
      </c>
      <c r="C2572" s="75" t="s">
        <v>302</v>
      </c>
      <c r="D2572" s="52" t="s">
        <v>350</v>
      </c>
      <c r="E2572" s="52" t="s">
        <v>125</v>
      </c>
      <c r="F2572" s="75" t="s">
        <v>186</v>
      </c>
      <c r="G2572" s="14">
        <v>2780000</v>
      </c>
    </row>
    <row r="2573" spans="2:7" x14ac:dyDescent="0.25">
      <c r="B2573" s="43" t="s">
        <v>2925</v>
      </c>
      <c r="C2573" s="75" t="s">
        <v>302</v>
      </c>
      <c r="D2573" s="52" t="s">
        <v>350</v>
      </c>
      <c r="E2573" s="52" t="s">
        <v>247</v>
      </c>
      <c r="F2573" s="75" t="s">
        <v>186</v>
      </c>
      <c r="G2573" s="14">
        <v>820000</v>
      </c>
    </row>
    <row r="2574" spans="2:7" x14ac:dyDescent="0.25">
      <c r="B2574" s="43" t="s">
        <v>360</v>
      </c>
      <c r="C2574" s="75" t="s">
        <v>302</v>
      </c>
      <c r="D2574" s="52" t="s">
        <v>350</v>
      </c>
      <c r="E2574" s="52" t="s">
        <v>125</v>
      </c>
      <c r="F2574" s="75" t="s">
        <v>197</v>
      </c>
      <c r="G2574" s="14">
        <v>5750000</v>
      </c>
    </row>
    <row r="2575" spans="2:7" x14ac:dyDescent="0.25">
      <c r="B2575" s="43" t="s">
        <v>2926</v>
      </c>
      <c r="C2575" s="75" t="s">
        <v>302</v>
      </c>
      <c r="D2575" s="52" t="s">
        <v>350</v>
      </c>
      <c r="E2575" s="52" t="s">
        <v>123</v>
      </c>
      <c r="F2575" s="75" t="s">
        <v>223</v>
      </c>
      <c r="G2575" s="14">
        <v>6750000</v>
      </c>
    </row>
    <row r="2576" spans="2:7" x14ac:dyDescent="0.25">
      <c r="B2576" s="43" t="s">
        <v>361</v>
      </c>
      <c r="C2576" s="75" t="s">
        <v>302</v>
      </c>
      <c r="D2576" s="52" t="s">
        <v>350</v>
      </c>
      <c r="E2576" s="52" t="s">
        <v>125</v>
      </c>
      <c r="F2576" s="75" t="s">
        <v>223</v>
      </c>
      <c r="G2576" s="14">
        <v>3210000</v>
      </c>
    </row>
    <row r="2577" spans="2:7" x14ac:dyDescent="0.25">
      <c r="B2577" s="43" t="s">
        <v>363</v>
      </c>
      <c r="C2577" s="75" t="s">
        <v>302</v>
      </c>
      <c r="D2577" s="52" t="s">
        <v>350</v>
      </c>
      <c r="E2577" s="52" t="s">
        <v>125</v>
      </c>
      <c r="F2577" s="75" t="s">
        <v>223</v>
      </c>
      <c r="G2577" s="14">
        <v>7250000</v>
      </c>
    </row>
    <row r="2578" spans="2:7" x14ac:dyDescent="0.25">
      <c r="B2578" s="43" t="s">
        <v>365</v>
      </c>
      <c r="C2578" s="75" t="s">
        <v>302</v>
      </c>
      <c r="D2578" s="52" t="s">
        <v>350</v>
      </c>
      <c r="E2578" s="52" t="s">
        <v>125</v>
      </c>
      <c r="F2578" s="75" t="s">
        <v>223</v>
      </c>
      <c r="G2578" s="14">
        <v>6350000</v>
      </c>
    </row>
    <row r="2579" spans="2:7" x14ac:dyDescent="0.25">
      <c r="B2579" s="43" t="s">
        <v>367</v>
      </c>
      <c r="C2579" s="75" t="s">
        <v>302</v>
      </c>
      <c r="D2579" s="52" t="s">
        <v>350</v>
      </c>
      <c r="E2579" s="52" t="s">
        <v>125</v>
      </c>
      <c r="F2579" s="75" t="s">
        <v>223</v>
      </c>
      <c r="G2579" s="14">
        <v>6660000</v>
      </c>
    </row>
    <row r="2580" spans="2:7" x14ac:dyDescent="0.25">
      <c r="B2580" s="43" t="s">
        <v>369</v>
      </c>
      <c r="C2580" s="75" t="s">
        <v>302</v>
      </c>
      <c r="D2580" s="52" t="s">
        <v>350</v>
      </c>
      <c r="E2580" s="52" t="s">
        <v>125</v>
      </c>
      <c r="F2580" s="75" t="s">
        <v>213</v>
      </c>
      <c r="G2580" s="14">
        <v>5780000</v>
      </c>
    </row>
    <row r="2581" spans="2:7" x14ac:dyDescent="0.25">
      <c r="B2581" s="43" t="s">
        <v>371</v>
      </c>
      <c r="C2581" s="75" t="s">
        <v>302</v>
      </c>
      <c r="D2581" s="52" t="s">
        <v>350</v>
      </c>
      <c r="E2581" s="52" t="s">
        <v>125</v>
      </c>
      <c r="F2581" s="75" t="s">
        <v>205</v>
      </c>
      <c r="G2581" s="14">
        <v>5510000</v>
      </c>
    </row>
    <row r="2582" spans="2:7" x14ac:dyDescent="0.25">
      <c r="B2582" s="43" t="s">
        <v>373</v>
      </c>
      <c r="C2582" s="75" t="s">
        <v>302</v>
      </c>
      <c r="D2582" s="52" t="s">
        <v>350</v>
      </c>
      <c r="E2582" s="52" t="s">
        <v>125</v>
      </c>
      <c r="F2582" s="75" t="s">
        <v>205</v>
      </c>
      <c r="G2582" s="14">
        <v>2130000</v>
      </c>
    </row>
    <row r="2583" spans="2:7" x14ac:dyDescent="0.25">
      <c r="B2583" s="43" t="s">
        <v>375</v>
      </c>
      <c r="C2583" s="75" t="s">
        <v>302</v>
      </c>
      <c r="D2583" s="52" t="s">
        <v>350</v>
      </c>
      <c r="E2583" s="52" t="s">
        <v>125</v>
      </c>
      <c r="F2583" s="75" t="s">
        <v>205</v>
      </c>
      <c r="G2583" s="14">
        <v>2840000</v>
      </c>
    </row>
    <row r="2584" spans="2:7" x14ac:dyDescent="0.25">
      <c r="B2584" s="43" t="s">
        <v>377</v>
      </c>
      <c r="C2584" s="75" t="s">
        <v>302</v>
      </c>
      <c r="D2584" s="52" t="s">
        <v>350</v>
      </c>
      <c r="E2584" s="52" t="s">
        <v>125</v>
      </c>
      <c r="F2584" s="75" t="s">
        <v>205</v>
      </c>
      <c r="G2584" s="14">
        <v>3750000</v>
      </c>
    </row>
    <row r="2585" spans="2:7" x14ac:dyDescent="0.25">
      <c r="B2585" s="43" t="s">
        <v>379</v>
      </c>
      <c r="C2585" s="75" t="s">
        <v>302</v>
      </c>
      <c r="D2585" s="52" t="s">
        <v>350</v>
      </c>
      <c r="E2585" s="52" t="s">
        <v>125</v>
      </c>
      <c r="F2585" s="75" t="s">
        <v>205</v>
      </c>
      <c r="G2585" s="14">
        <v>4080000</v>
      </c>
    </row>
    <row r="2586" spans="2:7" x14ac:dyDescent="0.25">
      <c r="B2586" s="43" t="s">
        <v>381</v>
      </c>
      <c r="C2586" s="75" t="s">
        <v>302</v>
      </c>
      <c r="D2586" s="52" t="s">
        <v>350</v>
      </c>
      <c r="E2586" s="52" t="s">
        <v>125</v>
      </c>
      <c r="F2586" s="75" t="s">
        <v>205</v>
      </c>
      <c r="G2586" s="14">
        <v>5540000</v>
      </c>
    </row>
    <row r="2587" spans="2:7" x14ac:dyDescent="0.25">
      <c r="B2587" s="43" t="s">
        <v>383</v>
      </c>
      <c r="C2587" s="75" t="s">
        <v>302</v>
      </c>
      <c r="D2587" s="52" t="s">
        <v>350</v>
      </c>
      <c r="E2587" s="52" t="s">
        <v>125</v>
      </c>
      <c r="F2587" s="75" t="s">
        <v>205</v>
      </c>
      <c r="G2587" s="14">
        <v>4200000</v>
      </c>
    </row>
    <row r="2588" spans="2:7" x14ac:dyDescent="0.25">
      <c r="B2588" s="43" t="s">
        <v>2927</v>
      </c>
      <c r="C2588" s="75" t="s">
        <v>302</v>
      </c>
      <c r="D2588" s="52" t="s">
        <v>350</v>
      </c>
      <c r="E2588" s="52" t="s">
        <v>247</v>
      </c>
      <c r="F2588" s="75" t="s">
        <v>205</v>
      </c>
      <c r="G2588" s="14">
        <v>4170000</v>
      </c>
    </row>
    <row r="2589" spans="2:7" x14ac:dyDescent="0.25">
      <c r="B2589" s="43" t="s">
        <v>2928</v>
      </c>
      <c r="C2589" s="75" t="s">
        <v>302</v>
      </c>
      <c r="D2589" s="52" t="s">
        <v>350</v>
      </c>
      <c r="E2589" s="52" t="s">
        <v>247</v>
      </c>
      <c r="F2589" s="75" t="s">
        <v>205</v>
      </c>
      <c r="G2589" s="14">
        <v>7230000</v>
      </c>
    </row>
    <row r="2590" spans="2:7" x14ac:dyDescent="0.25">
      <c r="B2590" s="43" t="s">
        <v>2929</v>
      </c>
      <c r="C2590" s="75" t="s">
        <v>302</v>
      </c>
      <c r="D2590" s="52" t="s">
        <v>386</v>
      </c>
      <c r="E2590" s="52" t="s">
        <v>113</v>
      </c>
      <c r="F2590" s="75" t="s">
        <v>186</v>
      </c>
      <c r="G2590" s="14">
        <v>4990000</v>
      </c>
    </row>
    <row r="2591" spans="2:7" x14ac:dyDescent="0.25">
      <c r="B2591" s="43" t="s">
        <v>385</v>
      </c>
      <c r="C2591" s="75" t="s">
        <v>302</v>
      </c>
      <c r="D2591" s="52" t="s">
        <v>386</v>
      </c>
      <c r="E2591" s="52" t="s">
        <v>125</v>
      </c>
      <c r="F2591" s="75" t="s">
        <v>186</v>
      </c>
      <c r="G2591" s="14">
        <v>5310000</v>
      </c>
    </row>
    <row r="2592" spans="2:7" x14ac:dyDescent="0.25">
      <c r="B2592" s="43" t="s">
        <v>389</v>
      </c>
      <c r="C2592" s="75" t="s">
        <v>302</v>
      </c>
      <c r="D2592" s="52" t="s">
        <v>386</v>
      </c>
      <c r="E2592" s="52" t="s">
        <v>125</v>
      </c>
      <c r="F2592" s="75" t="s">
        <v>186</v>
      </c>
      <c r="G2592" s="14">
        <v>4380000</v>
      </c>
    </row>
    <row r="2593" spans="2:7" x14ac:dyDescent="0.25">
      <c r="B2593" s="43" t="s">
        <v>391</v>
      </c>
      <c r="C2593" s="75" t="s">
        <v>302</v>
      </c>
      <c r="D2593" s="52" t="s">
        <v>386</v>
      </c>
      <c r="E2593" s="52" t="s">
        <v>125</v>
      </c>
      <c r="F2593" s="75" t="s">
        <v>186</v>
      </c>
      <c r="G2593" s="14">
        <v>3580000</v>
      </c>
    </row>
    <row r="2594" spans="2:7" x14ac:dyDescent="0.25">
      <c r="B2594" s="43" t="s">
        <v>393</v>
      </c>
      <c r="C2594" s="75" t="s">
        <v>302</v>
      </c>
      <c r="D2594" s="52" t="s">
        <v>386</v>
      </c>
      <c r="E2594" s="52" t="s">
        <v>125</v>
      </c>
      <c r="F2594" s="75" t="s">
        <v>186</v>
      </c>
      <c r="G2594" s="14">
        <v>4710000</v>
      </c>
    </row>
    <row r="2595" spans="2:7" x14ac:dyDescent="0.25">
      <c r="B2595" s="43" t="s">
        <v>2930</v>
      </c>
      <c r="C2595" s="75" t="s">
        <v>302</v>
      </c>
      <c r="D2595" s="52" t="s">
        <v>386</v>
      </c>
      <c r="E2595" s="52" t="s">
        <v>165</v>
      </c>
      <c r="F2595" s="75" t="s">
        <v>186</v>
      </c>
      <c r="G2595" s="14">
        <v>7230000</v>
      </c>
    </row>
    <row r="2596" spans="2:7" x14ac:dyDescent="0.25">
      <c r="B2596" s="43" t="s">
        <v>395</v>
      </c>
      <c r="C2596" s="75" t="s">
        <v>302</v>
      </c>
      <c r="D2596" s="52" t="s">
        <v>386</v>
      </c>
      <c r="E2596" s="52" t="s">
        <v>125</v>
      </c>
      <c r="F2596" s="75" t="s">
        <v>313</v>
      </c>
      <c r="G2596" s="14">
        <v>6530000</v>
      </c>
    </row>
    <row r="2597" spans="2:7" x14ac:dyDescent="0.25">
      <c r="B2597" s="43" t="s">
        <v>397</v>
      </c>
      <c r="C2597" s="75" t="s">
        <v>302</v>
      </c>
      <c r="D2597" s="52" t="s">
        <v>386</v>
      </c>
      <c r="E2597" s="52" t="s">
        <v>125</v>
      </c>
      <c r="F2597" s="75" t="s">
        <v>197</v>
      </c>
      <c r="G2597" s="14">
        <v>3060000</v>
      </c>
    </row>
    <row r="2598" spans="2:7" x14ac:dyDescent="0.25">
      <c r="B2598" s="43" t="s">
        <v>400</v>
      </c>
      <c r="C2598" s="75" t="s">
        <v>302</v>
      </c>
      <c r="D2598" s="52" t="s">
        <v>386</v>
      </c>
      <c r="E2598" s="52" t="s">
        <v>125</v>
      </c>
      <c r="F2598" s="75" t="s">
        <v>197</v>
      </c>
      <c r="G2598" s="14">
        <v>5590000</v>
      </c>
    </row>
    <row r="2599" spans="2:7" x14ac:dyDescent="0.25">
      <c r="B2599" s="43" t="s">
        <v>402</v>
      </c>
      <c r="C2599" s="75" t="s">
        <v>302</v>
      </c>
      <c r="D2599" s="52" t="s">
        <v>386</v>
      </c>
      <c r="E2599" s="52" t="s">
        <v>125</v>
      </c>
      <c r="F2599" s="75" t="s">
        <v>197</v>
      </c>
      <c r="G2599" s="14">
        <v>6300000</v>
      </c>
    </row>
    <row r="2600" spans="2:7" x14ac:dyDescent="0.25">
      <c r="B2600" s="43" t="s">
        <v>404</v>
      </c>
      <c r="C2600" s="75" t="s">
        <v>302</v>
      </c>
      <c r="D2600" s="52" t="s">
        <v>386</v>
      </c>
      <c r="E2600" s="52" t="s">
        <v>125</v>
      </c>
      <c r="F2600" s="75" t="s">
        <v>197</v>
      </c>
      <c r="G2600" s="14">
        <v>5990000</v>
      </c>
    </row>
    <row r="2601" spans="2:7" x14ac:dyDescent="0.25">
      <c r="B2601" s="43" t="s">
        <v>406</v>
      </c>
      <c r="C2601" s="75" t="s">
        <v>302</v>
      </c>
      <c r="D2601" s="52" t="s">
        <v>386</v>
      </c>
      <c r="E2601" s="52" t="s">
        <v>125</v>
      </c>
      <c r="F2601" s="75" t="s">
        <v>223</v>
      </c>
      <c r="G2601" s="14">
        <v>7660000</v>
      </c>
    </row>
    <row r="2602" spans="2:7" x14ac:dyDescent="0.25">
      <c r="B2602" s="43" t="s">
        <v>2931</v>
      </c>
      <c r="C2602" s="75" t="s">
        <v>302</v>
      </c>
      <c r="D2602" s="52" t="s">
        <v>386</v>
      </c>
      <c r="E2602" s="52" t="s">
        <v>165</v>
      </c>
      <c r="F2602" s="75" t="s">
        <v>223</v>
      </c>
      <c r="G2602" s="14">
        <v>5400000</v>
      </c>
    </row>
    <row r="2603" spans="2:7" x14ac:dyDescent="0.25">
      <c r="B2603" s="43" t="s">
        <v>408</v>
      </c>
      <c r="C2603" s="75" t="s">
        <v>302</v>
      </c>
      <c r="D2603" s="52" t="s">
        <v>386</v>
      </c>
      <c r="E2603" s="52" t="s">
        <v>125</v>
      </c>
      <c r="F2603" s="75" t="s">
        <v>257</v>
      </c>
      <c r="G2603" s="14">
        <v>8530000</v>
      </c>
    </row>
    <row r="2604" spans="2:7" x14ac:dyDescent="0.25">
      <c r="B2604" s="43" t="s">
        <v>410</v>
      </c>
      <c r="C2604" s="75" t="s">
        <v>302</v>
      </c>
      <c r="D2604" s="52" t="s">
        <v>386</v>
      </c>
      <c r="E2604" s="52" t="s">
        <v>125</v>
      </c>
      <c r="F2604" s="75" t="s">
        <v>257</v>
      </c>
      <c r="G2604" s="14">
        <v>4650000</v>
      </c>
    </row>
    <row r="2605" spans="2:7" x14ac:dyDescent="0.25">
      <c r="B2605" s="43" t="s">
        <v>412</v>
      </c>
      <c r="C2605" s="75" t="s">
        <v>302</v>
      </c>
      <c r="D2605" s="52" t="s">
        <v>386</v>
      </c>
      <c r="E2605" s="52" t="s">
        <v>125</v>
      </c>
      <c r="F2605" s="75" t="s">
        <v>257</v>
      </c>
      <c r="G2605" s="14">
        <v>6060000</v>
      </c>
    </row>
    <row r="2606" spans="2:7" x14ac:dyDescent="0.25">
      <c r="B2606" s="43" t="s">
        <v>414</v>
      </c>
      <c r="C2606" s="75" t="s">
        <v>302</v>
      </c>
      <c r="D2606" s="52" t="s">
        <v>386</v>
      </c>
      <c r="E2606" s="52" t="s">
        <v>125</v>
      </c>
      <c r="F2606" s="75" t="s">
        <v>257</v>
      </c>
      <c r="G2606" s="14">
        <v>3450000</v>
      </c>
    </row>
    <row r="2607" spans="2:7" x14ac:dyDescent="0.25">
      <c r="B2607" s="43" t="s">
        <v>416</v>
      </c>
      <c r="C2607" s="75" t="s">
        <v>302</v>
      </c>
      <c r="D2607" s="52" t="s">
        <v>386</v>
      </c>
      <c r="E2607" s="52" t="s">
        <v>125</v>
      </c>
      <c r="F2607" s="75" t="s">
        <v>257</v>
      </c>
      <c r="G2607" s="14">
        <v>6930000</v>
      </c>
    </row>
    <row r="2608" spans="2:7" x14ac:dyDescent="0.25">
      <c r="B2608" s="43" t="s">
        <v>418</v>
      </c>
      <c r="C2608" s="75" t="s">
        <v>302</v>
      </c>
      <c r="D2608" s="52" t="s">
        <v>386</v>
      </c>
      <c r="E2608" s="52" t="s">
        <v>125</v>
      </c>
      <c r="F2608" s="75" t="s">
        <v>213</v>
      </c>
      <c r="G2608" s="14">
        <v>3260000</v>
      </c>
    </row>
    <row r="2609" spans="2:7" x14ac:dyDescent="0.25">
      <c r="B2609" s="43" t="s">
        <v>420</v>
      </c>
      <c r="C2609" s="75" t="s">
        <v>302</v>
      </c>
      <c r="D2609" s="52" t="s">
        <v>386</v>
      </c>
      <c r="E2609" s="52" t="s">
        <v>125</v>
      </c>
      <c r="F2609" s="75" t="s">
        <v>213</v>
      </c>
      <c r="G2609" s="14">
        <v>4030000</v>
      </c>
    </row>
    <row r="2610" spans="2:7" x14ac:dyDescent="0.25">
      <c r="B2610" s="43" t="s">
        <v>422</v>
      </c>
      <c r="C2610" s="75" t="s">
        <v>302</v>
      </c>
      <c r="D2610" s="52" t="s">
        <v>386</v>
      </c>
      <c r="E2610" s="52" t="s">
        <v>125</v>
      </c>
      <c r="F2610" s="75" t="s">
        <v>205</v>
      </c>
      <c r="G2610" s="14">
        <v>2900000</v>
      </c>
    </row>
    <row r="2611" spans="2:7" x14ac:dyDescent="0.25">
      <c r="B2611" s="43" t="s">
        <v>424</v>
      </c>
      <c r="C2611" s="75" t="s">
        <v>302</v>
      </c>
      <c r="D2611" s="52" t="s">
        <v>386</v>
      </c>
      <c r="E2611" s="52" t="s">
        <v>125</v>
      </c>
      <c r="F2611" s="75" t="s">
        <v>205</v>
      </c>
      <c r="G2611" s="14">
        <v>6910000</v>
      </c>
    </row>
    <row r="2612" spans="2:7" x14ac:dyDescent="0.25">
      <c r="B2612" s="43" t="s">
        <v>426</v>
      </c>
      <c r="C2612" s="75" t="s">
        <v>302</v>
      </c>
      <c r="D2612" s="52" t="s">
        <v>386</v>
      </c>
      <c r="E2612" s="52" t="s">
        <v>125</v>
      </c>
      <c r="F2612" s="75" t="s">
        <v>205</v>
      </c>
      <c r="G2612" s="14">
        <v>7780000</v>
      </c>
    </row>
    <row r="2613" spans="2:7" x14ac:dyDescent="0.25">
      <c r="B2613" s="43" t="s">
        <v>428</v>
      </c>
      <c r="C2613" s="75" t="s">
        <v>302</v>
      </c>
      <c r="D2613" s="52" t="s">
        <v>386</v>
      </c>
      <c r="E2613" s="52" t="s">
        <v>125</v>
      </c>
      <c r="F2613" s="75" t="s">
        <v>205</v>
      </c>
      <c r="G2613" s="14">
        <v>4820000</v>
      </c>
    </row>
    <row r="2614" spans="2:7" x14ac:dyDescent="0.25">
      <c r="B2614" s="43" t="s">
        <v>429</v>
      </c>
      <c r="C2614" s="75" t="s">
        <v>302</v>
      </c>
      <c r="D2614" s="52" t="s">
        <v>386</v>
      </c>
      <c r="E2614" s="52" t="s">
        <v>125</v>
      </c>
      <c r="F2614" s="75" t="s">
        <v>205</v>
      </c>
      <c r="G2614" s="14">
        <v>2490000</v>
      </c>
    </row>
    <row r="2615" spans="2:7" x14ac:dyDescent="0.25">
      <c r="B2615" s="43" t="s">
        <v>2290</v>
      </c>
      <c r="C2615" s="75" t="s">
        <v>302</v>
      </c>
      <c r="D2615" s="52" t="s">
        <v>386</v>
      </c>
      <c r="E2615" s="52" t="s">
        <v>1020</v>
      </c>
      <c r="F2615" s="75" t="s">
        <v>188</v>
      </c>
      <c r="G2615" s="14">
        <v>4040000</v>
      </c>
    </row>
    <row r="2616" spans="2:7" x14ac:dyDescent="0.25">
      <c r="B2616" s="43" t="s">
        <v>431</v>
      </c>
      <c r="C2616" s="75" t="s">
        <v>302</v>
      </c>
      <c r="D2616" s="52" t="s">
        <v>386</v>
      </c>
      <c r="E2616" s="52" t="s">
        <v>125</v>
      </c>
      <c r="F2616" s="75" t="s">
        <v>188</v>
      </c>
      <c r="G2616" s="14">
        <v>990000</v>
      </c>
    </row>
    <row r="2617" spans="2:7" x14ac:dyDescent="0.25">
      <c r="B2617" s="43" t="s">
        <v>433</v>
      </c>
      <c r="C2617" s="75" t="s">
        <v>302</v>
      </c>
      <c r="D2617" s="52" t="s">
        <v>386</v>
      </c>
      <c r="E2617" s="52" t="s">
        <v>125</v>
      </c>
      <c r="F2617" s="75" t="s">
        <v>188</v>
      </c>
      <c r="G2617" s="14">
        <v>4700000</v>
      </c>
    </row>
    <row r="2618" spans="2:7" x14ac:dyDescent="0.25">
      <c r="B2618" s="43" t="s">
        <v>2932</v>
      </c>
      <c r="C2618" s="75" t="s">
        <v>302</v>
      </c>
      <c r="D2618" s="52" t="s">
        <v>436</v>
      </c>
      <c r="E2618" s="52" t="s">
        <v>583</v>
      </c>
      <c r="F2618" s="75" t="s">
        <v>186</v>
      </c>
      <c r="G2618" s="14">
        <v>2950000</v>
      </c>
    </row>
    <row r="2619" spans="2:7" x14ac:dyDescent="0.25">
      <c r="B2619" s="43" t="s">
        <v>435</v>
      </c>
      <c r="C2619" s="75" t="s">
        <v>302</v>
      </c>
      <c r="D2619" s="52" t="s">
        <v>436</v>
      </c>
      <c r="E2619" s="52" t="s">
        <v>125</v>
      </c>
      <c r="F2619" s="75" t="s">
        <v>186</v>
      </c>
      <c r="G2619" s="14">
        <v>3320000</v>
      </c>
    </row>
    <row r="2620" spans="2:7" x14ac:dyDescent="0.25">
      <c r="B2620" s="43" t="s">
        <v>438</v>
      </c>
      <c r="C2620" s="75" t="s">
        <v>302</v>
      </c>
      <c r="D2620" s="52" t="s">
        <v>436</v>
      </c>
      <c r="E2620" s="52" t="s">
        <v>125</v>
      </c>
      <c r="F2620" s="75" t="s">
        <v>186</v>
      </c>
      <c r="G2620" s="14">
        <v>5300000</v>
      </c>
    </row>
    <row r="2621" spans="2:7" x14ac:dyDescent="0.25">
      <c r="B2621" s="43" t="s">
        <v>441</v>
      </c>
      <c r="C2621" s="75" t="s">
        <v>302</v>
      </c>
      <c r="D2621" s="52" t="s">
        <v>436</v>
      </c>
      <c r="E2621" s="52" t="s">
        <v>125</v>
      </c>
      <c r="F2621" s="75" t="s">
        <v>186</v>
      </c>
      <c r="G2621" s="14">
        <v>5430000</v>
      </c>
    </row>
    <row r="2622" spans="2:7" x14ac:dyDescent="0.25">
      <c r="B2622" s="43" t="s">
        <v>444</v>
      </c>
      <c r="C2622" s="75" t="s">
        <v>302</v>
      </c>
      <c r="D2622" s="52" t="s">
        <v>436</v>
      </c>
      <c r="E2622" s="52" t="s">
        <v>125</v>
      </c>
      <c r="F2622" s="75" t="s">
        <v>186</v>
      </c>
      <c r="G2622" s="14">
        <v>980000</v>
      </c>
    </row>
    <row r="2623" spans="2:7" x14ac:dyDescent="0.25">
      <c r="B2623" s="43" t="s">
        <v>446</v>
      </c>
      <c r="C2623" s="75" t="s">
        <v>302</v>
      </c>
      <c r="D2623" s="52" t="s">
        <v>436</v>
      </c>
      <c r="E2623" s="52" t="s">
        <v>125</v>
      </c>
      <c r="F2623" s="75" t="s">
        <v>186</v>
      </c>
      <c r="G2623" s="14">
        <v>4940000</v>
      </c>
    </row>
    <row r="2624" spans="2:7" x14ac:dyDescent="0.25">
      <c r="B2624" s="43" t="s">
        <v>448</v>
      </c>
      <c r="C2624" s="75" t="s">
        <v>302</v>
      </c>
      <c r="D2624" s="52" t="s">
        <v>436</v>
      </c>
      <c r="E2624" s="52" t="s">
        <v>125</v>
      </c>
      <c r="F2624" s="75" t="s">
        <v>186</v>
      </c>
      <c r="G2624" s="14">
        <v>3090000</v>
      </c>
    </row>
    <row r="2625" spans="2:7" x14ac:dyDescent="0.25">
      <c r="B2625" s="43" t="s">
        <v>450</v>
      </c>
      <c r="C2625" s="75" t="s">
        <v>302</v>
      </c>
      <c r="D2625" s="52" t="s">
        <v>436</v>
      </c>
      <c r="E2625" s="52" t="s">
        <v>125</v>
      </c>
      <c r="F2625" s="75" t="s">
        <v>186</v>
      </c>
      <c r="G2625" s="14">
        <v>4780000</v>
      </c>
    </row>
    <row r="2626" spans="2:7" x14ac:dyDescent="0.25">
      <c r="B2626" s="43" t="s">
        <v>452</v>
      </c>
      <c r="C2626" s="75" t="s">
        <v>302</v>
      </c>
      <c r="D2626" s="52" t="s">
        <v>436</v>
      </c>
      <c r="E2626" s="52" t="s">
        <v>125</v>
      </c>
      <c r="F2626" s="75" t="s">
        <v>313</v>
      </c>
      <c r="G2626" s="14">
        <v>4610000</v>
      </c>
    </row>
    <row r="2627" spans="2:7" x14ac:dyDescent="0.25">
      <c r="B2627" s="43" t="s">
        <v>454</v>
      </c>
      <c r="C2627" s="75" t="s">
        <v>302</v>
      </c>
      <c r="D2627" s="52" t="s">
        <v>436</v>
      </c>
      <c r="E2627" s="52" t="s">
        <v>125</v>
      </c>
      <c r="F2627" s="75" t="s">
        <v>197</v>
      </c>
      <c r="G2627" s="14">
        <v>5190000</v>
      </c>
    </row>
    <row r="2628" spans="2:7" x14ac:dyDescent="0.25">
      <c r="B2628" s="43" t="s">
        <v>456</v>
      </c>
      <c r="C2628" s="75" t="s">
        <v>302</v>
      </c>
      <c r="D2628" s="52" t="s">
        <v>436</v>
      </c>
      <c r="E2628" s="52" t="s">
        <v>125</v>
      </c>
      <c r="F2628" s="75" t="s">
        <v>223</v>
      </c>
      <c r="G2628" s="14">
        <v>3010000</v>
      </c>
    </row>
    <row r="2629" spans="2:7" x14ac:dyDescent="0.25">
      <c r="B2629" s="43" t="s">
        <v>458</v>
      </c>
      <c r="C2629" s="75" t="s">
        <v>302</v>
      </c>
      <c r="D2629" s="52" t="s">
        <v>436</v>
      </c>
      <c r="E2629" s="52" t="s">
        <v>125</v>
      </c>
      <c r="F2629" s="75" t="s">
        <v>223</v>
      </c>
      <c r="G2629" s="14">
        <v>4430000</v>
      </c>
    </row>
    <row r="2630" spans="2:7" x14ac:dyDescent="0.25">
      <c r="B2630" s="43" t="s">
        <v>461</v>
      </c>
      <c r="C2630" s="75" t="s">
        <v>302</v>
      </c>
      <c r="D2630" s="52" t="s">
        <v>436</v>
      </c>
      <c r="E2630" s="52" t="s">
        <v>125</v>
      </c>
      <c r="F2630" s="75" t="s">
        <v>223</v>
      </c>
      <c r="G2630" s="14">
        <v>4300000</v>
      </c>
    </row>
    <row r="2631" spans="2:7" x14ac:dyDescent="0.25">
      <c r="B2631" s="43" t="s">
        <v>463</v>
      </c>
      <c r="C2631" s="75" t="s">
        <v>302</v>
      </c>
      <c r="D2631" s="52" t="s">
        <v>436</v>
      </c>
      <c r="E2631" s="52" t="s">
        <v>125</v>
      </c>
      <c r="F2631" s="75" t="s">
        <v>223</v>
      </c>
      <c r="G2631" s="14">
        <v>6910000</v>
      </c>
    </row>
    <row r="2632" spans="2:7" x14ac:dyDescent="0.25">
      <c r="B2632" s="43" t="s">
        <v>465</v>
      </c>
      <c r="C2632" s="75" t="s">
        <v>302</v>
      </c>
      <c r="D2632" s="52" t="s">
        <v>436</v>
      </c>
      <c r="E2632" s="52" t="s">
        <v>125</v>
      </c>
      <c r="F2632" s="75" t="s">
        <v>223</v>
      </c>
      <c r="G2632" s="14">
        <v>5120000</v>
      </c>
    </row>
    <row r="2633" spans="2:7" x14ac:dyDescent="0.25">
      <c r="B2633" s="43" t="s">
        <v>2466</v>
      </c>
      <c r="C2633" s="75" t="s">
        <v>302</v>
      </c>
      <c r="D2633" s="52" t="s">
        <v>436</v>
      </c>
      <c r="E2633" s="52" t="s">
        <v>113</v>
      </c>
      <c r="F2633" s="75" t="s">
        <v>257</v>
      </c>
      <c r="G2633" s="14">
        <v>5980000</v>
      </c>
    </row>
    <row r="2634" spans="2:7" x14ac:dyDescent="0.25">
      <c r="B2634" s="43" t="s">
        <v>466</v>
      </c>
      <c r="C2634" s="75" t="s">
        <v>302</v>
      </c>
      <c r="D2634" s="52" t="s">
        <v>436</v>
      </c>
      <c r="E2634" s="52" t="s">
        <v>125</v>
      </c>
      <c r="F2634" s="75" t="s">
        <v>257</v>
      </c>
      <c r="G2634" s="14">
        <v>8140000</v>
      </c>
    </row>
    <row r="2635" spans="2:7" x14ac:dyDescent="0.25">
      <c r="B2635" s="43" t="s">
        <v>469</v>
      </c>
      <c r="C2635" s="75" t="s">
        <v>302</v>
      </c>
      <c r="D2635" s="52" t="s">
        <v>436</v>
      </c>
      <c r="E2635" s="52" t="s">
        <v>125</v>
      </c>
      <c r="F2635" s="75" t="s">
        <v>213</v>
      </c>
      <c r="G2635" s="14">
        <v>1920000</v>
      </c>
    </row>
    <row r="2636" spans="2:7" x14ac:dyDescent="0.25">
      <c r="B2636" s="43" t="s">
        <v>471</v>
      </c>
      <c r="C2636" s="75" t="s">
        <v>302</v>
      </c>
      <c r="D2636" s="52" t="s">
        <v>436</v>
      </c>
      <c r="E2636" s="52" t="s">
        <v>125</v>
      </c>
      <c r="F2636" s="75" t="s">
        <v>213</v>
      </c>
      <c r="G2636" s="14">
        <v>4970000</v>
      </c>
    </row>
    <row r="2637" spans="2:7" x14ac:dyDescent="0.25">
      <c r="B2637" s="43" t="s">
        <v>473</v>
      </c>
      <c r="C2637" s="75" t="s">
        <v>302</v>
      </c>
      <c r="D2637" s="52" t="s">
        <v>436</v>
      </c>
      <c r="E2637" s="52" t="s">
        <v>125</v>
      </c>
      <c r="F2637" s="75" t="s">
        <v>205</v>
      </c>
      <c r="G2637" s="14">
        <v>2330000</v>
      </c>
    </row>
    <row r="2638" spans="2:7" x14ac:dyDescent="0.25">
      <c r="B2638" s="43" t="s">
        <v>475</v>
      </c>
      <c r="C2638" s="75" t="s">
        <v>302</v>
      </c>
      <c r="D2638" s="52" t="s">
        <v>436</v>
      </c>
      <c r="E2638" s="52" t="s">
        <v>125</v>
      </c>
      <c r="F2638" s="75" t="s">
        <v>205</v>
      </c>
      <c r="G2638" s="14">
        <v>3820000</v>
      </c>
    </row>
    <row r="2639" spans="2:7" x14ac:dyDescent="0.25">
      <c r="B2639" s="43" t="s">
        <v>477</v>
      </c>
      <c r="C2639" s="75" t="s">
        <v>302</v>
      </c>
      <c r="D2639" s="52" t="s">
        <v>436</v>
      </c>
      <c r="E2639" s="52" t="s">
        <v>125</v>
      </c>
      <c r="F2639" s="75" t="s">
        <v>205</v>
      </c>
      <c r="G2639" s="14">
        <v>6000000</v>
      </c>
    </row>
    <row r="2640" spans="2:7" x14ac:dyDescent="0.25">
      <c r="B2640" s="43" t="s">
        <v>479</v>
      </c>
      <c r="C2640" s="75" t="s">
        <v>302</v>
      </c>
      <c r="D2640" s="52" t="s">
        <v>436</v>
      </c>
      <c r="E2640" s="52" t="s">
        <v>125</v>
      </c>
      <c r="F2640" s="75" t="s">
        <v>205</v>
      </c>
      <c r="G2640" s="14">
        <v>5920000</v>
      </c>
    </row>
    <row r="2641" spans="2:7" x14ac:dyDescent="0.25">
      <c r="B2641" s="43" t="s">
        <v>480</v>
      </c>
      <c r="C2641" s="75" t="s">
        <v>302</v>
      </c>
      <c r="D2641" s="52" t="s">
        <v>436</v>
      </c>
      <c r="E2641" s="52" t="s">
        <v>125</v>
      </c>
      <c r="F2641" s="75" t="s">
        <v>205</v>
      </c>
      <c r="G2641" s="14">
        <v>6470000</v>
      </c>
    </row>
    <row r="2642" spans="2:7" x14ac:dyDescent="0.25">
      <c r="B2642" s="43" t="s">
        <v>2735</v>
      </c>
      <c r="C2642" s="75" t="s">
        <v>302</v>
      </c>
      <c r="D2642" s="52" t="s">
        <v>436</v>
      </c>
      <c r="E2642" s="52" t="s">
        <v>114</v>
      </c>
      <c r="F2642" s="75" t="s">
        <v>188</v>
      </c>
      <c r="G2642" s="14">
        <v>6470000</v>
      </c>
    </row>
    <row r="2643" spans="2:7" x14ac:dyDescent="0.25">
      <c r="B2643" s="43" t="s">
        <v>2933</v>
      </c>
      <c r="C2643" s="75" t="s">
        <v>302</v>
      </c>
      <c r="D2643" s="52" t="s">
        <v>436</v>
      </c>
      <c r="E2643" s="52" t="s">
        <v>114</v>
      </c>
      <c r="F2643" s="75" t="s">
        <v>188</v>
      </c>
      <c r="G2643" s="14">
        <v>7510000</v>
      </c>
    </row>
    <row r="2644" spans="2:7" x14ac:dyDescent="0.25">
      <c r="B2644" s="43" t="s">
        <v>482</v>
      </c>
      <c r="C2644" s="75" t="s">
        <v>302</v>
      </c>
      <c r="D2644" s="52" t="s">
        <v>436</v>
      </c>
      <c r="E2644" s="52" t="s">
        <v>125</v>
      </c>
      <c r="F2644" s="75" t="s">
        <v>188</v>
      </c>
      <c r="G2644" s="14">
        <v>6610000</v>
      </c>
    </row>
    <row r="2645" spans="2:7" x14ac:dyDescent="0.25">
      <c r="B2645" s="43" t="s">
        <v>484</v>
      </c>
      <c r="C2645" s="75" t="s">
        <v>302</v>
      </c>
      <c r="D2645" s="52" t="s">
        <v>436</v>
      </c>
      <c r="E2645" s="52" t="s">
        <v>125</v>
      </c>
      <c r="F2645" s="75" t="s">
        <v>188</v>
      </c>
      <c r="G2645" s="14">
        <v>7480000</v>
      </c>
    </row>
    <row r="2646" spans="2:7" x14ac:dyDescent="0.25">
      <c r="B2646" s="43" t="s">
        <v>486</v>
      </c>
      <c r="C2646" s="75" t="s">
        <v>302</v>
      </c>
      <c r="D2646" s="52" t="s">
        <v>436</v>
      </c>
      <c r="E2646" s="52" t="s">
        <v>125</v>
      </c>
      <c r="F2646" s="75" t="s">
        <v>188</v>
      </c>
      <c r="G2646" s="14">
        <v>6040000</v>
      </c>
    </row>
    <row r="2647" spans="2:7" x14ac:dyDescent="0.25">
      <c r="B2647" s="43" t="s">
        <v>2934</v>
      </c>
      <c r="C2647" s="75" t="s">
        <v>302</v>
      </c>
      <c r="D2647" s="52" t="s">
        <v>489</v>
      </c>
      <c r="E2647" s="52" t="s">
        <v>1496</v>
      </c>
      <c r="F2647" s="75" t="s">
        <v>186</v>
      </c>
      <c r="G2647" s="14">
        <v>4960000</v>
      </c>
    </row>
    <row r="2648" spans="2:7" x14ac:dyDescent="0.25">
      <c r="B2648" s="43" t="s">
        <v>488</v>
      </c>
      <c r="C2648" s="75" t="s">
        <v>302</v>
      </c>
      <c r="D2648" s="52" t="s">
        <v>489</v>
      </c>
      <c r="E2648" s="52" t="s">
        <v>125</v>
      </c>
      <c r="F2648" s="75" t="s">
        <v>186</v>
      </c>
      <c r="G2648" s="14">
        <v>3730000</v>
      </c>
    </row>
    <row r="2649" spans="2:7" x14ac:dyDescent="0.25">
      <c r="B2649" s="43" t="s">
        <v>492</v>
      </c>
      <c r="C2649" s="75" t="s">
        <v>302</v>
      </c>
      <c r="D2649" s="52" t="s">
        <v>489</v>
      </c>
      <c r="E2649" s="52" t="s">
        <v>125</v>
      </c>
      <c r="F2649" s="75" t="s">
        <v>186</v>
      </c>
      <c r="G2649" s="14">
        <v>7000000</v>
      </c>
    </row>
    <row r="2650" spans="2:7" x14ac:dyDescent="0.25">
      <c r="B2650" s="43" t="s">
        <v>494</v>
      </c>
      <c r="C2650" s="75" t="s">
        <v>302</v>
      </c>
      <c r="D2650" s="52" t="s">
        <v>489</v>
      </c>
      <c r="E2650" s="52" t="s">
        <v>125</v>
      </c>
      <c r="F2650" s="75" t="s">
        <v>186</v>
      </c>
      <c r="G2650" s="14">
        <v>8050000</v>
      </c>
    </row>
    <row r="2651" spans="2:7" x14ac:dyDescent="0.25">
      <c r="B2651" s="43" t="s">
        <v>496</v>
      </c>
      <c r="C2651" s="75" t="s">
        <v>302</v>
      </c>
      <c r="D2651" s="52" t="s">
        <v>489</v>
      </c>
      <c r="E2651" s="52" t="s">
        <v>125</v>
      </c>
      <c r="F2651" s="75" t="s">
        <v>186</v>
      </c>
      <c r="G2651" s="14">
        <v>2650000</v>
      </c>
    </row>
    <row r="2652" spans="2:7" x14ac:dyDescent="0.25">
      <c r="B2652" s="43" t="s">
        <v>498</v>
      </c>
      <c r="C2652" s="75" t="s">
        <v>302</v>
      </c>
      <c r="D2652" s="52" t="s">
        <v>489</v>
      </c>
      <c r="E2652" s="52" t="s">
        <v>125</v>
      </c>
      <c r="F2652" s="75" t="s">
        <v>186</v>
      </c>
      <c r="G2652" s="14">
        <v>7200000</v>
      </c>
    </row>
    <row r="2653" spans="2:7" x14ac:dyDescent="0.25">
      <c r="B2653" s="43" t="s">
        <v>500</v>
      </c>
      <c r="C2653" s="75" t="s">
        <v>302</v>
      </c>
      <c r="D2653" s="52" t="s">
        <v>489</v>
      </c>
      <c r="E2653" s="52" t="s">
        <v>125</v>
      </c>
      <c r="F2653" s="75" t="s">
        <v>186</v>
      </c>
      <c r="G2653" s="14">
        <v>6280000</v>
      </c>
    </row>
    <row r="2654" spans="2:7" x14ac:dyDescent="0.25">
      <c r="B2654" s="43" t="s">
        <v>503</v>
      </c>
      <c r="C2654" s="75" t="s">
        <v>302</v>
      </c>
      <c r="D2654" s="52" t="s">
        <v>489</v>
      </c>
      <c r="E2654" s="52" t="s">
        <v>125</v>
      </c>
      <c r="F2654" s="75" t="s">
        <v>186</v>
      </c>
      <c r="G2654" s="14">
        <v>6000000</v>
      </c>
    </row>
    <row r="2655" spans="2:7" x14ac:dyDescent="0.25">
      <c r="B2655" s="43" t="s">
        <v>505</v>
      </c>
      <c r="C2655" s="75" t="s">
        <v>302</v>
      </c>
      <c r="D2655" s="52" t="s">
        <v>489</v>
      </c>
      <c r="E2655" s="52" t="s">
        <v>125</v>
      </c>
      <c r="F2655" s="75" t="s">
        <v>197</v>
      </c>
      <c r="G2655" s="14">
        <v>3410000</v>
      </c>
    </row>
    <row r="2656" spans="2:7" x14ac:dyDescent="0.25">
      <c r="B2656" s="43" t="s">
        <v>507</v>
      </c>
      <c r="C2656" s="75" t="s">
        <v>302</v>
      </c>
      <c r="D2656" s="52" t="s">
        <v>489</v>
      </c>
      <c r="E2656" s="52" t="s">
        <v>125</v>
      </c>
      <c r="F2656" s="75" t="s">
        <v>223</v>
      </c>
      <c r="G2656" s="14">
        <v>4890000</v>
      </c>
    </row>
    <row r="2657" spans="2:7" x14ac:dyDescent="0.25">
      <c r="B2657" s="43" t="s">
        <v>509</v>
      </c>
      <c r="C2657" s="75" t="s">
        <v>302</v>
      </c>
      <c r="D2657" s="52" t="s">
        <v>489</v>
      </c>
      <c r="E2657" s="52" t="s">
        <v>125</v>
      </c>
      <c r="F2657" s="75" t="s">
        <v>223</v>
      </c>
      <c r="G2657" s="14">
        <v>5780000</v>
      </c>
    </row>
    <row r="2658" spans="2:7" x14ac:dyDescent="0.25">
      <c r="B2658" s="43" t="s">
        <v>511</v>
      </c>
      <c r="C2658" s="75" t="s">
        <v>302</v>
      </c>
      <c r="D2658" s="52" t="s">
        <v>489</v>
      </c>
      <c r="E2658" s="52" t="s">
        <v>125</v>
      </c>
      <c r="F2658" s="75" t="s">
        <v>223</v>
      </c>
      <c r="G2658" s="14">
        <v>4680000</v>
      </c>
    </row>
    <row r="2659" spans="2:7" x14ac:dyDescent="0.25">
      <c r="B2659" s="43" t="s">
        <v>513</v>
      </c>
      <c r="C2659" s="75" t="s">
        <v>302</v>
      </c>
      <c r="D2659" s="52" t="s">
        <v>489</v>
      </c>
      <c r="E2659" s="52" t="s">
        <v>125</v>
      </c>
      <c r="F2659" s="75" t="s">
        <v>257</v>
      </c>
      <c r="G2659" s="14">
        <v>1530000</v>
      </c>
    </row>
    <row r="2660" spans="2:7" x14ac:dyDescent="0.25">
      <c r="B2660" s="43" t="s">
        <v>515</v>
      </c>
      <c r="C2660" s="75" t="s">
        <v>302</v>
      </c>
      <c r="D2660" s="52" t="s">
        <v>489</v>
      </c>
      <c r="E2660" s="52" t="s">
        <v>125</v>
      </c>
      <c r="F2660" s="75" t="s">
        <v>257</v>
      </c>
      <c r="G2660" s="14">
        <v>6970000</v>
      </c>
    </row>
    <row r="2661" spans="2:7" x14ac:dyDescent="0.25">
      <c r="B2661" s="43" t="s">
        <v>517</v>
      </c>
      <c r="C2661" s="75" t="s">
        <v>302</v>
      </c>
      <c r="D2661" s="52" t="s">
        <v>489</v>
      </c>
      <c r="E2661" s="52" t="s">
        <v>125</v>
      </c>
      <c r="F2661" s="75" t="s">
        <v>257</v>
      </c>
      <c r="G2661" s="14">
        <v>4410000</v>
      </c>
    </row>
    <row r="2662" spans="2:7" x14ac:dyDescent="0.25">
      <c r="B2662" s="43" t="s">
        <v>519</v>
      </c>
      <c r="C2662" s="75" t="s">
        <v>302</v>
      </c>
      <c r="D2662" s="52" t="s">
        <v>489</v>
      </c>
      <c r="E2662" s="52" t="s">
        <v>125</v>
      </c>
      <c r="F2662" s="75" t="s">
        <v>213</v>
      </c>
      <c r="G2662" s="14">
        <v>2470000</v>
      </c>
    </row>
    <row r="2663" spans="2:7" x14ac:dyDescent="0.25">
      <c r="B2663" s="43" t="s">
        <v>521</v>
      </c>
      <c r="C2663" s="75" t="s">
        <v>302</v>
      </c>
      <c r="D2663" s="52" t="s">
        <v>489</v>
      </c>
      <c r="E2663" s="52" t="s">
        <v>125</v>
      </c>
      <c r="F2663" s="75" t="s">
        <v>213</v>
      </c>
      <c r="G2663" s="14">
        <v>1890000</v>
      </c>
    </row>
    <row r="2664" spans="2:7" x14ac:dyDescent="0.25">
      <c r="B2664" s="43" t="s">
        <v>2935</v>
      </c>
      <c r="C2664" s="75" t="s">
        <v>302</v>
      </c>
      <c r="D2664" s="52" t="s">
        <v>489</v>
      </c>
      <c r="E2664" s="52" t="s">
        <v>491</v>
      </c>
      <c r="F2664" s="75" t="s">
        <v>205</v>
      </c>
      <c r="G2664" s="14">
        <v>4520000</v>
      </c>
    </row>
    <row r="2665" spans="2:7" x14ac:dyDescent="0.25">
      <c r="B2665" s="43" t="s">
        <v>523</v>
      </c>
      <c r="C2665" s="75" t="s">
        <v>302</v>
      </c>
      <c r="D2665" s="52" t="s">
        <v>489</v>
      </c>
      <c r="E2665" s="52" t="s">
        <v>125</v>
      </c>
      <c r="F2665" s="75" t="s">
        <v>205</v>
      </c>
      <c r="G2665" s="14">
        <v>7050000</v>
      </c>
    </row>
    <row r="2666" spans="2:7" x14ac:dyDescent="0.25">
      <c r="B2666" s="43" t="s">
        <v>526</v>
      </c>
      <c r="C2666" s="75" t="s">
        <v>302</v>
      </c>
      <c r="D2666" s="52" t="s">
        <v>489</v>
      </c>
      <c r="E2666" s="52" t="s">
        <v>125</v>
      </c>
      <c r="F2666" s="75" t="s">
        <v>205</v>
      </c>
      <c r="G2666" s="14">
        <v>5810000</v>
      </c>
    </row>
    <row r="2667" spans="2:7" x14ac:dyDescent="0.25">
      <c r="B2667" s="43" t="s">
        <v>528</v>
      </c>
      <c r="C2667" s="75" t="s">
        <v>302</v>
      </c>
      <c r="D2667" s="52" t="s">
        <v>489</v>
      </c>
      <c r="E2667" s="52" t="s">
        <v>125</v>
      </c>
      <c r="F2667" s="75" t="s">
        <v>205</v>
      </c>
      <c r="G2667" s="14">
        <v>4700000</v>
      </c>
    </row>
    <row r="2668" spans="2:7" x14ac:dyDescent="0.25">
      <c r="B2668" s="43" t="s">
        <v>531</v>
      </c>
      <c r="C2668" s="75" t="s">
        <v>302</v>
      </c>
      <c r="D2668" s="52" t="s">
        <v>489</v>
      </c>
      <c r="E2668" s="52" t="s">
        <v>125</v>
      </c>
      <c r="F2668" s="75" t="s">
        <v>220</v>
      </c>
      <c r="G2668" s="14">
        <v>5990000</v>
      </c>
    </row>
    <row r="2669" spans="2:7" x14ac:dyDescent="0.25">
      <c r="B2669" s="43" t="s">
        <v>533</v>
      </c>
      <c r="C2669" s="75" t="s">
        <v>302</v>
      </c>
      <c r="D2669" s="52" t="s">
        <v>489</v>
      </c>
      <c r="E2669" s="52" t="s">
        <v>125</v>
      </c>
      <c r="F2669" s="75" t="s">
        <v>220</v>
      </c>
      <c r="G2669" s="14">
        <v>2600000</v>
      </c>
    </row>
    <row r="2670" spans="2:7" x14ac:dyDescent="0.25">
      <c r="B2670" s="43" t="s">
        <v>535</v>
      </c>
      <c r="C2670" s="75" t="s">
        <v>302</v>
      </c>
      <c r="D2670" s="52" t="s">
        <v>489</v>
      </c>
      <c r="E2670" s="52" t="s">
        <v>125</v>
      </c>
      <c r="F2670" s="75" t="s">
        <v>220</v>
      </c>
      <c r="G2670" s="14">
        <v>8310000</v>
      </c>
    </row>
    <row r="2671" spans="2:7" x14ac:dyDescent="0.25">
      <c r="B2671" s="43" t="s">
        <v>537</v>
      </c>
      <c r="C2671" s="75" t="s">
        <v>302</v>
      </c>
      <c r="D2671" s="52" t="s">
        <v>489</v>
      </c>
      <c r="E2671" s="52" t="s">
        <v>125</v>
      </c>
      <c r="F2671" s="75" t="s">
        <v>188</v>
      </c>
      <c r="G2671" s="14">
        <v>8190000</v>
      </c>
    </row>
    <row r="2672" spans="2:7" x14ac:dyDescent="0.25">
      <c r="B2672" s="43" t="s">
        <v>539</v>
      </c>
      <c r="C2672" s="75" t="s">
        <v>302</v>
      </c>
      <c r="D2672" s="52" t="s">
        <v>489</v>
      </c>
      <c r="E2672" s="52" t="s">
        <v>125</v>
      </c>
      <c r="F2672" s="75" t="s">
        <v>188</v>
      </c>
      <c r="G2672" s="14">
        <v>6210000</v>
      </c>
    </row>
    <row r="2673" spans="2:7" x14ac:dyDescent="0.25">
      <c r="B2673" s="43" t="s">
        <v>541</v>
      </c>
      <c r="C2673" s="75" t="s">
        <v>302</v>
      </c>
      <c r="D2673" s="52" t="s">
        <v>489</v>
      </c>
      <c r="E2673" s="52" t="s">
        <v>125</v>
      </c>
      <c r="F2673" s="75" t="s">
        <v>188</v>
      </c>
      <c r="G2673" s="14">
        <v>6130000</v>
      </c>
    </row>
    <row r="2674" spans="2:7" x14ac:dyDescent="0.25">
      <c r="B2674" s="43" t="s">
        <v>2936</v>
      </c>
      <c r="C2674" s="75" t="s">
        <v>302</v>
      </c>
      <c r="D2674" s="52" t="s">
        <v>544</v>
      </c>
      <c r="E2674" s="52" t="s">
        <v>105</v>
      </c>
      <c r="F2674" s="75" t="s">
        <v>186</v>
      </c>
      <c r="G2674" s="14">
        <v>2680000</v>
      </c>
    </row>
    <row r="2675" spans="2:7" x14ac:dyDescent="0.25">
      <c r="B2675" s="43" t="s">
        <v>2937</v>
      </c>
      <c r="C2675" s="75" t="s">
        <v>302</v>
      </c>
      <c r="D2675" s="52" t="s">
        <v>544</v>
      </c>
      <c r="E2675" s="52" t="s">
        <v>109</v>
      </c>
      <c r="F2675" s="75" t="s">
        <v>186</v>
      </c>
      <c r="G2675" s="14">
        <v>2600000</v>
      </c>
    </row>
    <row r="2676" spans="2:7" x14ac:dyDescent="0.25">
      <c r="B2676" s="43" t="s">
        <v>2938</v>
      </c>
      <c r="C2676" s="75" t="s">
        <v>302</v>
      </c>
      <c r="D2676" s="52" t="s">
        <v>544</v>
      </c>
      <c r="E2676" s="52" t="s">
        <v>111</v>
      </c>
      <c r="F2676" s="75" t="s">
        <v>186</v>
      </c>
      <c r="G2676" s="14">
        <v>4550000</v>
      </c>
    </row>
    <row r="2677" spans="2:7" x14ac:dyDescent="0.25">
      <c r="B2677" s="43" t="s">
        <v>2939</v>
      </c>
      <c r="C2677" s="75" t="s">
        <v>302</v>
      </c>
      <c r="D2677" s="52" t="s">
        <v>544</v>
      </c>
      <c r="E2677" s="52" t="s">
        <v>194</v>
      </c>
      <c r="F2677" s="75" t="s">
        <v>186</v>
      </c>
      <c r="G2677" s="14">
        <v>4270000</v>
      </c>
    </row>
    <row r="2678" spans="2:7" x14ac:dyDescent="0.25">
      <c r="B2678" s="43" t="s">
        <v>2940</v>
      </c>
      <c r="C2678" s="75" t="s">
        <v>302</v>
      </c>
      <c r="D2678" s="52" t="s">
        <v>544</v>
      </c>
      <c r="E2678" s="52" t="s">
        <v>276</v>
      </c>
      <c r="F2678" s="75" t="s">
        <v>186</v>
      </c>
      <c r="G2678" s="14">
        <v>2780000</v>
      </c>
    </row>
    <row r="2679" spans="2:7" x14ac:dyDescent="0.25">
      <c r="B2679" s="43" t="s">
        <v>1831</v>
      </c>
      <c r="C2679" s="75" t="s">
        <v>302</v>
      </c>
      <c r="D2679" s="52" t="s">
        <v>544</v>
      </c>
      <c r="E2679" s="52" t="s">
        <v>114</v>
      </c>
      <c r="F2679" s="75" t="s">
        <v>186</v>
      </c>
      <c r="G2679" s="14">
        <v>6630000</v>
      </c>
    </row>
    <row r="2680" spans="2:7" x14ac:dyDescent="0.25">
      <c r="B2680" s="43" t="s">
        <v>2941</v>
      </c>
      <c r="C2680" s="75" t="s">
        <v>302</v>
      </c>
      <c r="D2680" s="52" t="s">
        <v>544</v>
      </c>
      <c r="E2680" s="52" t="s">
        <v>114</v>
      </c>
      <c r="F2680" s="75" t="s">
        <v>186</v>
      </c>
      <c r="G2680" s="14">
        <v>4070000</v>
      </c>
    </row>
    <row r="2681" spans="2:7" x14ac:dyDescent="0.25">
      <c r="B2681" s="43" t="s">
        <v>2942</v>
      </c>
      <c r="C2681" s="75" t="s">
        <v>302</v>
      </c>
      <c r="D2681" s="52" t="s">
        <v>544</v>
      </c>
      <c r="E2681" s="52" t="s">
        <v>114</v>
      </c>
      <c r="F2681" s="75" t="s">
        <v>186</v>
      </c>
      <c r="G2681" s="14">
        <v>5630000</v>
      </c>
    </row>
    <row r="2682" spans="2:7" x14ac:dyDescent="0.25">
      <c r="B2682" s="43" t="s">
        <v>2943</v>
      </c>
      <c r="C2682" s="75" t="s">
        <v>302</v>
      </c>
      <c r="D2682" s="52" t="s">
        <v>544</v>
      </c>
      <c r="E2682" s="52" t="s">
        <v>116</v>
      </c>
      <c r="F2682" s="75" t="s">
        <v>186</v>
      </c>
      <c r="G2682" s="14">
        <v>4880000</v>
      </c>
    </row>
    <row r="2683" spans="2:7" x14ac:dyDescent="0.25">
      <c r="B2683" s="43" t="s">
        <v>2944</v>
      </c>
      <c r="C2683" s="75" t="s">
        <v>302</v>
      </c>
      <c r="D2683" s="52" t="s">
        <v>544</v>
      </c>
      <c r="E2683" s="52" t="s">
        <v>116</v>
      </c>
      <c r="F2683" s="75" t="s">
        <v>186</v>
      </c>
      <c r="G2683" s="14">
        <v>3620000</v>
      </c>
    </row>
    <row r="2684" spans="2:7" x14ac:dyDescent="0.25">
      <c r="B2684" s="43" t="s">
        <v>2945</v>
      </c>
      <c r="C2684" s="75" t="s">
        <v>302</v>
      </c>
      <c r="D2684" s="52" t="s">
        <v>544</v>
      </c>
      <c r="E2684" s="52" t="s">
        <v>110</v>
      </c>
      <c r="F2684" s="75" t="s">
        <v>223</v>
      </c>
      <c r="G2684" s="14">
        <v>5000000</v>
      </c>
    </row>
    <row r="2685" spans="2:7" x14ac:dyDescent="0.25">
      <c r="B2685" s="43" t="s">
        <v>2946</v>
      </c>
      <c r="C2685" s="75" t="s">
        <v>302</v>
      </c>
      <c r="D2685" s="52" t="s">
        <v>544</v>
      </c>
      <c r="E2685" s="52" t="s">
        <v>194</v>
      </c>
      <c r="F2685" s="75" t="s">
        <v>223</v>
      </c>
      <c r="G2685" s="14">
        <v>7740000</v>
      </c>
    </row>
    <row r="2686" spans="2:7" x14ac:dyDescent="0.25">
      <c r="B2686" s="43" t="s">
        <v>2947</v>
      </c>
      <c r="C2686" s="75" t="s">
        <v>302</v>
      </c>
      <c r="D2686" s="52" t="s">
        <v>544</v>
      </c>
      <c r="E2686" s="52" t="s">
        <v>276</v>
      </c>
      <c r="F2686" s="75" t="s">
        <v>223</v>
      </c>
      <c r="G2686" s="14">
        <v>10090000</v>
      </c>
    </row>
    <row r="2687" spans="2:7" x14ac:dyDescent="0.25">
      <c r="B2687" s="43" t="s">
        <v>2948</v>
      </c>
      <c r="C2687" s="75" t="s">
        <v>302</v>
      </c>
      <c r="D2687" s="52" t="s">
        <v>544</v>
      </c>
      <c r="E2687" s="52" t="s">
        <v>116</v>
      </c>
      <c r="F2687" s="75" t="s">
        <v>223</v>
      </c>
      <c r="G2687" s="14">
        <v>7440000</v>
      </c>
    </row>
    <row r="2688" spans="2:7" x14ac:dyDescent="0.25">
      <c r="B2688" s="43" t="s">
        <v>2949</v>
      </c>
      <c r="C2688" s="75" t="s">
        <v>302</v>
      </c>
      <c r="D2688" s="52" t="s">
        <v>544</v>
      </c>
      <c r="E2688" s="52" t="s">
        <v>111</v>
      </c>
      <c r="F2688" s="75" t="s">
        <v>257</v>
      </c>
      <c r="G2688" s="14">
        <v>7250000</v>
      </c>
    </row>
    <row r="2689" spans="2:7" x14ac:dyDescent="0.25">
      <c r="B2689" s="43" t="s">
        <v>2950</v>
      </c>
      <c r="C2689" s="75" t="s">
        <v>302</v>
      </c>
      <c r="D2689" s="52" t="s">
        <v>544</v>
      </c>
      <c r="E2689" s="52" t="s">
        <v>116</v>
      </c>
      <c r="F2689" s="75" t="s">
        <v>257</v>
      </c>
      <c r="G2689" s="14">
        <v>8990000</v>
      </c>
    </row>
    <row r="2690" spans="2:7" x14ac:dyDescent="0.25">
      <c r="B2690" s="43" t="s">
        <v>2951</v>
      </c>
      <c r="C2690" s="75" t="s">
        <v>302</v>
      </c>
      <c r="D2690" s="52" t="s">
        <v>544</v>
      </c>
      <c r="E2690" s="52" t="s">
        <v>769</v>
      </c>
      <c r="F2690" s="75" t="s">
        <v>257</v>
      </c>
      <c r="G2690" s="14">
        <v>8310000</v>
      </c>
    </row>
    <row r="2691" spans="2:7" x14ac:dyDescent="0.25">
      <c r="B2691" s="43" t="s">
        <v>2952</v>
      </c>
      <c r="C2691" s="75" t="s">
        <v>302</v>
      </c>
      <c r="D2691" s="52" t="s">
        <v>544</v>
      </c>
      <c r="E2691" s="52" t="s">
        <v>276</v>
      </c>
      <c r="F2691" s="75" t="s">
        <v>213</v>
      </c>
      <c r="G2691" s="14">
        <v>6050000</v>
      </c>
    </row>
    <row r="2692" spans="2:7" x14ac:dyDescent="0.25">
      <c r="B2692" s="43" t="s">
        <v>543</v>
      </c>
      <c r="C2692" s="75" t="s">
        <v>302</v>
      </c>
      <c r="D2692" s="52" t="s">
        <v>544</v>
      </c>
      <c r="E2692" s="52" t="s">
        <v>125</v>
      </c>
      <c r="F2692" s="75" t="s">
        <v>213</v>
      </c>
      <c r="G2692" s="14">
        <v>5530000</v>
      </c>
    </row>
    <row r="2693" spans="2:7" x14ac:dyDescent="0.25">
      <c r="B2693" s="43" t="s">
        <v>2953</v>
      </c>
      <c r="C2693" s="75" t="s">
        <v>302</v>
      </c>
      <c r="D2693" s="52" t="s">
        <v>544</v>
      </c>
      <c r="E2693" s="52" t="s">
        <v>110</v>
      </c>
      <c r="F2693" s="75" t="s">
        <v>205</v>
      </c>
      <c r="G2693" s="14">
        <v>7360000</v>
      </c>
    </row>
    <row r="2694" spans="2:7" x14ac:dyDescent="0.25">
      <c r="B2694" s="43" t="s">
        <v>2954</v>
      </c>
      <c r="C2694" s="75" t="s">
        <v>302</v>
      </c>
      <c r="D2694" s="52" t="s">
        <v>544</v>
      </c>
      <c r="E2694" s="52" t="s">
        <v>114</v>
      </c>
      <c r="F2694" s="75" t="s">
        <v>205</v>
      </c>
      <c r="G2694" s="14">
        <v>6910000</v>
      </c>
    </row>
    <row r="2695" spans="2:7" x14ac:dyDescent="0.25">
      <c r="B2695" s="43" t="s">
        <v>2955</v>
      </c>
      <c r="C2695" s="75" t="s">
        <v>302</v>
      </c>
      <c r="D2695" s="52" t="s">
        <v>544</v>
      </c>
      <c r="E2695" s="52" t="s">
        <v>114</v>
      </c>
      <c r="F2695" s="75" t="s">
        <v>205</v>
      </c>
      <c r="G2695" s="14">
        <v>6590000</v>
      </c>
    </row>
    <row r="2696" spans="2:7" x14ac:dyDescent="0.25">
      <c r="B2696" s="43" t="s">
        <v>2956</v>
      </c>
      <c r="C2696" s="75" t="s">
        <v>302</v>
      </c>
      <c r="D2696" s="52" t="s">
        <v>544</v>
      </c>
      <c r="E2696" s="52" t="s">
        <v>116</v>
      </c>
      <c r="F2696" s="75" t="s">
        <v>205</v>
      </c>
      <c r="G2696" s="14">
        <v>7040000</v>
      </c>
    </row>
    <row r="2697" spans="2:7" x14ac:dyDescent="0.25">
      <c r="B2697" s="43" t="s">
        <v>2957</v>
      </c>
      <c r="C2697" s="75" t="s">
        <v>302</v>
      </c>
      <c r="D2697" s="52" t="s">
        <v>544</v>
      </c>
      <c r="E2697" s="52" t="s">
        <v>119</v>
      </c>
      <c r="F2697" s="75" t="s">
        <v>205</v>
      </c>
      <c r="G2697" s="14">
        <v>7060000</v>
      </c>
    </row>
    <row r="2698" spans="2:7" x14ac:dyDescent="0.25">
      <c r="B2698" s="43" t="s">
        <v>2958</v>
      </c>
      <c r="C2698" s="75" t="s">
        <v>302</v>
      </c>
      <c r="D2698" s="52" t="s">
        <v>547</v>
      </c>
      <c r="E2698" s="52" t="s">
        <v>852</v>
      </c>
      <c r="F2698" s="75" t="s">
        <v>186</v>
      </c>
      <c r="G2698" s="14">
        <v>4600000</v>
      </c>
    </row>
    <row r="2699" spans="2:7" x14ac:dyDescent="0.25">
      <c r="B2699" s="43" t="s">
        <v>2959</v>
      </c>
      <c r="C2699" s="75" t="s">
        <v>302</v>
      </c>
      <c r="D2699" s="52" t="s">
        <v>547</v>
      </c>
      <c r="E2699" s="52" t="s">
        <v>106</v>
      </c>
      <c r="F2699" s="75" t="s">
        <v>186</v>
      </c>
      <c r="G2699" s="14">
        <v>6390000</v>
      </c>
    </row>
    <row r="2700" spans="2:7" x14ac:dyDescent="0.25">
      <c r="B2700" s="43" t="s">
        <v>2960</v>
      </c>
      <c r="C2700" s="75" t="s">
        <v>302</v>
      </c>
      <c r="D2700" s="52" t="s">
        <v>547</v>
      </c>
      <c r="E2700" s="52" t="s">
        <v>124</v>
      </c>
      <c r="F2700" s="75" t="s">
        <v>186</v>
      </c>
      <c r="G2700" s="14">
        <v>4490000</v>
      </c>
    </row>
    <row r="2701" spans="2:7" x14ac:dyDescent="0.25">
      <c r="B2701" s="43" t="s">
        <v>2961</v>
      </c>
      <c r="C2701" s="75" t="s">
        <v>302</v>
      </c>
      <c r="D2701" s="52" t="s">
        <v>547</v>
      </c>
      <c r="E2701" s="52" t="s">
        <v>388</v>
      </c>
      <c r="F2701" s="75" t="s">
        <v>186</v>
      </c>
      <c r="G2701" s="14">
        <v>3470000</v>
      </c>
    </row>
    <row r="2702" spans="2:7" x14ac:dyDescent="0.25">
      <c r="B2702" s="43" t="s">
        <v>2962</v>
      </c>
      <c r="C2702" s="75" t="s">
        <v>302</v>
      </c>
      <c r="D2702" s="52" t="s">
        <v>547</v>
      </c>
      <c r="E2702" s="52" t="s">
        <v>583</v>
      </c>
      <c r="F2702" s="75" t="s">
        <v>186</v>
      </c>
      <c r="G2702" s="14">
        <v>5390000</v>
      </c>
    </row>
    <row r="2703" spans="2:7" x14ac:dyDescent="0.25">
      <c r="B2703" s="43" t="s">
        <v>2963</v>
      </c>
      <c r="C2703" s="75" t="s">
        <v>302</v>
      </c>
      <c r="D2703" s="52" t="s">
        <v>547</v>
      </c>
      <c r="E2703" s="52" t="s">
        <v>114</v>
      </c>
      <c r="F2703" s="75" t="s">
        <v>186</v>
      </c>
      <c r="G2703" s="14">
        <v>6590000</v>
      </c>
    </row>
    <row r="2704" spans="2:7" x14ac:dyDescent="0.25">
      <c r="B2704" s="43" t="s">
        <v>2964</v>
      </c>
      <c r="C2704" s="75" t="s">
        <v>302</v>
      </c>
      <c r="D2704" s="52" t="s">
        <v>547</v>
      </c>
      <c r="E2704" s="52" t="s">
        <v>116</v>
      </c>
      <c r="F2704" s="75" t="s">
        <v>186</v>
      </c>
      <c r="G2704" s="14">
        <v>3670000</v>
      </c>
    </row>
    <row r="2705" spans="2:7" x14ac:dyDescent="0.25">
      <c r="B2705" s="43" t="s">
        <v>2965</v>
      </c>
      <c r="C2705" s="75" t="s">
        <v>302</v>
      </c>
      <c r="D2705" s="52" t="s">
        <v>547</v>
      </c>
      <c r="E2705" s="52" t="s">
        <v>119</v>
      </c>
      <c r="F2705" s="75" t="s">
        <v>186</v>
      </c>
      <c r="G2705" s="14">
        <v>3560000</v>
      </c>
    </row>
    <row r="2706" spans="2:7" x14ac:dyDescent="0.25">
      <c r="B2706" s="43" t="s">
        <v>2966</v>
      </c>
      <c r="C2706" s="75" t="s">
        <v>302</v>
      </c>
      <c r="D2706" s="52" t="s">
        <v>547</v>
      </c>
      <c r="E2706" s="52" t="s">
        <v>234</v>
      </c>
      <c r="F2706" s="75" t="s">
        <v>186</v>
      </c>
      <c r="G2706" s="14">
        <v>4400000</v>
      </c>
    </row>
    <row r="2707" spans="2:7" x14ac:dyDescent="0.25">
      <c r="B2707" s="43" t="s">
        <v>2397</v>
      </c>
      <c r="C2707" s="75" t="s">
        <v>302</v>
      </c>
      <c r="D2707" s="52" t="s">
        <v>547</v>
      </c>
      <c r="E2707" s="52" t="s">
        <v>109</v>
      </c>
      <c r="F2707" s="75" t="s">
        <v>197</v>
      </c>
      <c r="G2707" s="14">
        <v>3300000</v>
      </c>
    </row>
    <row r="2708" spans="2:7" x14ac:dyDescent="0.25">
      <c r="B2708" s="43" t="s">
        <v>2967</v>
      </c>
      <c r="C2708" s="75" t="s">
        <v>302</v>
      </c>
      <c r="D2708" s="52" t="s">
        <v>547</v>
      </c>
      <c r="E2708" s="52" t="s">
        <v>114</v>
      </c>
      <c r="F2708" s="75" t="s">
        <v>223</v>
      </c>
      <c r="G2708" s="14">
        <v>6300000</v>
      </c>
    </row>
    <row r="2709" spans="2:7" x14ac:dyDescent="0.25">
      <c r="B2709" s="43" t="s">
        <v>2968</v>
      </c>
      <c r="C2709" s="75" t="s">
        <v>302</v>
      </c>
      <c r="D2709" s="52" t="s">
        <v>547</v>
      </c>
      <c r="E2709" s="52" t="s">
        <v>116</v>
      </c>
      <c r="F2709" s="75" t="s">
        <v>223</v>
      </c>
      <c r="G2709" s="14">
        <v>7740000</v>
      </c>
    </row>
    <row r="2710" spans="2:7" x14ac:dyDescent="0.25">
      <c r="B2710" s="43" t="s">
        <v>2969</v>
      </c>
      <c r="C2710" s="75" t="s">
        <v>302</v>
      </c>
      <c r="D2710" s="52" t="s">
        <v>547</v>
      </c>
      <c r="E2710" s="52" t="s">
        <v>234</v>
      </c>
      <c r="F2710" s="75" t="s">
        <v>223</v>
      </c>
      <c r="G2710" s="14">
        <v>6570000</v>
      </c>
    </row>
    <row r="2711" spans="2:7" x14ac:dyDescent="0.25">
      <c r="B2711" s="43" t="s">
        <v>2100</v>
      </c>
      <c r="C2711" s="75" t="s">
        <v>302</v>
      </c>
      <c r="D2711" s="52" t="s">
        <v>547</v>
      </c>
      <c r="E2711" s="52" t="s">
        <v>194</v>
      </c>
      <c r="F2711" s="75" t="s">
        <v>443</v>
      </c>
      <c r="G2711" s="14">
        <v>5040000</v>
      </c>
    </row>
    <row r="2712" spans="2:7" x14ac:dyDescent="0.25">
      <c r="B2712" s="43" t="s">
        <v>2970</v>
      </c>
      <c r="C2712" s="75" t="s">
        <v>302</v>
      </c>
      <c r="D2712" s="52" t="s">
        <v>547</v>
      </c>
      <c r="E2712" s="52" t="s">
        <v>650</v>
      </c>
      <c r="F2712" s="75" t="s">
        <v>257</v>
      </c>
      <c r="G2712" s="14">
        <v>7070000</v>
      </c>
    </row>
    <row r="2713" spans="2:7" x14ac:dyDescent="0.25">
      <c r="B2713" s="43" t="s">
        <v>2971</v>
      </c>
      <c r="C2713" s="75" t="s">
        <v>302</v>
      </c>
      <c r="D2713" s="52" t="s">
        <v>547</v>
      </c>
      <c r="E2713" s="52" t="s">
        <v>194</v>
      </c>
      <c r="F2713" s="75" t="s">
        <v>257</v>
      </c>
      <c r="G2713" s="14">
        <v>6180000</v>
      </c>
    </row>
    <row r="2714" spans="2:7" x14ac:dyDescent="0.25">
      <c r="B2714" s="43" t="s">
        <v>2972</v>
      </c>
      <c r="C2714" s="75" t="s">
        <v>302</v>
      </c>
      <c r="D2714" s="52" t="s">
        <v>547</v>
      </c>
      <c r="E2714" s="52" t="s">
        <v>276</v>
      </c>
      <c r="F2714" s="75" t="s">
        <v>257</v>
      </c>
      <c r="G2714" s="14">
        <v>8550000</v>
      </c>
    </row>
    <row r="2715" spans="2:7" x14ac:dyDescent="0.25">
      <c r="B2715" s="43" t="s">
        <v>2973</v>
      </c>
      <c r="C2715" s="75" t="s">
        <v>302</v>
      </c>
      <c r="D2715" s="52" t="s">
        <v>547</v>
      </c>
      <c r="E2715" s="52" t="s">
        <v>116</v>
      </c>
      <c r="F2715" s="75" t="s">
        <v>257</v>
      </c>
      <c r="G2715" s="14">
        <v>5130000</v>
      </c>
    </row>
    <row r="2716" spans="2:7" x14ac:dyDescent="0.25">
      <c r="B2716" s="43" t="s">
        <v>2974</v>
      </c>
      <c r="C2716" s="75" t="s">
        <v>302</v>
      </c>
      <c r="D2716" s="52" t="s">
        <v>547</v>
      </c>
      <c r="E2716" s="52" t="s">
        <v>440</v>
      </c>
      <c r="F2716" s="75" t="s">
        <v>257</v>
      </c>
      <c r="G2716" s="14">
        <v>8130000</v>
      </c>
    </row>
    <row r="2717" spans="2:7" x14ac:dyDescent="0.25">
      <c r="B2717" s="43" t="s">
        <v>2975</v>
      </c>
      <c r="C2717" s="75" t="s">
        <v>302</v>
      </c>
      <c r="D2717" s="52" t="s">
        <v>547</v>
      </c>
      <c r="E2717" s="52" t="s">
        <v>116</v>
      </c>
      <c r="F2717" s="75" t="s">
        <v>213</v>
      </c>
      <c r="G2717" s="14">
        <v>4160000</v>
      </c>
    </row>
    <row r="2718" spans="2:7" x14ac:dyDescent="0.25">
      <c r="B2718" s="43" t="s">
        <v>2976</v>
      </c>
      <c r="C2718" s="75" t="s">
        <v>302</v>
      </c>
      <c r="D2718" s="52" t="s">
        <v>547</v>
      </c>
      <c r="E2718" s="52" t="s">
        <v>109</v>
      </c>
      <c r="F2718" s="75" t="s">
        <v>205</v>
      </c>
      <c r="G2718" s="14">
        <v>6530000</v>
      </c>
    </row>
    <row r="2719" spans="2:7" x14ac:dyDescent="0.25">
      <c r="B2719" s="43" t="s">
        <v>2977</v>
      </c>
      <c r="C2719" s="75" t="s">
        <v>302</v>
      </c>
      <c r="D2719" s="52" t="s">
        <v>547</v>
      </c>
      <c r="E2719" s="52" t="s">
        <v>109</v>
      </c>
      <c r="F2719" s="75" t="s">
        <v>205</v>
      </c>
      <c r="G2719" s="14">
        <v>7120000</v>
      </c>
    </row>
    <row r="2720" spans="2:7" x14ac:dyDescent="0.25">
      <c r="B2720" s="43" t="s">
        <v>2978</v>
      </c>
      <c r="C2720" s="75" t="s">
        <v>302</v>
      </c>
      <c r="D2720" s="52" t="s">
        <v>547</v>
      </c>
      <c r="E2720" s="52" t="s">
        <v>116</v>
      </c>
      <c r="F2720" s="75" t="s">
        <v>205</v>
      </c>
      <c r="G2720" s="14">
        <v>8530000</v>
      </c>
    </row>
    <row r="2721" spans="2:7" x14ac:dyDescent="0.25">
      <c r="B2721" s="43" t="s">
        <v>2979</v>
      </c>
      <c r="C2721" s="75" t="s">
        <v>302</v>
      </c>
      <c r="D2721" s="52" t="s">
        <v>547</v>
      </c>
      <c r="E2721" s="52" t="s">
        <v>116</v>
      </c>
      <c r="F2721" s="75" t="s">
        <v>205</v>
      </c>
      <c r="G2721" s="14">
        <v>4130000</v>
      </c>
    </row>
    <row r="2722" spans="2:7" x14ac:dyDescent="0.25">
      <c r="B2722" s="43" t="s">
        <v>546</v>
      </c>
      <c r="C2722" s="75" t="s">
        <v>302</v>
      </c>
      <c r="D2722" s="52" t="s">
        <v>547</v>
      </c>
      <c r="E2722" s="52" t="s">
        <v>125</v>
      </c>
      <c r="F2722" s="75" t="s">
        <v>205</v>
      </c>
      <c r="G2722" s="14">
        <v>4820000</v>
      </c>
    </row>
    <row r="2723" spans="2:7" x14ac:dyDescent="0.25">
      <c r="B2723" s="43" t="s">
        <v>2980</v>
      </c>
      <c r="C2723" s="75" t="s">
        <v>302</v>
      </c>
      <c r="D2723" s="52" t="s">
        <v>547</v>
      </c>
      <c r="E2723" s="52" t="s">
        <v>116</v>
      </c>
      <c r="F2723" s="75" t="s">
        <v>188</v>
      </c>
      <c r="G2723" s="14">
        <v>5820000</v>
      </c>
    </row>
    <row r="2724" spans="2:7" x14ac:dyDescent="0.25">
      <c r="B2724" s="43" t="s">
        <v>2981</v>
      </c>
      <c r="C2724" s="75" t="s">
        <v>302</v>
      </c>
      <c r="D2724" s="52" t="s">
        <v>551</v>
      </c>
      <c r="E2724" s="52" t="s">
        <v>116</v>
      </c>
      <c r="F2724" s="75" t="s">
        <v>186</v>
      </c>
      <c r="G2724" s="14">
        <v>2130000</v>
      </c>
    </row>
    <row r="2725" spans="2:7" x14ac:dyDescent="0.25">
      <c r="B2725" s="43" t="s">
        <v>550</v>
      </c>
      <c r="C2725" s="75" t="s">
        <v>302</v>
      </c>
      <c r="D2725" s="52" t="s">
        <v>551</v>
      </c>
      <c r="E2725" s="52" t="s">
        <v>125</v>
      </c>
      <c r="F2725" s="75" t="s">
        <v>186</v>
      </c>
      <c r="G2725" s="14">
        <v>1650000</v>
      </c>
    </row>
    <row r="2726" spans="2:7" x14ac:dyDescent="0.25">
      <c r="B2726" s="43" t="s">
        <v>553</v>
      </c>
      <c r="C2726" s="75" t="s">
        <v>302</v>
      </c>
      <c r="D2726" s="52" t="s">
        <v>551</v>
      </c>
      <c r="E2726" s="52" t="s">
        <v>125</v>
      </c>
      <c r="F2726" s="75" t="s">
        <v>186</v>
      </c>
      <c r="G2726" s="14">
        <v>6330000</v>
      </c>
    </row>
    <row r="2727" spans="2:7" x14ac:dyDescent="0.25">
      <c r="B2727" s="43" t="s">
        <v>555</v>
      </c>
      <c r="C2727" s="75" t="s">
        <v>302</v>
      </c>
      <c r="D2727" s="52" t="s">
        <v>551</v>
      </c>
      <c r="E2727" s="52" t="s">
        <v>125</v>
      </c>
      <c r="F2727" s="75" t="s">
        <v>186</v>
      </c>
      <c r="G2727" s="14">
        <v>2430000</v>
      </c>
    </row>
    <row r="2728" spans="2:7" x14ac:dyDescent="0.25">
      <c r="B2728" s="43" t="s">
        <v>557</v>
      </c>
      <c r="C2728" s="75" t="s">
        <v>302</v>
      </c>
      <c r="D2728" s="52" t="s">
        <v>551</v>
      </c>
      <c r="E2728" s="52" t="s">
        <v>125</v>
      </c>
      <c r="F2728" s="75" t="s">
        <v>186</v>
      </c>
      <c r="G2728" s="14">
        <v>6070000</v>
      </c>
    </row>
    <row r="2729" spans="2:7" x14ac:dyDescent="0.25">
      <c r="B2729" s="43" t="s">
        <v>559</v>
      </c>
      <c r="C2729" s="75" t="s">
        <v>302</v>
      </c>
      <c r="D2729" s="52" t="s">
        <v>551</v>
      </c>
      <c r="E2729" s="52" t="s">
        <v>125</v>
      </c>
      <c r="F2729" s="75" t="s">
        <v>186</v>
      </c>
      <c r="G2729" s="14">
        <v>3560000</v>
      </c>
    </row>
    <row r="2730" spans="2:7" x14ac:dyDescent="0.25">
      <c r="B2730" s="43" t="s">
        <v>561</v>
      </c>
      <c r="C2730" s="75" t="s">
        <v>302</v>
      </c>
      <c r="D2730" s="52" t="s">
        <v>551</v>
      </c>
      <c r="E2730" s="52" t="s">
        <v>125</v>
      </c>
      <c r="F2730" s="75" t="s">
        <v>186</v>
      </c>
      <c r="G2730" s="14">
        <v>3710000</v>
      </c>
    </row>
    <row r="2731" spans="2:7" x14ac:dyDescent="0.25">
      <c r="B2731" s="43" t="s">
        <v>563</v>
      </c>
      <c r="C2731" s="75" t="s">
        <v>302</v>
      </c>
      <c r="D2731" s="52" t="s">
        <v>551</v>
      </c>
      <c r="E2731" s="52" t="s">
        <v>125</v>
      </c>
      <c r="F2731" s="75" t="s">
        <v>186</v>
      </c>
      <c r="G2731" s="14">
        <v>3970000</v>
      </c>
    </row>
    <row r="2732" spans="2:7" x14ac:dyDescent="0.25">
      <c r="B2732" s="43" t="s">
        <v>564</v>
      </c>
      <c r="C2732" s="75" t="s">
        <v>302</v>
      </c>
      <c r="D2732" s="52" t="s">
        <v>551</v>
      </c>
      <c r="E2732" s="52" t="s">
        <v>125</v>
      </c>
      <c r="F2732" s="75" t="s">
        <v>186</v>
      </c>
      <c r="G2732" s="14">
        <v>2080000</v>
      </c>
    </row>
    <row r="2733" spans="2:7" x14ac:dyDescent="0.25">
      <c r="B2733" s="43" t="s">
        <v>566</v>
      </c>
      <c r="C2733" s="75" t="s">
        <v>302</v>
      </c>
      <c r="D2733" s="52" t="s">
        <v>551</v>
      </c>
      <c r="E2733" s="52" t="s">
        <v>125</v>
      </c>
      <c r="F2733" s="75" t="s">
        <v>223</v>
      </c>
      <c r="G2733" s="14">
        <v>7050000</v>
      </c>
    </row>
    <row r="2734" spans="2:7" x14ac:dyDescent="0.25">
      <c r="B2734" s="43" t="s">
        <v>568</v>
      </c>
      <c r="C2734" s="75" t="s">
        <v>302</v>
      </c>
      <c r="D2734" s="52" t="s">
        <v>551</v>
      </c>
      <c r="E2734" s="52" t="s">
        <v>125</v>
      </c>
      <c r="F2734" s="75" t="s">
        <v>223</v>
      </c>
      <c r="G2734" s="14">
        <v>7770000</v>
      </c>
    </row>
    <row r="2735" spans="2:7" x14ac:dyDescent="0.25">
      <c r="B2735" s="43" t="s">
        <v>570</v>
      </c>
      <c r="C2735" s="75" t="s">
        <v>302</v>
      </c>
      <c r="D2735" s="52" t="s">
        <v>551</v>
      </c>
      <c r="E2735" s="52" t="s">
        <v>125</v>
      </c>
      <c r="F2735" s="75" t="s">
        <v>223</v>
      </c>
      <c r="G2735" s="14">
        <v>270000</v>
      </c>
    </row>
    <row r="2736" spans="2:7" x14ac:dyDescent="0.25">
      <c r="B2736" s="43" t="s">
        <v>2982</v>
      </c>
      <c r="C2736" s="75" t="s">
        <v>302</v>
      </c>
      <c r="D2736" s="52" t="s">
        <v>551</v>
      </c>
      <c r="E2736" s="52" t="s">
        <v>111</v>
      </c>
      <c r="F2736" s="75" t="s">
        <v>257</v>
      </c>
      <c r="G2736" s="14">
        <v>8570000</v>
      </c>
    </row>
    <row r="2737" spans="2:7" x14ac:dyDescent="0.25">
      <c r="B2737" s="43" t="s">
        <v>2983</v>
      </c>
      <c r="C2737" s="75" t="s">
        <v>302</v>
      </c>
      <c r="D2737" s="52" t="s">
        <v>551</v>
      </c>
      <c r="E2737" s="52" t="s">
        <v>111</v>
      </c>
      <c r="F2737" s="75" t="s">
        <v>257</v>
      </c>
      <c r="G2737" s="14">
        <v>6540000</v>
      </c>
    </row>
    <row r="2738" spans="2:7" x14ac:dyDescent="0.25">
      <c r="B2738" s="43" t="s">
        <v>2984</v>
      </c>
      <c r="C2738" s="75" t="s">
        <v>302</v>
      </c>
      <c r="D2738" s="52" t="s">
        <v>551</v>
      </c>
      <c r="E2738" s="52" t="s">
        <v>114</v>
      </c>
      <c r="F2738" s="75" t="s">
        <v>257</v>
      </c>
      <c r="G2738" s="14">
        <v>8180000</v>
      </c>
    </row>
    <row r="2739" spans="2:7" x14ac:dyDescent="0.25">
      <c r="B2739" s="43" t="s">
        <v>573</v>
      </c>
      <c r="C2739" s="75" t="s">
        <v>302</v>
      </c>
      <c r="D2739" s="52" t="s">
        <v>551</v>
      </c>
      <c r="E2739" s="52" t="s">
        <v>125</v>
      </c>
      <c r="F2739" s="75" t="s">
        <v>257</v>
      </c>
      <c r="G2739" s="14">
        <v>7990000</v>
      </c>
    </row>
    <row r="2740" spans="2:7" x14ac:dyDescent="0.25">
      <c r="B2740" s="43" t="s">
        <v>2985</v>
      </c>
      <c r="C2740" s="75" t="s">
        <v>302</v>
      </c>
      <c r="D2740" s="52" t="s">
        <v>551</v>
      </c>
      <c r="E2740" s="52" t="s">
        <v>111</v>
      </c>
      <c r="F2740" s="75" t="s">
        <v>213</v>
      </c>
      <c r="G2740" s="14">
        <v>4860000</v>
      </c>
    </row>
    <row r="2741" spans="2:7" x14ac:dyDescent="0.25">
      <c r="B2741" s="43" t="s">
        <v>2986</v>
      </c>
      <c r="C2741" s="75" t="s">
        <v>302</v>
      </c>
      <c r="D2741" s="52" t="s">
        <v>551</v>
      </c>
      <c r="E2741" s="52" t="s">
        <v>111</v>
      </c>
      <c r="F2741" s="75" t="s">
        <v>205</v>
      </c>
      <c r="G2741" s="14">
        <v>6310000</v>
      </c>
    </row>
    <row r="2742" spans="2:7" x14ac:dyDescent="0.25">
      <c r="B2742" s="43" t="s">
        <v>2987</v>
      </c>
      <c r="C2742" s="75" t="s">
        <v>302</v>
      </c>
      <c r="D2742" s="52" t="s">
        <v>551</v>
      </c>
      <c r="E2742" s="52" t="s">
        <v>111</v>
      </c>
      <c r="F2742" s="75" t="s">
        <v>205</v>
      </c>
      <c r="G2742" s="14">
        <v>5870000</v>
      </c>
    </row>
    <row r="2743" spans="2:7" x14ac:dyDescent="0.25">
      <c r="B2743" s="43" t="s">
        <v>2988</v>
      </c>
      <c r="C2743" s="75" t="s">
        <v>302</v>
      </c>
      <c r="D2743" s="52" t="s">
        <v>551</v>
      </c>
      <c r="E2743" s="52" t="s">
        <v>119</v>
      </c>
      <c r="F2743" s="75" t="s">
        <v>220</v>
      </c>
      <c r="G2743" s="14">
        <v>6540000</v>
      </c>
    </row>
    <row r="2744" spans="2:7" x14ac:dyDescent="0.25">
      <c r="B2744" s="43" t="s">
        <v>575</v>
      </c>
      <c r="C2744" s="75" t="s">
        <v>302</v>
      </c>
      <c r="D2744" s="52" t="s">
        <v>551</v>
      </c>
      <c r="E2744" s="52" t="s">
        <v>125</v>
      </c>
      <c r="F2744" s="75" t="s">
        <v>188</v>
      </c>
      <c r="G2744" s="14">
        <v>6650000</v>
      </c>
    </row>
  </sheetData>
  <conditionalFormatting sqref="B14:G2744">
    <cfRule type="expression" dxfId="1" priority="2">
      <formula>ISODD(ROW())</formula>
    </cfRule>
  </conditionalFormatting>
  <conditionalFormatting sqref="I13:N171">
    <cfRule type="expression" dxfId="0" priority="1">
      <formula>ISODD(ROW())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B036-5570-4A16-862F-2995C954A23E}">
  <dimension ref="B2:R43"/>
  <sheetViews>
    <sheetView topLeftCell="A7" workbookViewId="0">
      <selection activeCell="F28" sqref="F28"/>
    </sheetView>
  </sheetViews>
  <sheetFormatPr defaultRowHeight="15" x14ac:dyDescent="0.25"/>
  <cols>
    <col min="2" max="2" width="35.5703125" customWidth="1"/>
    <col min="3" max="13" width="26.7109375" customWidth="1"/>
    <col min="14" max="18" width="19.5703125" customWidth="1"/>
  </cols>
  <sheetData>
    <row r="2" spans="2:13" ht="21" x14ac:dyDescent="0.35">
      <c r="B2" s="79" t="s">
        <v>31</v>
      </c>
    </row>
    <row r="3" spans="2:13" x14ac:dyDescent="0.25">
      <c r="B3" t="s">
        <v>32</v>
      </c>
    </row>
    <row r="5" spans="2:13" ht="18.75" x14ac:dyDescent="0.3">
      <c r="B5" s="80" t="s">
        <v>33</v>
      </c>
    </row>
    <row r="6" spans="2:13" ht="21" x14ac:dyDescent="0.35">
      <c r="B6" s="69" t="s">
        <v>34</v>
      </c>
      <c r="C6" s="69" t="s">
        <v>1</v>
      </c>
      <c r="D6" s="69" t="s">
        <v>2</v>
      </c>
      <c r="E6" s="69" t="s">
        <v>3</v>
      </c>
      <c r="F6" s="69" t="s">
        <v>4</v>
      </c>
    </row>
    <row r="7" spans="2:13" ht="105" x14ac:dyDescent="0.25">
      <c r="B7" s="71" t="s">
        <v>35</v>
      </c>
      <c r="C7" s="71" t="s">
        <v>36</v>
      </c>
      <c r="D7" s="71" t="s">
        <v>37</v>
      </c>
      <c r="E7" s="71" t="s">
        <v>38</v>
      </c>
      <c r="F7" s="71" t="s">
        <v>39</v>
      </c>
      <c r="G7" s="71" t="s">
        <v>40</v>
      </c>
      <c r="H7" s="71" t="s">
        <v>41</v>
      </c>
    </row>
    <row r="8" spans="2:13" ht="105" x14ac:dyDescent="0.25">
      <c r="B8" s="71" t="s">
        <v>42</v>
      </c>
      <c r="C8" s="71" t="s">
        <v>36</v>
      </c>
      <c r="D8" s="71" t="s">
        <v>43</v>
      </c>
      <c r="E8" s="71" t="s">
        <v>44</v>
      </c>
      <c r="F8" s="71"/>
      <c r="G8" s="71"/>
      <c r="H8" s="71"/>
    </row>
    <row r="10" spans="2:13" ht="18.75" x14ac:dyDescent="0.3">
      <c r="B10" s="80" t="s">
        <v>45</v>
      </c>
    </row>
    <row r="11" spans="2:13" ht="21" x14ac:dyDescent="0.35">
      <c r="B11" s="69" t="s">
        <v>46</v>
      </c>
      <c r="C11" s="69" t="s">
        <v>13</v>
      </c>
      <c r="E11" s="69" t="s">
        <v>47</v>
      </c>
      <c r="F11" s="69" t="s">
        <v>13</v>
      </c>
      <c r="H11" s="69"/>
      <c r="I11" s="69"/>
    </row>
    <row r="12" spans="2:13" ht="30" x14ac:dyDescent="0.25">
      <c r="B12" s="71" t="s">
        <v>48</v>
      </c>
      <c r="C12" s="68">
        <f>'Revenues calc'!D68</f>
        <v>52.25</v>
      </c>
      <c r="E12" s="71" t="s">
        <v>49</v>
      </c>
      <c r="F12" s="68">
        <f>'Expenses calc'!D53</f>
        <v>202.45999999999998</v>
      </c>
    </row>
    <row r="13" spans="2:13" ht="30" x14ac:dyDescent="0.25">
      <c r="B13" s="71" t="s">
        <v>50</v>
      </c>
      <c r="C13" s="68">
        <f>'Revenues calc'!E68</f>
        <v>127.51900000000001</v>
      </c>
      <c r="E13" s="71" t="s">
        <v>51</v>
      </c>
      <c r="F13" s="68">
        <f>'Expenses calc'!E53</f>
        <v>99.361000000000004</v>
      </c>
    </row>
    <row r="14" spans="2:13" ht="30" x14ac:dyDescent="0.25">
      <c r="B14" s="71" t="s">
        <v>52</v>
      </c>
      <c r="C14" s="68">
        <f>'Revenues calc'!F68</f>
        <v>174.31399999999999</v>
      </c>
    </row>
    <row r="16" spans="2:13" ht="26.25" x14ac:dyDescent="0.4">
      <c r="B16" s="3" t="s">
        <v>53</v>
      </c>
      <c r="C16" s="6">
        <v>2021</v>
      </c>
      <c r="D16" s="6">
        <f>C16+1</f>
        <v>2022</v>
      </c>
      <c r="E16" s="6">
        <f t="shared" ref="E16:L16" si="0">D16+1</f>
        <v>2023</v>
      </c>
      <c r="F16" s="6">
        <f t="shared" si="0"/>
        <v>2024</v>
      </c>
      <c r="G16" s="6">
        <f t="shared" si="0"/>
        <v>2025</v>
      </c>
      <c r="H16" s="6">
        <f t="shared" si="0"/>
        <v>2026</v>
      </c>
      <c r="I16" s="6">
        <f t="shared" si="0"/>
        <v>2027</v>
      </c>
      <c r="J16" s="6">
        <f t="shared" si="0"/>
        <v>2028</v>
      </c>
      <c r="K16" s="6">
        <f t="shared" si="0"/>
        <v>2029</v>
      </c>
      <c r="L16" s="6">
        <f t="shared" si="0"/>
        <v>2030</v>
      </c>
      <c r="M16" s="6">
        <v>2031</v>
      </c>
    </row>
    <row r="17" spans="2:13" x14ac:dyDescent="0.25">
      <c r="B17" s="4" t="s">
        <v>54</v>
      </c>
      <c r="C17" s="66">
        <f>'Scenario 1'!C37</f>
        <v>25.456465112518263</v>
      </c>
      <c r="D17" s="66">
        <f>'Scenario 1'!D37</f>
        <v>26.310471861947327</v>
      </c>
      <c r="E17" s="66">
        <f>'Scenario 1'!E37</f>
        <v>27.192932246567981</v>
      </c>
      <c r="F17" s="66">
        <f>'Scenario 1'!F37</f>
        <v>28.104788291024217</v>
      </c>
      <c r="G17" s="66">
        <f>'Scenario 1'!G37</f>
        <v>29.047013029879956</v>
      </c>
      <c r="H17" s="66">
        <f>'Scenario 1'!H37</f>
        <v>30.020611523251027</v>
      </c>
      <c r="I17" s="66">
        <f>'Scenario 1'!I37</f>
        <v>31.026621905554595</v>
      </c>
      <c r="J17" s="66">
        <f>'Scenario 1'!J37</f>
        <v>32.06611646845181</v>
      </c>
      <c r="K17" s="66">
        <f>'Scenario 1'!K37</f>
        <v>33.140202779094245</v>
      </c>
      <c r="L17" s="66">
        <f>'Scenario 1'!L37</f>
        <v>34.250024834820906</v>
      </c>
      <c r="M17" s="66">
        <f>'Scenario 1'!M37</f>
        <v>35.396764255489337</v>
      </c>
    </row>
    <row r="18" spans="2:13" x14ac:dyDescent="0.25">
      <c r="B18" s="4" t="s">
        <v>55</v>
      </c>
      <c r="C18" s="66">
        <f>'Scenario 1'!C38</f>
        <v>71.193254699499803</v>
      </c>
      <c r="D18" s="66">
        <f>'Scenario 1'!D38</f>
        <v>74.244408077666932</v>
      </c>
      <c r="E18" s="66">
        <f>'Scenario 1'!E38</f>
        <v>77.425766684767936</v>
      </c>
      <c r="F18" s="66">
        <f>'Scenario 1'!F38</f>
        <v>80.742864699731356</v>
      </c>
      <c r="G18" s="66">
        <f>'Scenario 1'!G38</f>
        <v>84.201470654191183</v>
      </c>
      <c r="H18" s="66">
        <f>'Scenario 1'!H38</f>
        <v>87.807597322951466</v>
      </c>
      <c r="I18" s="66">
        <f>'Scenario 1'!I38</f>
        <v>91.567512030585164</v>
      </c>
      <c r="J18" s="66">
        <f>'Scenario 1'!J38</f>
        <v>95.487747391627948</v>
      </c>
      <c r="K18" s="66">
        <f>'Scenario 1'!K38</f>
        <v>99.575112502558085</v>
      </c>
      <c r="L18" s="66">
        <f>'Scenario 1'!L38</f>
        <v>103.83670460451536</v>
      </c>
      <c r="M18" s="66">
        <f>'Scenario 1'!M38</f>
        <v>108.27992123650499</v>
      </c>
    </row>
    <row r="19" spans="2:13" x14ac:dyDescent="0.25">
      <c r="B19" s="4" t="s">
        <v>56</v>
      </c>
      <c r="C19" s="66">
        <f>'Scenario 1'!C39</f>
        <v>78.583296189315689</v>
      </c>
      <c r="D19" s="66">
        <f>'Scenario 1'!D39</f>
        <v>82.271379009918377</v>
      </c>
      <c r="E19" s="66">
        <f>'Scenario 1'!E39</f>
        <v>86.131929527360938</v>
      </c>
      <c r="F19" s="66">
        <f>'Scenario 1'!F39</f>
        <v>90.172985709378125</v>
      </c>
      <c r="G19" s="66">
        <f>'Scenario 1'!G39</f>
        <v>94.402958961152848</v>
      </c>
      <c r="H19" s="66">
        <f>'Scenario 1'!H39</f>
        <v>98.830651424620868</v>
      </c>
      <c r="I19" s="66">
        <f>'Scenario 1'!I39</f>
        <v>103.46527407703225</v>
      </c>
      <c r="J19" s="66">
        <f>'Scenario 1'!J39</f>
        <v>108.31646566560789</v>
      </c>
      <c r="K19" s="66">
        <f>'Scenario 1'!K39</f>
        <v>113.39431251682326</v>
      </c>
      <c r="L19" s="66">
        <f>'Scenario 1'!L39</f>
        <v>118.70936926062363</v>
      </c>
      <c r="M19" s="66">
        <f>'Scenario 1'!M39</f>
        <v>124.27268051172879</v>
      </c>
    </row>
    <row r="20" spans="2:13" x14ac:dyDescent="0.25">
      <c r="B20" s="5" t="s">
        <v>57</v>
      </c>
      <c r="C20" s="66">
        <f>'Scenario 1'!C40</f>
        <v>0</v>
      </c>
      <c r="D20" s="66">
        <f>'Scenario 1'!D40</f>
        <v>78.468727409132654</v>
      </c>
      <c r="E20" s="66">
        <f>'Scenario 1'!E40</f>
        <v>0</v>
      </c>
      <c r="F20" s="66">
        <f>'Scenario 1'!F40</f>
        <v>0</v>
      </c>
      <c r="G20" s="66">
        <f>'Scenario 1'!G40</f>
        <v>0</v>
      </c>
      <c r="H20" s="66">
        <f>'Scenario 1'!H40</f>
        <v>0</v>
      </c>
      <c r="I20" s="66">
        <f>'Scenario 1'!I40</f>
        <v>0</v>
      </c>
      <c r="J20" s="66">
        <f>'Scenario 1'!J40</f>
        <v>0</v>
      </c>
      <c r="K20" s="66">
        <f>'Scenario 1'!K40</f>
        <v>0</v>
      </c>
      <c r="L20" s="66">
        <f>'Scenario 1'!L40</f>
        <v>0</v>
      </c>
      <c r="M20" s="66">
        <f>'Scenario 1'!M40</f>
        <v>0</v>
      </c>
    </row>
    <row r="22" spans="2:13" ht="26.25" x14ac:dyDescent="0.4">
      <c r="B22" s="3" t="s">
        <v>58</v>
      </c>
      <c r="C22" s="6">
        <v>2021</v>
      </c>
      <c r="D22" s="6">
        <v>2022</v>
      </c>
      <c r="E22" s="6">
        <f>D22+1</f>
        <v>2023</v>
      </c>
      <c r="F22" s="6">
        <f t="shared" ref="F22:L22" si="1">E22+1</f>
        <v>2024</v>
      </c>
      <c r="G22" s="6">
        <f t="shared" si="1"/>
        <v>2025</v>
      </c>
      <c r="H22" s="6">
        <f t="shared" si="1"/>
        <v>2026</v>
      </c>
      <c r="I22" s="6">
        <f t="shared" si="1"/>
        <v>2027</v>
      </c>
      <c r="J22" s="6">
        <f t="shared" si="1"/>
        <v>2028</v>
      </c>
      <c r="K22" s="6">
        <f t="shared" si="1"/>
        <v>2029</v>
      </c>
      <c r="L22" s="6">
        <f t="shared" si="1"/>
        <v>2030</v>
      </c>
      <c r="M22" s="6">
        <v>2031</v>
      </c>
    </row>
    <row r="23" spans="2:13" x14ac:dyDescent="0.25">
      <c r="B23" s="4" t="s">
        <v>59</v>
      </c>
      <c r="C23" s="66">
        <f>'Scenario 1'!C44</f>
        <v>2021</v>
      </c>
      <c r="D23" s="66">
        <f>'Scenario 1'!D44</f>
        <v>2022</v>
      </c>
      <c r="E23" s="66">
        <f>'Scenario 1'!E44</f>
        <v>2023</v>
      </c>
      <c r="F23" s="66">
        <f>'Scenario 1'!F44</f>
        <v>2024</v>
      </c>
      <c r="G23" s="66">
        <f>'Scenario 1'!G44</f>
        <v>2025</v>
      </c>
      <c r="H23" s="66">
        <f>'Scenario 1'!H44</f>
        <v>2026</v>
      </c>
      <c r="I23" s="66">
        <f>'Scenario 1'!I44</f>
        <v>2027</v>
      </c>
      <c r="J23" s="66">
        <f>'Scenario 1'!J44</f>
        <v>2028</v>
      </c>
      <c r="K23" s="66">
        <f>'Scenario 1'!K44</f>
        <v>2029</v>
      </c>
      <c r="L23" s="66">
        <f>'Scenario 1'!L44</f>
        <v>2030</v>
      </c>
      <c r="M23" s="66">
        <f>'Scenario 1'!M44</f>
        <v>2031</v>
      </c>
    </row>
    <row r="24" spans="2:13" x14ac:dyDescent="0.25">
      <c r="B24" s="4" t="s">
        <v>60</v>
      </c>
      <c r="C24" s="66">
        <f>'Scenario 1'!C45</f>
        <v>104.13832485401986</v>
      </c>
      <c r="D24" s="66">
        <f>'Scenario 1'!D45</f>
        <v>110.37874960157957</v>
      </c>
      <c r="E24" s="66">
        <f>'Scenario 1'!E45</f>
        <v>116.99228315694823</v>
      </c>
      <c r="F24" s="66">
        <f>'Scenario 1'!F45</f>
        <v>124.00118543072205</v>
      </c>
      <c r="G24" s="66">
        <f>'Scenario 1'!G45</f>
        <v>131.42904167896356</v>
      </c>
      <c r="H24" s="66">
        <f>'Scenario 1'!H45</f>
        <v>139.30084126313633</v>
      </c>
      <c r="I24" s="66">
        <f>'Scenario 1'!I45</f>
        <v>147.64306108207114</v>
      </c>
      <c r="J24" s="66">
        <f>'Scenario 1'!J45</f>
        <v>156.48375395264756</v>
      </c>
      <c r="K24" s="66">
        <f>'Scenario 1'!K45</f>
        <v>165.85264223223493</v>
      </c>
      <c r="L24" s="66">
        <f>'Scenario 1'!L45</f>
        <v>175.78121699326377</v>
      </c>
      <c r="M24" s="66">
        <f>'Scenario 1'!M45</f>
        <v>186.30284307864727</v>
      </c>
    </row>
    <row r="25" spans="2:13" x14ac:dyDescent="0.25">
      <c r="B25" s="5" t="s">
        <v>57</v>
      </c>
      <c r="C25" s="66">
        <f>'Scenario 1'!C46</f>
        <v>54.994133381905392</v>
      </c>
      <c r="D25" s="66">
        <f>'Scenario 1'!D46</f>
        <v>59.959016639355056</v>
      </c>
      <c r="E25" s="66">
        <f>'Scenario 1'!E46</f>
        <v>65.37165868024573</v>
      </c>
      <c r="F25" s="66">
        <f>'Scenario 1'!F46</f>
        <v>71.272399674451805</v>
      </c>
      <c r="G25" s="66">
        <f>'Scenario 1'!G46</f>
        <v>77.705210626277207</v>
      </c>
      <c r="H25" s="66">
        <f>'Scenario 1'!H46</f>
        <v>84.718019862416909</v>
      </c>
      <c r="I25" s="66">
        <f>'Scenario 1'!I46</f>
        <v>92.363068851602279</v>
      </c>
      <c r="J25" s="66">
        <f>'Scenario 1'!J46</f>
        <v>100.69729998882214</v>
      </c>
      <c r="K25" s="66">
        <f>'Scenario 1'!K46</f>
        <v>109.78277921315339</v>
      </c>
      <c r="L25" s="66">
        <f>'Scenario 1'!L46</f>
        <v>119.68715658553955</v>
      </c>
      <c r="M25" s="66">
        <f>'Scenario 1'!M46</f>
        <v>130.4841682332175</v>
      </c>
    </row>
    <row r="27" spans="2:13" ht="26.25" x14ac:dyDescent="0.4">
      <c r="B27" s="3" t="s">
        <v>61</v>
      </c>
      <c r="C27" s="6">
        <v>2021</v>
      </c>
      <c r="D27" s="6">
        <f>C27+1</f>
        <v>2022</v>
      </c>
      <c r="E27" s="6">
        <f t="shared" ref="E27" si="2">D27+1</f>
        <v>2023</v>
      </c>
      <c r="F27" s="6">
        <f t="shared" ref="F27" si="3">E27+1</f>
        <v>2024</v>
      </c>
      <c r="G27" s="6">
        <f t="shared" ref="G27" si="4">F27+1</f>
        <v>2025</v>
      </c>
      <c r="H27" s="6">
        <f t="shared" ref="H27" si="5">G27+1</f>
        <v>2026</v>
      </c>
      <c r="I27" s="6">
        <f t="shared" ref="I27" si="6">H27+1</f>
        <v>2027</v>
      </c>
      <c r="J27" s="6">
        <f t="shared" ref="J27" si="7">I27+1</f>
        <v>2028</v>
      </c>
      <c r="K27" s="6">
        <f t="shared" ref="K27" si="8">J27+1</f>
        <v>2029</v>
      </c>
      <c r="L27" s="6">
        <f t="shared" ref="L27" si="9">K27+1</f>
        <v>2030</v>
      </c>
      <c r="M27" s="6">
        <v>2031</v>
      </c>
    </row>
    <row r="28" spans="2:13" x14ac:dyDescent="0.25">
      <c r="B28" s="4" t="s">
        <v>54</v>
      </c>
      <c r="C28" s="66">
        <f>C17*(1+'Revenues calc'!$N$27)</f>
        <v>26.426212816687261</v>
      </c>
      <c r="D28" s="66">
        <f>D17*(1+'Revenues calc'!$N$27)</f>
        <v>27.312752405257314</v>
      </c>
      <c r="E28" s="66">
        <f>E17*(1+'Revenues calc'!$N$27)</f>
        <v>28.228829551994131</v>
      </c>
      <c r="F28" s="66">
        <f>($C$12-E28)/COUNT($F$27:$H$27)+F17</f>
        <v>36.11184510702617</v>
      </c>
      <c r="G28" s="66">
        <f>F28+(C12-F28)/2</f>
        <v>44.180922553513085</v>
      </c>
      <c r="H28" s="78">
        <f>C12</f>
        <v>52.25</v>
      </c>
      <c r="I28" s="66">
        <f>H28*(1+'Revenues calc'!$N$27)</f>
        <v>54.240430223476451</v>
      </c>
      <c r="J28" s="66">
        <f>I28*(1+'Revenues calc'!$N$27)</f>
        <v>56.306684609144838</v>
      </c>
      <c r="K28" s="66">
        <f>J28*(1+'Revenues calc'!$N$27)</f>
        <v>58.451651629810833</v>
      </c>
      <c r="L28" s="66">
        <f>K28*(1+'Revenues calc'!$N$27)</f>
        <v>60.678329792798245</v>
      </c>
      <c r="M28" s="66">
        <f>L28*(1+'Revenues calc'!$N$27)</f>
        <v>62.989831831643365</v>
      </c>
    </row>
    <row r="29" spans="2:13" x14ac:dyDescent="0.25">
      <c r="B29" s="4" t="s">
        <v>55</v>
      </c>
      <c r="C29" s="66">
        <f>C18*(1+'Revenues calc'!$M$28)</f>
        <v>74.571012584043672</v>
      </c>
      <c r="D29" s="66">
        <f>D18*(1+'Revenues calc'!$M$28)</f>
        <v>77.76692767346502</v>
      </c>
      <c r="E29" s="66">
        <f>E18*(1+'Revenues calc'!$M$28)</f>
        <v>81.099225567778745</v>
      </c>
      <c r="F29" s="66">
        <f>($C$13-E29)/COUNT($F$27:$H$27)+F18</f>
        <v>96.21612284380511</v>
      </c>
      <c r="G29" s="66">
        <f>F29+(C13-F29)/2</f>
        <v>111.86756142190256</v>
      </c>
      <c r="H29" s="78">
        <f>C13</f>
        <v>127.51900000000001</v>
      </c>
      <c r="I29" s="66">
        <f>H29*(1+'Revenues calc'!$M$28)</f>
        <v>133.56912805633362</v>
      </c>
      <c r="J29" s="66">
        <f>I29*(1+'Revenues calc'!$M$28)</f>
        <v>139.90630392121372</v>
      </c>
      <c r="K29" s="66">
        <f>J29*(1+'Revenues calc'!$M$28)</f>
        <v>146.54414655338363</v>
      </c>
      <c r="L29" s="66">
        <f>K29*(1+'Revenues calc'!$M$28)</f>
        <v>153.49692106192035</v>
      </c>
      <c r="M29" s="66">
        <f>L29*(1+'Revenues calc'!$M$28)</f>
        <v>160.77956936278181</v>
      </c>
    </row>
    <row r="30" spans="2:13" x14ac:dyDescent="0.25">
      <c r="B30" s="4" t="s">
        <v>56</v>
      </c>
      <c r="C30" s="66">
        <f>C19</f>
        <v>78.583296189315689</v>
      </c>
      <c r="D30" s="66">
        <f t="shared" ref="D30:E30" si="10">D19</f>
        <v>82.271379009918377</v>
      </c>
      <c r="E30" s="66">
        <f t="shared" si="10"/>
        <v>86.131929527360938</v>
      </c>
      <c r="F30" s="66">
        <f>($C$14-E30)/COUNT($F$27:$H$27)+F19</f>
        <v>119.56700920025781</v>
      </c>
      <c r="G30" s="66">
        <f>F30+(C14-F30)/2</f>
        <v>146.94050460012892</v>
      </c>
      <c r="H30" s="78">
        <f>C14</f>
        <v>174.31399999999999</v>
      </c>
      <c r="I30" s="66">
        <f>H30*(1+'Revenues calc'!$N$29)</f>
        <v>186.48202389882769</v>
      </c>
      <c r="J30" s="66">
        <f>I30*(1+'Revenues calc'!$N$29)</f>
        <v>199.49943915808797</v>
      </c>
      <c r="K30" s="66">
        <f>J30*(1+'Revenues calc'!$N$29)</f>
        <v>213.42553771287035</v>
      </c>
      <c r="L30" s="66">
        <f>K30*(1+'Revenues calc'!$N$29)</f>
        <v>228.32375038374224</v>
      </c>
      <c r="M30" s="66">
        <f>L30*(1+'Revenues calc'!$N$29)</f>
        <v>244.26193579248363</v>
      </c>
    </row>
    <row r="31" spans="2:13" x14ac:dyDescent="0.25">
      <c r="B31" s="5" t="s">
        <v>57</v>
      </c>
      <c r="C31" s="66">
        <f>SUM(C28:C30)</f>
        <v>179.58052159004663</v>
      </c>
      <c r="D31" s="66">
        <f t="shared" ref="D31:M31" si="11">SUM(D28:D30)</f>
        <v>187.35105908864071</v>
      </c>
      <c r="E31" s="66">
        <f t="shared" si="11"/>
        <v>195.45998464713381</v>
      </c>
      <c r="F31" s="66">
        <f t="shared" si="11"/>
        <v>251.89497715108911</v>
      </c>
      <c r="G31" s="66">
        <f t="shared" si="11"/>
        <v>302.98898857554457</v>
      </c>
      <c r="H31" s="66">
        <f t="shared" si="11"/>
        <v>354.08299999999997</v>
      </c>
      <c r="I31" s="66">
        <f t="shared" si="11"/>
        <v>374.29158217863778</v>
      </c>
      <c r="J31" s="66">
        <f t="shared" si="11"/>
        <v>395.7124276884465</v>
      </c>
      <c r="K31" s="66">
        <f t="shared" si="11"/>
        <v>418.42133589606482</v>
      </c>
      <c r="L31" s="66">
        <f t="shared" si="11"/>
        <v>442.49900123846083</v>
      </c>
      <c r="M31" s="66">
        <f t="shared" si="11"/>
        <v>468.0313369869088</v>
      </c>
    </row>
    <row r="33" spans="2:18" ht="26.25" x14ac:dyDescent="0.4">
      <c r="B33" s="3" t="s">
        <v>62</v>
      </c>
      <c r="C33" s="6">
        <v>2021</v>
      </c>
      <c r="D33" s="6">
        <v>2022</v>
      </c>
      <c r="E33" s="6">
        <f>D33+1</f>
        <v>2023</v>
      </c>
      <c r="F33" s="6">
        <f t="shared" ref="F33" si="12">E33+1</f>
        <v>2024</v>
      </c>
      <c r="G33" s="6">
        <f t="shared" ref="G33" si="13">F33+1</f>
        <v>2025</v>
      </c>
      <c r="H33" s="6">
        <f t="shared" ref="H33" si="14">G33+1</f>
        <v>2026</v>
      </c>
      <c r="I33" s="6">
        <f t="shared" ref="I33" si="15">H33+1</f>
        <v>2027</v>
      </c>
      <c r="J33" s="6">
        <f t="shared" ref="J33" si="16">I33+1</f>
        <v>2028</v>
      </c>
      <c r="K33" s="6">
        <f t="shared" ref="K33" si="17">J33+1</f>
        <v>2029</v>
      </c>
      <c r="L33" s="6">
        <f t="shared" ref="L33" si="18">K33+1</f>
        <v>2030</v>
      </c>
      <c r="M33" s="6">
        <v>2031</v>
      </c>
    </row>
    <row r="34" spans="2:18" x14ac:dyDescent="0.25">
      <c r="B34" s="4" t="s">
        <v>59</v>
      </c>
      <c r="C34" s="66">
        <f>C23*(1+'Expenses calc'!$M$13)</f>
        <v>2151.5304020644885</v>
      </c>
      <c r="D34" s="66">
        <f>D23*(1+'Expenses calc'!$M$13)</f>
        <v>2152.5949891016307</v>
      </c>
      <c r="E34" s="66">
        <f>E23*(1+'Expenses calc'!$M$13)</f>
        <v>2153.659576138773</v>
      </c>
      <c r="F34" s="66">
        <f>($F$12-E34)/COUNT($F$27:$H$27)+F23</f>
        <v>1373.6001412870755</v>
      </c>
      <c r="G34" s="66">
        <f>F34+(F12-F34)/2</f>
        <v>788.03007064353778</v>
      </c>
      <c r="H34" s="78">
        <f>F12</f>
        <v>202.45999999999998</v>
      </c>
      <c r="I34" s="66">
        <f>H34*(1+'Expenses calc'!$M$13)</f>
        <v>215.53629153982001</v>
      </c>
      <c r="J34" s="66">
        <f>I34*(1+'Expenses calc'!$M$13)</f>
        <v>229.4571420070053</v>
      </c>
      <c r="K34" s="66">
        <f>J34*(1+'Expenses calc'!$M$13)</f>
        <v>244.2770989603664</v>
      </c>
      <c r="L34" s="66">
        <f>K34*(1+'Expenses calc'!$M$13)</f>
        <v>260.0542330239208</v>
      </c>
      <c r="M34" s="66">
        <f>L34*(1+'Expenses calc'!$M$13)</f>
        <v>276.85036543123624</v>
      </c>
    </row>
    <row r="35" spans="2:18" x14ac:dyDescent="0.25">
      <c r="B35" s="4" t="s">
        <v>60</v>
      </c>
      <c r="C35" s="66">
        <f>C24*(1+'Expenses calc'!$M$14)</f>
        <v>114.03942464452133</v>
      </c>
      <c r="D35" s="66">
        <f>D24*(1+'Expenses calc'!$M$14)</f>
        <v>120.87316667702217</v>
      </c>
      <c r="E35" s="66">
        <f>E24*(1+'Expenses calc'!$M$14)</f>
        <v>128.11549136948014</v>
      </c>
      <c r="F35" s="66">
        <f>($F$13-E35)/COUNT($F$27:$H$27)+F24</f>
        <v>114.41635497422867</v>
      </c>
      <c r="G35" s="66">
        <f>F35+(F13-F35)/2</f>
        <v>106.88867748711434</v>
      </c>
      <c r="H35" s="78">
        <f>F13</f>
        <v>99.361000000000004</v>
      </c>
      <c r="I35" s="66">
        <f>H35*(1+'Expenses calc'!$M$14)</f>
        <v>108.80788881507434</v>
      </c>
      <c r="J35" s="66">
        <f>I35*(1+'Expenses calc'!$M$14)</f>
        <v>119.15295406038162</v>
      </c>
      <c r="K35" s="66">
        <f>J35*(1+'Expenses calc'!$M$14)</f>
        <v>130.48159114128947</v>
      </c>
      <c r="L35" s="66">
        <f>K35*(1+'Expenses calc'!$M$14)</f>
        <v>142.88731455314874</v>
      </c>
      <c r="M35" s="66">
        <f>L35*(1+'Expenses calc'!$M$14)</f>
        <v>156.47252981535573</v>
      </c>
    </row>
    <row r="36" spans="2:18" x14ac:dyDescent="0.25">
      <c r="B36" s="5" t="s">
        <v>57</v>
      </c>
      <c r="C36" s="66">
        <f>SUM(C34:C35)</f>
        <v>2265.5698267090097</v>
      </c>
      <c r="D36" s="66">
        <f t="shared" ref="D36:M36" si="19">SUM(D34:D35)</f>
        <v>2273.468155778653</v>
      </c>
      <c r="E36" s="66">
        <f t="shared" si="19"/>
        <v>2281.775067508253</v>
      </c>
      <c r="F36" s="66">
        <f t="shared" si="19"/>
        <v>1488.0164962613042</v>
      </c>
      <c r="G36" s="66">
        <f t="shared" si="19"/>
        <v>894.91874813065215</v>
      </c>
      <c r="H36" s="66">
        <f t="shared" si="19"/>
        <v>301.82099999999997</v>
      </c>
      <c r="I36" s="66">
        <f t="shared" si="19"/>
        <v>324.34418035489432</v>
      </c>
      <c r="J36" s="66">
        <f t="shared" si="19"/>
        <v>348.61009606738691</v>
      </c>
      <c r="K36" s="66">
        <f t="shared" si="19"/>
        <v>374.75869010165587</v>
      </c>
      <c r="L36" s="66">
        <f t="shared" si="19"/>
        <v>402.94154757706951</v>
      </c>
      <c r="M36" s="66">
        <f t="shared" si="19"/>
        <v>433.322895246592</v>
      </c>
    </row>
    <row r="38" spans="2:18" ht="26.25" x14ac:dyDescent="0.4">
      <c r="B38" s="3" t="s">
        <v>63</v>
      </c>
      <c r="C38" s="6">
        <v>2021</v>
      </c>
      <c r="D38" s="6">
        <v>2022</v>
      </c>
      <c r="E38" s="6">
        <f>D38+1</f>
        <v>2023</v>
      </c>
      <c r="F38" s="6">
        <f t="shared" ref="F38" si="20">E38+1</f>
        <v>2024</v>
      </c>
      <c r="G38" s="6">
        <f t="shared" ref="G38" si="21">F38+1</f>
        <v>2025</v>
      </c>
      <c r="H38" s="6">
        <f t="shared" ref="H38" si="22">G38+1</f>
        <v>2026</v>
      </c>
      <c r="I38" s="6">
        <f t="shared" ref="I38" si="23">H38+1</f>
        <v>2027</v>
      </c>
      <c r="J38" s="6">
        <f t="shared" ref="J38" si="24">I38+1</f>
        <v>2028</v>
      </c>
      <c r="K38" s="6">
        <f t="shared" ref="K38" si="25">J38+1</f>
        <v>2029</v>
      </c>
      <c r="L38" s="6">
        <f t="shared" ref="L38" si="26">K38+1</f>
        <v>2030</v>
      </c>
      <c r="M38" s="6">
        <v>2031</v>
      </c>
    </row>
    <row r="39" spans="2:18" x14ac:dyDescent="0.25">
      <c r="B39" s="5" t="s">
        <v>57</v>
      </c>
      <c r="C39" s="66">
        <f>C31-C36</f>
        <v>-2085.9893051189629</v>
      </c>
      <c r="D39" s="66">
        <f t="shared" ref="D39:M39" si="27">D31-D36</f>
        <v>-2086.1170966900122</v>
      </c>
      <c r="E39" s="66">
        <f t="shared" si="27"/>
        <v>-2086.3150828611192</v>
      </c>
      <c r="F39" s="66">
        <f t="shared" si="27"/>
        <v>-1236.1215191102151</v>
      </c>
      <c r="G39" s="66">
        <f t="shared" si="27"/>
        <v>-591.92975955510758</v>
      </c>
      <c r="H39" s="66">
        <f t="shared" si="27"/>
        <v>52.262</v>
      </c>
      <c r="I39" s="66">
        <f t="shared" si="27"/>
        <v>49.947401823743462</v>
      </c>
      <c r="J39" s="66">
        <f t="shared" si="27"/>
        <v>47.102331621059591</v>
      </c>
      <c r="K39" s="66">
        <f t="shared" si="27"/>
        <v>43.662645794408945</v>
      </c>
      <c r="L39" s="66">
        <f t="shared" si="27"/>
        <v>39.557453661391321</v>
      </c>
      <c r="M39" s="66">
        <f t="shared" si="27"/>
        <v>34.7084417403168</v>
      </c>
    </row>
    <row r="41" spans="2:18" x14ac:dyDescent="0.25">
      <c r="B41" s="5" t="s">
        <v>64</v>
      </c>
      <c r="C41" s="4">
        <v>2016</v>
      </c>
      <c r="D41" s="4">
        <v>2017</v>
      </c>
      <c r="E41" s="4">
        <v>2018</v>
      </c>
      <c r="F41" s="4">
        <v>2019</v>
      </c>
      <c r="G41" s="4">
        <v>2020</v>
      </c>
      <c r="H41" s="4">
        <v>2021</v>
      </c>
      <c r="I41" s="4">
        <v>2022</v>
      </c>
      <c r="J41" s="4">
        <v>2023</v>
      </c>
      <c r="K41" s="4">
        <v>2024</v>
      </c>
      <c r="L41" s="4">
        <v>2025</v>
      </c>
      <c r="M41" s="4">
        <v>2026</v>
      </c>
      <c r="N41" s="4">
        <v>2027</v>
      </c>
      <c r="O41" s="4">
        <v>2028</v>
      </c>
      <c r="P41" s="4">
        <v>2029</v>
      </c>
      <c r="Q41" s="4">
        <v>2030</v>
      </c>
      <c r="R41" s="4">
        <v>2031</v>
      </c>
    </row>
    <row r="42" spans="2:18" x14ac:dyDescent="0.25">
      <c r="B42" s="4" t="s">
        <v>35</v>
      </c>
      <c r="C42" s="64">
        <f>'Revenues calc'!H18</f>
        <v>146.24</v>
      </c>
      <c r="D42" s="64">
        <f>'Revenues calc'!I18</f>
        <v>155.81</v>
      </c>
      <c r="E42" s="64">
        <f>'Revenues calc'!J18</f>
        <v>163.81</v>
      </c>
      <c r="F42" s="64">
        <f>'Revenues calc'!K18</f>
        <v>183.93</v>
      </c>
      <c r="G42" s="64">
        <f>'Revenues calc'!L18</f>
        <v>163.13</v>
      </c>
      <c r="H42" s="66">
        <f>C31</f>
        <v>179.58052159004663</v>
      </c>
      <c r="I42" s="66">
        <f t="shared" ref="I42:R42" si="28">D31</f>
        <v>187.35105908864071</v>
      </c>
      <c r="J42" s="66">
        <f t="shared" si="28"/>
        <v>195.45998464713381</v>
      </c>
      <c r="K42" s="66">
        <f t="shared" si="28"/>
        <v>251.89497715108911</v>
      </c>
      <c r="L42" s="66">
        <f t="shared" si="28"/>
        <v>302.98898857554457</v>
      </c>
      <c r="M42" s="66">
        <f t="shared" si="28"/>
        <v>354.08299999999997</v>
      </c>
      <c r="N42" s="66">
        <f t="shared" si="28"/>
        <v>374.29158217863778</v>
      </c>
      <c r="O42" s="66">
        <f t="shared" si="28"/>
        <v>395.7124276884465</v>
      </c>
      <c r="P42" s="66">
        <f t="shared" si="28"/>
        <v>418.42133589606482</v>
      </c>
      <c r="Q42" s="66">
        <f t="shared" si="28"/>
        <v>442.49900123846083</v>
      </c>
      <c r="R42" s="66">
        <f t="shared" si="28"/>
        <v>468.0313369869088</v>
      </c>
    </row>
    <row r="43" spans="2:18" x14ac:dyDescent="0.25">
      <c r="B43" s="4" t="s">
        <v>42</v>
      </c>
      <c r="C43" s="64">
        <f>'Expenses calc'!H5</f>
        <v>115.84</v>
      </c>
      <c r="D43" s="64">
        <f>'Expenses calc'!I5</f>
        <v>114.56</v>
      </c>
      <c r="E43" s="64">
        <f>'Expenses calc'!J5</f>
        <v>141.74</v>
      </c>
      <c r="F43" s="64">
        <f>'Expenses calc'!K5</f>
        <v>150.61000000000001</v>
      </c>
      <c r="G43" s="64">
        <f>'Expenses calc'!L5</f>
        <v>148.69</v>
      </c>
      <c r="H43" s="66">
        <f>C36</f>
        <v>2265.5698267090097</v>
      </c>
      <c r="I43" s="66">
        <f t="shared" ref="I43:R43" si="29">D36</f>
        <v>2273.468155778653</v>
      </c>
      <c r="J43" s="66">
        <f t="shared" si="29"/>
        <v>2281.775067508253</v>
      </c>
      <c r="K43" s="66">
        <f t="shared" si="29"/>
        <v>1488.0164962613042</v>
      </c>
      <c r="L43" s="66">
        <f t="shared" si="29"/>
        <v>894.91874813065215</v>
      </c>
      <c r="M43" s="66">
        <f t="shared" si="29"/>
        <v>301.82099999999997</v>
      </c>
      <c r="N43" s="66">
        <f t="shared" si="29"/>
        <v>324.34418035489432</v>
      </c>
      <c r="O43" s="66">
        <f t="shared" si="29"/>
        <v>348.61009606738691</v>
      </c>
      <c r="P43" s="66">
        <f t="shared" si="29"/>
        <v>374.75869010165587</v>
      </c>
      <c r="Q43" s="66">
        <f t="shared" si="29"/>
        <v>402.94154757706951</v>
      </c>
      <c r="R43" s="66">
        <f t="shared" si="29"/>
        <v>433.322895246592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2190-91E2-4041-8B39-4880CBFA37CB}">
  <dimension ref="B2:O56"/>
  <sheetViews>
    <sheetView topLeftCell="A19" workbookViewId="0">
      <selection activeCell="B32" sqref="B32"/>
    </sheetView>
  </sheetViews>
  <sheetFormatPr defaultRowHeight="15" x14ac:dyDescent="0.25"/>
  <cols>
    <col min="2" max="2" width="40.140625" customWidth="1"/>
    <col min="3" max="12" width="18" bestFit="1" customWidth="1"/>
    <col min="13" max="15" width="18" customWidth="1"/>
    <col min="16" max="17" width="12" bestFit="1" customWidth="1"/>
    <col min="18" max="18" width="11" bestFit="1" customWidth="1"/>
    <col min="19" max="22" width="12" bestFit="1" customWidth="1"/>
    <col min="23" max="23" width="11" bestFit="1" customWidth="1"/>
    <col min="24" max="24" width="12" bestFit="1" customWidth="1"/>
    <col min="25" max="25" width="12" customWidth="1"/>
  </cols>
  <sheetData>
    <row r="2" spans="2:13" ht="31.5" x14ac:dyDescent="0.5">
      <c r="B2" s="102" t="s">
        <v>65</v>
      </c>
    </row>
    <row r="3" spans="2:13" x14ac:dyDescent="0.25">
      <c r="B3" s="4" t="s">
        <v>66</v>
      </c>
      <c r="C3" s="106">
        <v>0.12</v>
      </c>
    </row>
    <row r="4" spans="2:13" x14ac:dyDescent="0.25">
      <c r="B4" s="107" t="s">
        <v>14</v>
      </c>
      <c r="C4" s="108">
        <v>3.5000000000000003E-2</v>
      </c>
      <c r="D4" t="s">
        <v>2995</v>
      </c>
      <c r="E4" s="110"/>
    </row>
    <row r="5" spans="2:13" x14ac:dyDescent="0.25">
      <c r="B5" s="107" t="s">
        <v>2991</v>
      </c>
      <c r="C5" s="108">
        <v>5.2999999999999999E-2</v>
      </c>
    </row>
    <row r="6" spans="2:13" x14ac:dyDescent="0.25">
      <c r="B6" s="107"/>
      <c r="C6" s="109">
        <v>2022</v>
      </c>
      <c r="D6" s="6">
        <v>2023</v>
      </c>
      <c r="E6" s="6">
        <v>2024</v>
      </c>
      <c r="F6" s="6">
        <v>2025</v>
      </c>
      <c r="G6" s="6">
        <v>2026</v>
      </c>
      <c r="H6" s="6">
        <v>2027</v>
      </c>
      <c r="I6" s="6">
        <v>2028</v>
      </c>
      <c r="J6" s="6">
        <v>2029</v>
      </c>
      <c r="K6" s="6">
        <v>2030</v>
      </c>
      <c r="L6" s="6">
        <v>2031</v>
      </c>
    </row>
    <row r="7" spans="2:13" x14ac:dyDescent="0.25">
      <c r="B7" s="4" t="s">
        <v>2994</v>
      </c>
      <c r="C7" s="82">
        <v>50000000</v>
      </c>
      <c r="D7" s="82">
        <v>56435154</v>
      </c>
      <c r="E7" s="82">
        <v>53082111</v>
      </c>
      <c r="F7" s="82">
        <v>499282849</v>
      </c>
      <c r="G7" s="82">
        <v>469618410</v>
      </c>
      <c r="H7" s="82">
        <v>51533587</v>
      </c>
      <c r="I7" s="82">
        <v>48471765</v>
      </c>
      <c r="J7" s="82">
        <v>52104982</v>
      </c>
      <c r="K7" s="82">
        <v>49009211</v>
      </c>
      <c r="L7" s="82">
        <v>46097373</v>
      </c>
      <c r="M7" t="s">
        <v>2993</v>
      </c>
    </row>
    <row r="9" spans="2:13" ht="31.5" x14ac:dyDescent="0.5">
      <c r="B9" s="102" t="s">
        <v>67</v>
      </c>
    </row>
    <row r="10" spans="2:13" ht="26.25" x14ac:dyDescent="0.4">
      <c r="B10" s="103" t="s">
        <v>35</v>
      </c>
      <c r="C10" s="104">
        <f>C6</f>
        <v>2022</v>
      </c>
      <c r="D10" s="104">
        <f t="shared" ref="D10:L10" si="0">D6</f>
        <v>2023</v>
      </c>
      <c r="E10" s="104">
        <f t="shared" si="0"/>
        <v>2024</v>
      </c>
      <c r="F10" s="104">
        <f t="shared" si="0"/>
        <v>2025</v>
      </c>
      <c r="G10" s="104">
        <f t="shared" si="0"/>
        <v>2026</v>
      </c>
      <c r="H10" s="104">
        <f t="shared" si="0"/>
        <v>2027</v>
      </c>
      <c r="I10" s="104">
        <f t="shared" si="0"/>
        <v>2028</v>
      </c>
      <c r="J10" s="104">
        <f t="shared" si="0"/>
        <v>2029</v>
      </c>
      <c r="K10" s="104">
        <f t="shared" si="0"/>
        <v>2030</v>
      </c>
      <c r="L10" s="104">
        <f t="shared" si="0"/>
        <v>2031</v>
      </c>
    </row>
    <row r="11" spans="2:13" x14ac:dyDescent="0.25">
      <c r="B11" s="65" t="s">
        <v>2997</v>
      </c>
      <c r="C11" s="65">
        <f>SUM('Scenario 3'!D21:D22)</f>
        <v>3772221793.4628468</v>
      </c>
      <c r="D11" s="65">
        <f>SUM('Scenario 3'!E21:E22)</f>
        <v>3370400175.8512564</v>
      </c>
      <c r="E11" s="65">
        <f>SUM('Scenario 3'!F21:F22)</f>
        <v>3871615447.7325387</v>
      </c>
      <c r="F11" s="65">
        <f>SUM('Scenario 3'!G21:G22)</f>
        <v>4390101912.6585464</v>
      </c>
      <c r="G11" s="65">
        <f>SUM('Scenario 3'!H21:H22)</f>
        <v>4862394388.9159679</v>
      </c>
      <c r="H11" s="65">
        <f>SUM('Scenario 3'!I21:I22)</f>
        <v>5110095992.6721077</v>
      </c>
      <c r="I11" s="65">
        <f>SUM('Scenario 3'!J21:J22)</f>
        <v>5425501947.4617872</v>
      </c>
      <c r="J11" s="65">
        <f>SUM('Scenario 3'!K21:K22)</f>
        <v>5751119687.0744305</v>
      </c>
      <c r="K11" s="65">
        <f>SUM('Scenario 3'!L21:L22)</f>
        <v>6084541556.9200115</v>
      </c>
      <c r="L11" s="65">
        <f>SUM('Scenario 3'!M21:M22)</f>
        <v>6425188432.5662785</v>
      </c>
    </row>
    <row r="12" spans="2:13" x14ac:dyDescent="0.25">
      <c r="B12" s="65" t="s">
        <v>3000</v>
      </c>
      <c r="C12" s="65">
        <f>SUM('Scenario 2.5'!D21:D22)</f>
        <v>3370650911.4929457</v>
      </c>
      <c r="D12" s="65">
        <f>SUM('Scenario 2.5'!E21:E22)</f>
        <v>2682101964.1361556</v>
      </c>
      <c r="E12" s="65">
        <f>SUM('Scenario 2.5'!F21:F22)</f>
        <v>2898714883.0440221</v>
      </c>
      <c r="F12" s="65">
        <f>SUM('Scenario 2.5'!G21:G22)</f>
        <v>3134980485.9059606</v>
      </c>
      <c r="G12" s="65">
        <f>SUM('Scenario 2.5'!H21:H22)</f>
        <v>3327704036.3970284</v>
      </c>
      <c r="H12" s="65">
        <f>SUM('Scenario 2.5'!I21:I22)</f>
        <v>3447557726.7560711</v>
      </c>
      <c r="I12" s="65">
        <f>SUM('Scenario 2.5'!J21:J22)</f>
        <v>3625167606.0414591</v>
      </c>
      <c r="J12" s="65">
        <f>SUM('Scenario 2.5'!K21:K22)</f>
        <v>3802313827.1095619</v>
      </c>
      <c r="K12" s="65">
        <f>SUM('Scenario 2.5'!L21:L22)</f>
        <v>3975813220.2241688</v>
      </c>
      <c r="L12" s="65">
        <f>SUM('Scenario 2.5'!M21:M22)</f>
        <v>4144260380.0616331</v>
      </c>
    </row>
    <row r="13" spans="2:13" x14ac:dyDescent="0.25">
      <c r="B13" s="65" t="s">
        <v>2998</v>
      </c>
      <c r="C13" s="65">
        <f>SUM('Scenario 2'!D21:D22)</f>
        <v>3353123618.5728455</v>
      </c>
      <c r="D13" s="65">
        <f>SUM('Scenario 2'!E21:E22)</f>
        <v>2641880669.8169932</v>
      </c>
      <c r="E13" s="65">
        <f>SUM('Scenario 2'!F21:F22)</f>
        <v>2849964216.6630325</v>
      </c>
      <c r="F13" s="65">
        <f>SUM('Scenario 2'!G21:G22)</f>
        <v>3003501982.5566568</v>
      </c>
      <c r="G13" s="65">
        <f>SUM('Scenario 2'!H21:H22)</f>
        <v>3093106558.4582725</v>
      </c>
      <c r="H13" s="65">
        <f>SUM('Scenario 2'!I21:I22)</f>
        <v>3175347649.7882199</v>
      </c>
      <c r="I13" s="65">
        <f>SUM('Scenario 2'!J21:J22)</f>
        <v>3310394533.0886908</v>
      </c>
      <c r="J13" s="65">
        <f>SUM('Scenario 2'!K21:K22)</f>
        <v>3439413042.2282405</v>
      </c>
      <c r="K13" s="65">
        <f>SUM('Scenario 2'!L21:L22)</f>
        <v>3575159725.1034813</v>
      </c>
      <c r="L13" s="65">
        <f>SUM('Scenario 2'!M21:M22)</f>
        <v>3746458826.8360558</v>
      </c>
    </row>
    <row r="14" spans="2:13" x14ac:dyDescent="0.25">
      <c r="B14" s="65" t="s">
        <v>2999</v>
      </c>
      <c r="C14" s="65">
        <f>SUM('Scenario 1'!D21:D22)</f>
        <v>3313275492.1754084</v>
      </c>
      <c r="D14" s="65">
        <f>SUM('Scenario 1'!E21:E22)</f>
        <v>2552537083.9012418</v>
      </c>
      <c r="E14" s="65">
        <f>SUM('Scenario 1'!F21:F22)</f>
        <v>2679508282.0004268</v>
      </c>
      <c r="F14" s="65">
        <f>SUM('Scenario 1'!G21:G22)</f>
        <v>2805638620.4738903</v>
      </c>
      <c r="G14" s="65">
        <f>SUM('Scenario 1'!H21:H22)</f>
        <v>2864232206.8362432</v>
      </c>
      <c r="H14" s="65">
        <f>SUM('Scenario 1'!I21:I22)</f>
        <v>2930403032.3521476</v>
      </c>
      <c r="I14" s="65">
        <f>SUM('Scenario 1'!J21:J22)</f>
        <v>3071164233.5672946</v>
      </c>
      <c r="J14" s="65">
        <f>SUM('Scenario 1'!K21:K22)</f>
        <v>3218743476.8450861</v>
      </c>
      <c r="K14" s="65">
        <f>SUM('Scenario 1'!L21:L22)</f>
        <v>3373473366.2100573</v>
      </c>
      <c r="L14" s="65">
        <f>SUM('Scenario 1'!M21:M22)</f>
        <v>3535702829.5811863</v>
      </c>
    </row>
    <row r="16" spans="2:13" ht="26.25" x14ac:dyDescent="0.4">
      <c r="B16" s="103" t="s">
        <v>42</v>
      </c>
      <c r="C16" s="104">
        <f>C10</f>
        <v>2022</v>
      </c>
      <c r="D16" s="104">
        <f t="shared" ref="D16:L16" si="1">D10</f>
        <v>2023</v>
      </c>
      <c r="E16" s="104">
        <f t="shared" si="1"/>
        <v>2024</v>
      </c>
      <c r="F16" s="104">
        <f t="shared" si="1"/>
        <v>2025</v>
      </c>
      <c r="G16" s="104">
        <f t="shared" si="1"/>
        <v>2026</v>
      </c>
      <c r="H16" s="104">
        <f t="shared" si="1"/>
        <v>2027</v>
      </c>
      <c r="I16" s="104">
        <f t="shared" si="1"/>
        <v>2028</v>
      </c>
      <c r="J16" s="104">
        <f t="shared" si="1"/>
        <v>2029</v>
      </c>
      <c r="K16" s="104">
        <f t="shared" si="1"/>
        <v>2030</v>
      </c>
      <c r="L16" s="104">
        <f t="shared" si="1"/>
        <v>2031</v>
      </c>
    </row>
    <row r="17" spans="2:12" x14ac:dyDescent="0.25">
      <c r="B17" s="65" t="s">
        <v>2997</v>
      </c>
      <c r="C17" s="65">
        <f>SUM('Scenario 3'!D23:D24)</f>
        <v>2514736666.0072246</v>
      </c>
      <c r="D17" s="65">
        <f>SUM('Scenario 3'!E23:E24)</f>
        <v>2911525143.0864987</v>
      </c>
      <c r="E17" s="65">
        <f>SUM('Scenario 3'!F23:F24)</f>
        <v>3301355564.7515202</v>
      </c>
      <c r="F17" s="65">
        <f>SUM('Scenario 3'!G23:G24)</f>
        <v>4237626910.8105984</v>
      </c>
      <c r="G17" s="65">
        <f>SUM('Scenario 3'!H23:H24)</f>
        <v>4629140017.6159401</v>
      </c>
      <c r="H17" s="65">
        <f>SUM('Scenario 3'!I23:I24)</f>
        <v>4401459489.7091341</v>
      </c>
      <c r="I17" s="65">
        <f>SUM('Scenario 3'!J23:J24)</f>
        <v>4724929671.5003681</v>
      </c>
      <c r="J17" s="65">
        <f>SUM('Scenario 3'!K23:K24)</f>
        <v>5083230653.8091059</v>
      </c>
      <c r="K17" s="65">
        <f>SUM('Scenario 3'!L23:L24)</f>
        <v>5458941182.2139988</v>
      </c>
      <c r="L17" s="65">
        <f>SUM('Scenario 3'!M23:M24)</f>
        <v>5864024992.9905872</v>
      </c>
    </row>
    <row r="18" spans="2:12" x14ac:dyDescent="0.25">
      <c r="B18" s="65" t="s">
        <v>3000</v>
      </c>
      <c r="C18" s="65">
        <f>SUM('Scenario 2.5'!D23:D24)</f>
        <v>2287265929.861433</v>
      </c>
      <c r="D18" s="65">
        <f>SUM('Scenario 2.5'!E23:E24)</f>
        <v>2465399613.7090735</v>
      </c>
      <c r="E18" s="65">
        <f>SUM('Scenario 2.5'!F23:F24)</f>
        <v>2646345077.2641964</v>
      </c>
      <c r="F18" s="65">
        <f>SUM('Scenario 2.5'!G23:G24)</f>
        <v>3384537348.9803238</v>
      </c>
      <c r="G18" s="65">
        <f>SUM('Scenario 2.5'!H23:H24)</f>
        <v>3589902580.4815598</v>
      </c>
      <c r="H18" s="65">
        <f>SUM('Scenario 2.5'!I23:I24)</f>
        <v>3289137282.5594091</v>
      </c>
      <c r="I18" s="65">
        <f>SUM('Scenario 2.5'!J23:J24)</f>
        <v>3534235377.0189853</v>
      </c>
      <c r="J18" s="65">
        <f>SUM('Scenario 2.5'!K23:K24)</f>
        <v>3808481555.2736244</v>
      </c>
      <c r="K18" s="65">
        <f>SUM('Scenario 2.5'!L23:L24)</f>
        <v>4094028500.5113878</v>
      </c>
      <c r="L18" s="65">
        <f>SUM('Scenario 2.5'!M23:M24)</f>
        <v>4402380755.9054356</v>
      </c>
    </row>
    <row r="19" spans="2:12" x14ac:dyDescent="0.25">
      <c r="B19" s="65" t="s">
        <v>2998</v>
      </c>
      <c r="C19" s="65">
        <f>SUM('Scenario 2'!D23:D24)</f>
        <v>2287265929.861433</v>
      </c>
      <c r="D19" s="65">
        <f>SUM('Scenario 2'!E23:E24)</f>
        <v>2465399613.7090735</v>
      </c>
      <c r="E19" s="65">
        <f>SUM('Scenario 2'!F23:F24)</f>
        <v>2646345077.2641964</v>
      </c>
      <c r="F19" s="65">
        <f>SUM('Scenario 2'!G23:G24)</f>
        <v>3384537348.9803238</v>
      </c>
      <c r="G19" s="65">
        <f>SUM('Scenario 2'!H23:H24)</f>
        <v>3589902580.4815598</v>
      </c>
      <c r="H19" s="65">
        <f>SUM('Scenario 2'!I23:I24)</f>
        <v>3289137282.5594091</v>
      </c>
      <c r="I19" s="65">
        <f>SUM('Scenario 2'!J23:J24)</f>
        <v>3534235377.0189853</v>
      </c>
      <c r="J19" s="65">
        <f>SUM('Scenario 2'!K23:K24)</f>
        <v>3808481555.2736244</v>
      </c>
      <c r="K19" s="65">
        <f>SUM('Scenario 2'!L23:L24)</f>
        <v>4094028500.5113878</v>
      </c>
      <c r="L19" s="65">
        <f>SUM('Scenario 2'!M23:M24)</f>
        <v>4402380755.9054356</v>
      </c>
    </row>
    <row r="20" spans="2:12" x14ac:dyDescent="0.25">
      <c r="B20" s="65" t="s">
        <v>2999</v>
      </c>
      <c r="C20" s="65">
        <f>SUM('Scenario 1'!D23:D24)</f>
        <v>2287265929.861433</v>
      </c>
      <c r="D20" s="65">
        <f>SUM('Scenario 1'!E23:E24)</f>
        <v>2465399613.7090735</v>
      </c>
      <c r="E20" s="65">
        <f>SUM('Scenario 1'!F23:F24)</f>
        <v>2646345077.2641964</v>
      </c>
      <c r="F20" s="65">
        <f>SUM('Scenario 1'!G23:G24)</f>
        <v>3384537348.9803238</v>
      </c>
      <c r="G20" s="65">
        <f>SUM('Scenario 1'!H23:H24)</f>
        <v>3589902580.4815598</v>
      </c>
      <c r="H20" s="65">
        <f>SUM('Scenario 1'!I23:I24)</f>
        <v>3289137282.5594091</v>
      </c>
      <c r="I20" s="65">
        <f>SUM('Scenario 1'!J23:J24)</f>
        <v>3534235377.0189853</v>
      </c>
      <c r="J20" s="65">
        <f>SUM('Scenario 1'!K23:K24)</f>
        <v>3808481555.2736244</v>
      </c>
      <c r="K20" s="65">
        <f>SUM('Scenario 1'!L23:L24)</f>
        <v>4094028500.5113878</v>
      </c>
      <c r="L20" s="65">
        <f>SUM('Scenario 1'!M23:M24)</f>
        <v>4402380755.9054356</v>
      </c>
    </row>
    <row r="22" spans="2:12" ht="26.25" x14ac:dyDescent="0.4">
      <c r="B22" s="103" t="s">
        <v>68</v>
      </c>
      <c r="C22" s="104">
        <f>C16</f>
        <v>2022</v>
      </c>
      <c r="D22" s="104">
        <f t="shared" ref="D22:L22" si="2">D16</f>
        <v>2023</v>
      </c>
      <c r="E22" s="104">
        <f t="shared" si="2"/>
        <v>2024</v>
      </c>
      <c r="F22" s="104">
        <f t="shared" si="2"/>
        <v>2025</v>
      </c>
      <c r="G22" s="104">
        <f t="shared" si="2"/>
        <v>2026</v>
      </c>
      <c r="H22" s="104">
        <f t="shared" si="2"/>
        <v>2027</v>
      </c>
      <c r="I22" s="104">
        <f t="shared" si="2"/>
        <v>2028</v>
      </c>
      <c r="J22" s="104">
        <f t="shared" si="2"/>
        <v>2029</v>
      </c>
      <c r="K22" s="104">
        <f t="shared" si="2"/>
        <v>2030</v>
      </c>
      <c r="L22" s="104">
        <f t="shared" si="2"/>
        <v>2031</v>
      </c>
    </row>
    <row r="23" spans="2:12" x14ac:dyDescent="0.25">
      <c r="B23" s="65" t="s">
        <v>2997</v>
      </c>
      <c r="C23" s="65">
        <f>C11-C17</f>
        <v>1257485127.4556222</v>
      </c>
      <c r="D23" s="65">
        <f t="shared" ref="D23:L23" si="3">D11-D17</f>
        <v>458875032.76475763</v>
      </c>
      <c r="E23" s="65">
        <f t="shared" si="3"/>
        <v>570259882.98101854</v>
      </c>
      <c r="F23" s="65">
        <f t="shared" si="3"/>
        <v>152475001.84794807</v>
      </c>
      <c r="G23" s="65">
        <f t="shared" si="3"/>
        <v>233254371.30002785</v>
      </c>
      <c r="H23" s="65">
        <f t="shared" si="3"/>
        <v>708636502.96297359</v>
      </c>
      <c r="I23" s="65">
        <f t="shared" si="3"/>
        <v>700572275.96141911</v>
      </c>
      <c r="J23" s="65">
        <f t="shared" si="3"/>
        <v>667889033.26532459</v>
      </c>
      <c r="K23" s="65">
        <f t="shared" si="3"/>
        <v>625600374.70601273</v>
      </c>
      <c r="L23" s="65">
        <f t="shared" si="3"/>
        <v>561163439.57569122</v>
      </c>
    </row>
    <row r="24" spans="2:12" x14ac:dyDescent="0.25">
      <c r="B24" s="65" t="s">
        <v>3000</v>
      </c>
      <c r="C24" s="65">
        <f t="shared" ref="C24:L24" si="4">C12-C18</f>
        <v>1083384981.6315126</v>
      </c>
      <c r="D24" s="65">
        <f t="shared" si="4"/>
        <v>216702350.42708206</v>
      </c>
      <c r="E24" s="65">
        <f t="shared" si="4"/>
        <v>252369805.77982569</v>
      </c>
      <c r="F24" s="65">
        <f t="shared" si="4"/>
        <v>-249556863.07436323</v>
      </c>
      <c r="G24" s="65">
        <f t="shared" si="4"/>
        <v>-262198544.08453131</v>
      </c>
      <c r="H24" s="65">
        <f t="shared" si="4"/>
        <v>158420444.19666195</v>
      </c>
      <c r="I24" s="65">
        <f t="shared" si="4"/>
        <v>90932229.022473812</v>
      </c>
      <c r="J24" s="65">
        <f t="shared" si="4"/>
        <v>-6167728.1640625</v>
      </c>
      <c r="K24" s="65">
        <f t="shared" si="4"/>
        <v>-118215280.28721905</v>
      </c>
      <c r="L24" s="65">
        <f t="shared" si="4"/>
        <v>-258120375.84380245</v>
      </c>
    </row>
    <row r="25" spans="2:12" x14ac:dyDescent="0.25">
      <c r="B25" s="65" t="s">
        <v>2998</v>
      </c>
      <c r="C25" s="65">
        <f t="shared" ref="C25:L25" si="5">C13-C19</f>
        <v>1065857688.7114124</v>
      </c>
      <c r="D25" s="65">
        <f t="shared" si="5"/>
        <v>176481056.10791969</v>
      </c>
      <c r="E25" s="65">
        <f t="shared" si="5"/>
        <v>203619139.39883614</v>
      </c>
      <c r="F25" s="65">
        <f t="shared" si="5"/>
        <v>-381035366.42366695</v>
      </c>
      <c r="G25" s="65">
        <f t="shared" si="5"/>
        <v>-496796022.0232873</v>
      </c>
      <c r="H25" s="65">
        <f t="shared" si="5"/>
        <v>-113789632.77118921</v>
      </c>
      <c r="I25" s="65">
        <f t="shared" si="5"/>
        <v>-223840843.93029451</v>
      </c>
      <c r="J25" s="65">
        <f t="shared" si="5"/>
        <v>-369068513.04538393</v>
      </c>
      <c r="K25" s="65">
        <f t="shared" si="5"/>
        <v>-518868775.40790653</v>
      </c>
      <c r="L25" s="65">
        <f t="shared" si="5"/>
        <v>-655921929.06937981</v>
      </c>
    </row>
    <row r="26" spans="2:12" x14ac:dyDescent="0.25">
      <c r="B26" s="65" t="s">
        <v>2999</v>
      </c>
      <c r="C26" s="65">
        <f t="shared" ref="C26:L26" si="6">C14-C20</f>
        <v>1026009562.3139753</v>
      </c>
      <c r="D26" s="65">
        <f t="shared" si="6"/>
        <v>87137470.192168236</v>
      </c>
      <c r="E26" s="65">
        <f t="shared" si="6"/>
        <v>33163204.736230373</v>
      </c>
      <c r="F26" s="65">
        <f t="shared" si="6"/>
        <v>-578898728.50643349</v>
      </c>
      <c r="G26" s="65">
        <f t="shared" si="6"/>
        <v>-725670373.6453166</v>
      </c>
      <c r="H26" s="65">
        <f t="shared" si="6"/>
        <v>-358734250.20726156</v>
      </c>
      <c r="I26" s="65">
        <f t="shared" si="6"/>
        <v>-463071143.45169067</v>
      </c>
      <c r="J26" s="65">
        <f t="shared" si="6"/>
        <v>-589738078.42853832</v>
      </c>
      <c r="K26" s="65">
        <f t="shared" si="6"/>
        <v>-720555134.30133057</v>
      </c>
      <c r="L26" s="65">
        <f t="shared" si="6"/>
        <v>-866677926.32424927</v>
      </c>
    </row>
    <row r="28" spans="2:12" ht="26.25" x14ac:dyDescent="0.4">
      <c r="B28" s="103" t="s">
        <v>69</v>
      </c>
      <c r="C28" s="104">
        <f>C22</f>
        <v>2022</v>
      </c>
      <c r="D28" s="104">
        <f t="shared" ref="D28:L28" si="7">D22</f>
        <v>2023</v>
      </c>
      <c r="E28" s="104">
        <f t="shared" si="7"/>
        <v>2024</v>
      </c>
      <c r="F28" s="104">
        <f t="shared" si="7"/>
        <v>2025</v>
      </c>
      <c r="G28" s="104">
        <f t="shared" si="7"/>
        <v>2026</v>
      </c>
      <c r="H28" s="104">
        <f t="shared" si="7"/>
        <v>2027</v>
      </c>
      <c r="I28" s="104">
        <f t="shared" si="7"/>
        <v>2028</v>
      </c>
      <c r="J28" s="104">
        <f t="shared" si="7"/>
        <v>2029</v>
      </c>
      <c r="K28" s="104">
        <f t="shared" si="7"/>
        <v>2030</v>
      </c>
      <c r="L28" s="104">
        <f t="shared" si="7"/>
        <v>2031</v>
      </c>
    </row>
    <row r="29" spans="2:12" x14ac:dyDescent="0.25">
      <c r="B29" s="65" t="s">
        <v>2997</v>
      </c>
      <c r="C29" s="65">
        <f>C17-C23</f>
        <v>1257251538.5516024</v>
      </c>
      <c r="D29" s="65">
        <f>C29+D23</f>
        <v>1716126571.31636</v>
      </c>
      <c r="E29" s="65">
        <f t="shared" ref="E29:L29" si="8">D29+E23</f>
        <v>2286386454.2973785</v>
      </c>
      <c r="F29" s="65">
        <f t="shared" si="8"/>
        <v>2438861456.1453266</v>
      </c>
      <c r="G29" s="65">
        <f t="shared" si="8"/>
        <v>2672115827.4453545</v>
      </c>
      <c r="H29" s="65">
        <f t="shared" si="8"/>
        <v>3380752330.4083281</v>
      </c>
      <c r="I29" s="65">
        <f t="shared" si="8"/>
        <v>4081324606.3697472</v>
      </c>
      <c r="J29" s="65">
        <f t="shared" si="8"/>
        <v>4749213639.6350718</v>
      </c>
      <c r="K29" s="65">
        <f t="shared" si="8"/>
        <v>5374814014.3410845</v>
      </c>
      <c r="L29" s="105">
        <f t="shared" si="8"/>
        <v>5935977453.9167757</v>
      </c>
    </row>
    <row r="30" spans="2:12" x14ac:dyDescent="0.25">
      <c r="B30" s="65" t="s">
        <v>3000</v>
      </c>
      <c r="C30" s="65">
        <f t="shared" ref="C30" si="9">C18-C24</f>
        <v>1203880948.2299204</v>
      </c>
      <c r="D30" s="65">
        <f t="shared" ref="D30:L30" si="10">C30+D24</f>
        <v>1420583298.6570024</v>
      </c>
      <c r="E30" s="65">
        <f t="shared" si="10"/>
        <v>1672953104.4368281</v>
      </c>
      <c r="F30" s="65">
        <f t="shared" si="10"/>
        <v>1423396241.3624649</v>
      </c>
      <c r="G30" s="65">
        <f t="shared" si="10"/>
        <v>1161197697.2779336</v>
      </c>
      <c r="H30" s="65">
        <f t="shared" si="10"/>
        <v>1319618141.4745955</v>
      </c>
      <c r="I30" s="65">
        <f t="shared" si="10"/>
        <v>1410550370.4970694</v>
      </c>
      <c r="J30" s="65">
        <f t="shared" si="10"/>
        <v>1404382642.3330069</v>
      </c>
      <c r="K30" s="65">
        <f t="shared" si="10"/>
        <v>1286167362.0457878</v>
      </c>
      <c r="L30" s="105">
        <f t="shared" si="10"/>
        <v>1028046986.2019854</v>
      </c>
    </row>
    <row r="31" spans="2:12" x14ac:dyDescent="0.25">
      <c r="B31" s="65" t="s">
        <v>2998</v>
      </c>
      <c r="C31" s="65">
        <f t="shared" ref="C31" si="11">C19-C25</f>
        <v>1221408241.1500206</v>
      </c>
      <c r="D31" s="65">
        <f t="shared" ref="D31:L31" si="12">C31+D25</f>
        <v>1397889297.2579403</v>
      </c>
      <c r="E31" s="65">
        <f t="shared" si="12"/>
        <v>1601508436.6567764</v>
      </c>
      <c r="F31" s="65">
        <f t="shared" si="12"/>
        <v>1220473070.2331095</v>
      </c>
      <c r="G31" s="65">
        <f t="shared" si="12"/>
        <v>723677048.20982218</v>
      </c>
      <c r="H31" s="65">
        <f t="shared" si="12"/>
        <v>609887415.43863297</v>
      </c>
      <c r="I31" s="65">
        <f t="shared" si="12"/>
        <v>386046571.50833845</v>
      </c>
      <c r="J31" s="65">
        <f t="shared" si="12"/>
        <v>16978058.462954521</v>
      </c>
      <c r="K31" s="65">
        <f t="shared" si="12"/>
        <v>-501890716.94495201</v>
      </c>
      <c r="L31" s="105">
        <f t="shared" si="12"/>
        <v>-1157812646.0143318</v>
      </c>
    </row>
    <row r="32" spans="2:12" x14ac:dyDescent="0.25">
      <c r="B32" s="65" t="s">
        <v>2999</v>
      </c>
      <c r="C32" s="65">
        <f t="shared" ref="C32" si="13">C20-C26</f>
        <v>1261256367.5474577</v>
      </c>
      <c r="D32" s="65">
        <f t="shared" ref="D32:L32" si="14">C32+D26</f>
        <v>1348393837.7396259</v>
      </c>
      <c r="E32" s="65">
        <f t="shared" si="14"/>
        <v>1381557042.4758563</v>
      </c>
      <c r="F32" s="65">
        <f t="shared" si="14"/>
        <v>802658313.96942282</v>
      </c>
      <c r="G32" s="65">
        <f t="shared" si="14"/>
        <v>76987940.324106216</v>
      </c>
      <c r="H32" s="65">
        <f t="shared" si="14"/>
        <v>-281746309.88315535</v>
      </c>
      <c r="I32" s="65">
        <f t="shared" si="14"/>
        <v>-744817453.33484602</v>
      </c>
      <c r="J32" s="65">
        <f t="shared" si="14"/>
        <v>-1334555531.7633843</v>
      </c>
      <c r="K32" s="65">
        <f t="shared" si="14"/>
        <v>-2055110666.0647149</v>
      </c>
      <c r="L32" s="105">
        <f t="shared" si="14"/>
        <v>-2921788592.3889642</v>
      </c>
    </row>
    <row r="35" spans="2:15" ht="31.5" x14ac:dyDescent="0.5">
      <c r="B35" s="102" t="s">
        <v>2996</v>
      </c>
    </row>
    <row r="36" spans="2:15" ht="18.75" customHeight="1" x14ac:dyDescent="0.5">
      <c r="B36" s="102"/>
    </row>
    <row r="37" spans="2:15" ht="18.75" x14ac:dyDescent="0.3">
      <c r="B37" s="87" t="s">
        <v>66</v>
      </c>
      <c r="C37" s="6">
        <v>2022</v>
      </c>
      <c r="D37" s="6">
        <v>2023</v>
      </c>
      <c r="E37" s="6">
        <v>2024</v>
      </c>
      <c r="F37" s="6">
        <v>2025</v>
      </c>
      <c r="G37" s="6">
        <v>2026</v>
      </c>
      <c r="H37" s="6">
        <v>2027</v>
      </c>
      <c r="I37" s="6">
        <v>2028</v>
      </c>
      <c r="J37" s="6">
        <v>2029</v>
      </c>
      <c r="K37" s="6">
        <v>2030</v>
      </c>
      <c r="L37" s="6">
        <v>2031</v>
      </c>
      <c r="M37" s="113"/>
      <c r="N37" s="113"/>
      <c r="O37" s="113"/>
    </row>
    <row r="38" spans="2:15" x14ac:dyDescent="0.25">
      <c r="B38" s="112">
        <v>0</v>
      </c>
      <c r="C38" s="65">
        <v>1203880948.2299204</v>
      </c>
      <c r="D38" s="65">
        <v>1290577100.8612208</v>
      </c>
      <c r="E38" s="65">
        <v>1386936426.7940154</v>
      </c>
      <c r="F38" s="65">
        <v>951084707.17904186</v>
      </c>
      <c r="G38" s="65">
        <v>532538130.12282372</v>
      </c>
      <c r="H38" s="65">
        <v>566074366.63794231</v>
      </c>
      <c r="I38" s="65">
        <v>513111934.67527342</v>
      </c>
      <c r="J38" s="65">
        <v>352137678.04337168</v>
      </c>
      <c r="K38" s="65">
        <v>79855996.668000698</v>
      </c>
      <c r="L38" s="65">
        <v>-318144946.62948751</v>
      </c>
    </row>
    <row r="39" spans="2:15" x14ac:dyDescent="0.25">
      <c r="B39" s="112">
        <f>B38+0.02</f>
        <v>0.02</v>
      </c>
      <c r="C39" s="65">
        <v>1203880948.2299204</v>
      </c>
      <c r="D39" s="65">
        <v>1312244800.4938512</v>
      </c>
      <c r="E39" s="65">
        <v>1432439103.1045547</v>
      </c>
      <c r="F39" s="65">
        <v>1022826246.2197042</v>
      </c>
      <c r="G39" s="65">
        <v>622326274.75591183</v>
      </c>
      <c r="H39" s="65">
        <v>665899117.43418074</v>
      </c>
      <c r="I39" s="65">
        <v>623844748.48822737</v>
      </c>
      <c r="J39" s="65">
        <v>472937467.49412203</v>
      </c>
      <c r="K39" s="65">
        <v>207704616.13666534</v>
      </c>
      <c r="L39" s="65">
        <v>-188552154.17005777</v>
      </c>
    </row>
    <row r="40" spans="2:15" x14ac:dyDescent="0.25">
      <c r="B40" s="112">
        <f t="shared" ref="B40" si="15">B39+0.02</f>
        <v>0.04</v>
      </c>
      <c r="C40" s="65">
        <v>1203880948.2299204</v>
      </c>
      <c r="D40" s="65">
        <v>1333912500.1264815</v>
      </c>
      <c r="E40" s="65">
        <v>1478808487.4003992</v>
      </c>
      <c r="F40" s="65">
        <v>1097289268.6175051</v>
      </c>
      <c r="G40" s="65">
        <v>717814423.64205074</v>
      </c>
      <c r="H40" s="65">
        <v>775243398.43891525</v>
      </c>
      <c r="I40" s="65">
        <v>748470863.74986649</v>
      </c>
      <c r="J40" s="65">
        <v>612615603.00402308</v>
      </c>
      <c r="K40" s="65">
        <v>360018707.08487654</v>
      </c>
      <c r="L40" s="65">
        <v>-28401326.593153</v>
      </c>
    </row>
    <row r="41" spans="2:15" x14ac:dyDescent="0.25">
      <c r="B41" s="118">
        <v>0.05</v>
      </c>
      <c r="C41" s="65">
        <v>1203880948.2299204</v>
      </c>
      <c r="D41" s="65">
        <v>1344746349.9427962</v>
      </c>
      <c r="E41" s="65">
        <v>1502318195.0428104</v>
      </c>
      <c r="F41" s="65">
        <v>1135557586.8500571</v>
      </c>
      <c r="G41" s="65">
        <v>767764090.80642128</v>
      </c>
      <c r="H41" s="65">
        <v>833663733.53194046</v>
      </c>
      <c r="I41" s="65">
        <v>816359689.91594839</v>
      </c>
      <c r="J41" s="65">
        <v>690178619.44992352</v>
      </c>
      <c r="K41" s="65">
        <v>446381070.71712828</v>
      </c>
      <c r="L41" s="65">
        <v>64674382.625576019</v>
      </c>
    </row>
    <row r="42" spans="2:15" x14ac:dyDescent="0.25">
      <c r="B42" s="112">
        <f>B40+0.02</f>
        <v>0.06</v>
      </c>
      <c r="C42" s="65">
        <v>1203880948.2299204</v>
      </c>
      <c r="D42" s="65">
        <v>1355580199.7591114</v>
      </c>
      <c r="E42" s="65">
        <v>1526044579.6815481</v>
      </c>
      <c r="F42" s="65">
        <v>1174525776.851563</v>
      </c>
      <c r="G42" s="65">
        <v>819220988.41053438</v>
      </c>
      <c r="H42" s="65">
        <v>894680726.23438072</v>
      </c>
      <c r="I42" s="65">
        <v>888169379.8498702</v>
      </c>
      <c r="J42" s="65">
        <v>773255528.01305628</v>
      </c>
      <c r="K42" s="65">
        <v>540139420.32256413</v>
      </c>
      <c r="L42" s="65">
        <v>167317084.24852514</v>
      </c>
    </row>
    <row r="43" spans="2:15" x14ac:dyDescent="0.25">
      <c r="B43" s="112">
        <f>B42+0.02</f>
        <v>0.08</v>
      </c>
      <c r="C43" s="65">
        <v>1203880948.2299204</v>
      </c>
      <c r="D43" s="65">
        <v>1377247899.3917418</v>
      </c>
      <c r="E43" s="65">
        <v>1574147379.9480028</v>
      </c>
      <c r="F43" s="65">
        <v>1254587773.4009967</v>
      </c>
      <c r="G43" s="65">
        <v>926768540.88898563</v>
      </c>
      <c r="H43" s="65">
        <v>1024806583.3473506</v>
      </c>
      <c r="I43" s="65">
        <v>1044189000.724597</v>
      </c>
      <c r="J43" s="65">
        <v>957110186.82279062</v>
      </c>
      <c r="K43" s="65">
        <v>751757643.06537008</v>
      </c>
      <c r="L43" s="65">
        <v>404257633.88523912</v>
      </c>
    </row>
    <row r="44" spans="2:15" x14ac:dyDescent="0.25">
      <c r="B44" s="112">
        <f>B43+0.02</f>
        <v>0.1</v>
      </c>
      <c r="C44" s="65">
        <v>1203880948.2299199</v>
      </c>
      <c r="D44" s="65">
        <v>1398915599.0243721</v>
      </c>
      <c r="E44" s="65">
        <v>1623116888.1997633</v>
      </c>
      <c r="F44" s="65">
        <v>1337527260.7449255</v>
      </c>
      <c r="G44" s="65">
        <v>1040683813.1033592</v>
      </c>
      <c r="H44" s="65">
        <v>1166238834.2689729</v>
      </c>
      <c r="I44" s="65">
        <v>1217850689.0733604</v>
      </c>
      <c r="J44" s="65">
        <v>1166611904.6889539</v>
      </c>
      <c r="K44" s="65">
        <v>998941817.12263727</v>
      </c>
      <c r="L44" s="65">
        <v>688785458.87757206</v>
      </c>
    </row>
    <row r="45" spans="2:15" x14ac:dyDescent="0.25">
      <c r="B45" s="114">
        <f>B44+0.02</f>
        <v>0.12000000000000001</v>
      </c>
      <c r="C45" s="65">
        <v>1203880948.2299204</v>
      </c>
      <c r="D45" s="65">
        <v>1420583298.6570024</v>
      </c>
      <c r="E45" s="65">
        <v>1672953104.4368281</v>
      </c>
      <c r="F45" s="65">
        <v>1423396241.3624649</v>
      </c>
      <c r="G45" s="65">
        <v>1161197697.2779336</v>
      </c>
      <c r="H45" s="65">
        <v>1319618141.4745955</v>
      </c>
      <c r="I45" s="65">
        <v>1410550370.4970694</v>
      </c>
      <c r="J45" s="65">
        <v>1404382642.3330069</v>
      </c>
      <c r="K45" s="65">
        <v>1286167362.0457878</v>
      </c>
      <c r="L45" s="65">
        <v>1028046986.2019854</v>
      </c>
    </row>
    <row r="46" spans="2:15" x14ac:dyDescent="0.25">
      <c r="B46" s="112">
        <f>B45+0.02</f>
        <v>0.14000000000000001</v>
      </c>
      <c r="C46" s="65">
        <v>1203880948.2299204</v>
      </c>
      <c r="D46" s="65">
        <v>1442250998.2896328</v>
      </c>
      <c r="E46" s="65">
        <v>1723656028.6591988</v>
      </c>
      <c r="F46" s="65">
        <v>1512246717.7327361</v>
      </c>
      <c r="G46" s="65">
        <v>1288545245.8353238</v>
      </c>
      <c r="H46" s="65">
        <v>1485608381.4436107</v>
      </c>
      <c r="I46" s="65">
        <v>1623761687.5592699</v>
      </c>
      <c r="J46" s="65">
        <v>1673244631.8618889</v>
      </c>
      <c r="K46" s="65">
        <v>1618347763.6234055</v>
      </c>
      <c r="L46" s="65">
        <v>1430046071.9094167</v>
      </c>
    </row>
    <row r="47" spans="2:15" x14ac:dyDescent="0.25">
      <c r="B47" s="112">
        <f>B46+0.02</f>
        <v>0.16</v>
      </c>
      <c r="C47" s="65">
        <v>1203880948.2299204</v>
      </c>
      <c r="D47" s="65">
        <v>1463918697.9222627</v>
      </c>
      <c r="E47" s="65">
        <v>1775225660.8668742</v>
      </c>
      <c r="F47" s="65">
        <v>1604130692.3348551</v>
      </c>
      <c r="G47" s="65">
        <v>1422965671.3964686</v>
      </c>
      <c r="H47" s="65">
        <v>1664897060.6792769</v>
      </c>
      <c r="I47" s="65">
        <v>1859038803.769547</v>
      </c>
      <c r="J47" s="65">
        <v>1976231401.0850277</v>
      </c>
      <c r="K47" s="65">
        <v>2000867389.2275162</v>
      </c>
      <c r="L47" s="65">
        <v>1903725873.5506849</v>
      </c>
    </row>
    <row r="48" spans="2:15" x14ac:dyDescent="0.25">
      <c r="B48" s="113"/>
    </row>
    <row r="49" spans="2:12" ht="18.75" x14ac:dyDescent="0.3">
      <c r="B49" s="87" t="s">
        <v>14</v>
      </c>
      <c r="C49" s="6">
        <v>2022</v>
      </c>
      <c r="D49" s="6">
        <v>2023</v>
      </c>
      <c r="E49" s="6">
        <v>2024</v>
      </c>
      <c r="F49" s="6">
        <v>2025</v>
      </c>
      <c r="G49" s="6">
        <v>2026</v>
      </c>
      <c r="H49" s="6">
        <v>2027</v>
      </c>
      <c r="I49" s="6">
        <v>2028</v>
      </c>
      <c r="J49" s="6">
        <v>2029</v>
      </c>
      <c r="K49" s="6">
        <v>2030</v>
      </c>
      <c r="L49" s="6">
        <v>2031</v>
      </c>
    </row>
    <row r="50" spans="2:12" x14ac:dyDescent="0.25">
      <c r="B50" s="115">
        <v>0.01</v>
      </c>
      <c r="C50" s="65">
        <v>1093385009.5892715</v>
      </c>
      <c r="D50" s="65">
        <v>1376267831.6417747</v>
      </c>
      <c r="E50" s="65">
        <v>1707130429.012969</v>
      </c>
      <c r="F50" s="65">
        <v>1563316223.7218113</v>
      </c>
      <c r="G50" s="65">
        <v>1424509969.1926646</v>
      </c>
      <c r="H50" s="65">
        <v>1713864915.4227061</v>
      </c>
      <c r="I50" s="65">
        <v>1957364030.5500903</v>
      </c>
      <c r="J50" s="65">
        <v>2128695518.6461034</v>
      </c>
      <c r="K50" s="65">
        <v>2216176629.778811</v>
      </c>
      <c r="L50" s="65">
        <v>2195884334.4362941</v>
      </c>
    </row>
    <row r="51" spans="2:12" x14ac:dyDescent="0.25">
      <c r="B51" s="115">
        <v>0.02</v>
      </c>
      <c r="C51" s="65">
        <v>1137583385.0455313</v>
      </c>
      <c r="D51" s="65">
        <v>1393994018.447866</v>
      </c>
      <c r="E51" s="65">
        <v>1693459499.1825132</v>
      </c>
      <c r="F51" s="65">
        <v>1507348230.7780738</v>
      </c>
      <c r="G51" s="65">
        <v>1319185060.4267731</v>
      </c>
      <c r="H51" s="65">
        <v>1556166205.8434625</v>
      </c>
      <c r="I51" s="65">
        <v>1738638566.528883</v>
      </c>
      <c r="J51" s="65">
        <v>1838970368.1208663</v>
      </c>
      <c r="K51" s="65">
        <v>1844172922.6856031</v>
      </c>
      <c r="L51" s="65">
        <v>1728749395.1425719</v>
      </c>
    </row>
    <row r="52" spans="2:12" x14ac:dyDescent="0.25">
      <c r="B52" s="117">
        <v>0.03</v>
      </c>
      <c r="C52" s="65">
        <v>1181781760.501791</v>
      </c>
      <c r="D52" s="65">
        <v>1411720205.2539568</v>
      </c>
      <c r="E52" s="65">
        <v>1679788569.3520565</v>
      </c>
      <c r="F52" s="65">
        <v>1451380237.8343344</v>
      </c>
      <c r="G52" s="65">
        <v>1213860151.6608801</v>
      </c>
      <c r="H52" s="65">
        <v>1398467496.2642179</v>
      </c>
      <c r="I52" s="65">
        <v>1519913102.5076737</v>
      </c>
      <c r="J52" s="65">
        <v>1549245217.5956264</v>
      </c>
      <c r="K52" s="65">
        <v>1472169215.5923924</v>
      </c>
      <c r="L52" s="65">
        <v>1261614455.8488469</v>
      </c>
    </row>
    <row r="53" spans="2:12" x14ac:dyDescent="0.25">
      <c r="B53" s="116">
        <v>3.5000000000000003E-2</v>
      </c>
      <c r="C53" s="65">
        <v>1203880948.2299204</v>
      </c>
      <c r="D53" s="65">
        <v>1420583298.6570024</v>
      </c>
      <c r="E53" s="65">
        <v>1672953104.4368281</v>
      </c>
      <c r="F53" s="65">
        <v>1423396241.3624649</v>
      </c>
      <c r="G53" s="65">
        <v>1161197697.2779336</v>
      </c>
      <c r="H53" s="65">
        <v>1319618141.4745955</v>
      </c>
      <c r="I53" s="65">
        <v>1410550370.4970694</v>
      </c>
      <c r="J53" s="65">
        <v>1404382642.3330069</v>
      </c>
      <c r="K53" s="65">
        <v>1286167362.0457878</v>
      </c>
      <c r="L53" s="65">
        <v>1028046986.2019854</v>
      </c>
    </row>
    <row r="54" spans="2:12" x14ac:dyDescent="0.25">
      <c r="B54" s="117">
        <v>0.04</v>
      </c>
      <c r="C54" s="65">
        <v>1225980135.9580498</v>
      </c>
      <c r="D54" s="65">
        <v>1429446392.0600471</v>
      </c>
      <c r="E54" s="65">
        <v>1666117639.5215988</v>
      </c>
      <c r="F54" s="65">
        <v>1395412244.890595</v>
      </c>
      <c r="G54" s="65">
        <v>1108535242.8949866</v>
      </c>
      <c r="H54" s="65">
        <v>1240768786.6849728</v>
      </c>
      <c r="I54" s="65">
        <v>1301187638.4864645</v>
      </c>
      <c r="J54" s="65">
        <v>1259520067.0703869</v>
      </c>
      <c r="K54" s="65">
        <v>1100165508.4991822</v>
      </c>
      <c r="L54" s="65">
        <v>794479516.55512238</v>
      </c>
    </row>
    <row r="55" spans="2:12" x14ac:dyDescent="0.25">
      <c r="B55" s="117">
        <v>0.05</v>
      </c>
      <c r="C55" s="65">
        <v>1270178511.4143095</v>
      </c>
      <c r="D55" s="65">
        <v>1447172578.8661385</v>
      </c>
      <c r="E55" s="65">
        <v>1652446709.691143</v>
      </c>
      <c r="F55" s="65">
        <v>1339444251.946857</v>
      </c>
      <c r="G55" s="65">
        <v>1003210334.1290951</v>
      </c>
      <c r="H55" s="65">
        <v>1083070077.1057296</v>
      </c>
      <c r="I55" s="65">
        <v>1082462174.4652567</v>
      </c>
      <c r="J55" s="65">
        <v>969794916.54514837</v>
      </c>
      <c r="K55" s="65">
        <v>728161801.40597343</v>
      </c>
      <c r="L55" s="65">
        <v>327344577.26140022</v>
      </c>
    </row>
    <row r="56" spans="2:12" x14ac:dyDescent="0.25">
      <c r="B56" s="117">
        <v>0.06</v>
      </c>
      <c r="C56" s="65">
        <v>1314376886.8705692</v>
      </c>
      <c r="D56" s="65">
        <v>1464898765.6722298</v>
      </c>
      <c r="E56" s="65">
        <v>1638775779.8606868</v>
      </c>
      <c r="F56" s="65">
        <v>1283476259.003118</v>
      </c>
      <c r="G56" s="65">
        <v>897885425.36320257</v>
      </c>
      <c r="H56" s="65">
        <v>925371367.52648497</v>
      </c>
      <c r="I56" s="65">
        <v>863736710.44404793</v>
      </c>
      <c r="J56" s="65">
        <v>680069766.01990938</v>
      </c>
      <c r="K56" s="65">
        <v>356158094.31276369</v>
      </c>
      <c r="L56" s="65">
        <v>-139790362.03232384</v>
      </c>
    </row>
  </sheetData>
  <conditionalFormatting sqref="L29:L32">
    <cfRule type="cellIs" dxfId="46" priority="9" operator="greaterThan">
      <formula>0</formula>
    </cfRule>
  </conditionalFormatting>
  <conditionalFormatting sqref="C38:L47 B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L4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L56 B4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L5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B9A3C-2E11-4745-927B-06381312835B}">
  <dimension ref="B2:R57"/>
  <sheetViews>
    <sheetView workbookViewId="0">
      <selection activeCell="B3" sqref="B3"/>
    </sheetView>
  </sheetViews>
  <sheetFormatPr defaultRowHeight="15" x14ac:dyDescent="0.25"/>
  <cols>
    <col min="2" max="2" width="45.5703125" bestFit="1" customWidth="1"/>
    <col min="3" max="13" width="19" bestFit="1" customWidth="1"/>
    <col min="14" max="18" width="15.28515625" customWidth="1"/>
  </cols>
  <sheetData>
    <row r="2" spans="2:14" ht="21" x14ac:dyDescent="0.35">
      <c r="B2" s="79" t="s">
        <v>2997</v>
      </c>
    </row>
    <row r="3" spans="2:14" x14ac:dyDescent="0.25">
      <c r="B3" t="s">
        <v>70</v>
      </c>
    </row>
    <row r="5" spans="2:14" ht="26.25" x14ac:dyDescent="0.4">
      <c r="B5" s="3" t="s">
        <v>35</v>
      </c>
      <c r="C5" s="6">
        <v>2021</v>
      </c>
      <c r="D5" s="6">
        <f>C5+1</f>
        <v>2022</v>
      </c>
      <c r="E5" s="6">
        <f t="shared" ref="E5:L5" si="0">D5+1</f>
        <v>2023</v>
      </c>
      <c r="F5" s="6">
        <f>E5+1</f>
        <v>2024</v>
      </c>
      <c r="G5" s="6">
        <f t="shared" si="0"/>
        <v>2025</v>
      </c>
      <c r="H5" s="6">
        <f t="shared" si="0"/>
        <v>2026</v>
      </c>
      <c r="I5" s="6">
        <f t="shared" si="0"/>
        <v>2027</v>
      </c>
      <c r="J5" s="6">
        <f t="shared" si="0"/>
        <v>2028</v>
      </c>
      <c r="K5" s="6">
        <f t="shared" si="0"/>
        <v>2029</v>
      </c>
      <c r="L5" s="6">
        <f t="shared" si="0"/>
        <v>2030</v>
      </c>
      <c r="M5" s="6">
        <v>2031</v>
      </c>
      <c r="N5" s="1" t="s">
        <v>71</v>
      </c>
    </row>
    <row r="6" spans="2:14" x14ac:dyDescent="0.25">
      <c r="B6" s="4" t="s">
        <v>54</v>
      </c>
      <c r="C6" s="65">
        <f>'Revenues calc'!L21*(1+'Revenues calc'!$N$27)^2</f>
        <v>333622327.86243367</v>
      </c>
      <c r="D6" s="65">
        <f>D37*D$33</f>
        <v>400580160.27445728</v>
      </c>
      <c r="E6" s="65">
        <f t="shared" ref="E6:H6" si="1">E37*E$33</f>
        <v>468124017.86815566</v>
      </c>
      <c r="F6" s="65">
        <f t="shared" si="1"/>
        <v>536259194.75019902</v>
      </c>
      <c r="G6" s="65">
        <f t="shared" si="1"/>
        <v>604991026.89071894</v>
      </c>
      <c r="H6" s="65">
        <f t="shared" si="1"/>
        <v>674324892.43595397</v>
      </c>
      <c r="I6" s="65">
        <f>H6*(1+'Revenues calc'!$N$27)</f>
        <v>700012866.52872014</v>
      </c>
      <c r="J6" s="65">
        <f>I6*(1+'Revenues calc'!$N$27)</f>
        <v>726679407.51170874</v>
      </c>
      <c r="K6" s="65">
        <f>J6*(1+'Revenues calc'!$N$27)</f>
        <v>754361793.26269948</v>
      </c>
      <c r="L6" s="65">
        <f>K6*(1+'Revenues calc'!$N$27)</f>
        <v>783098721.73630667</v>
      </c>
      <c r="M6" s="65">
        <f>L6*(1+'Revenues calc'!$N$27)</f>
        <v>812930365.06089461</v>
      </c>
      <c r="N6" s="1" t="s">
        <v>72</v>
      </c>
    </row>
    <row r="7" spans="2:14" x14ac:dyDescent="0.25">
      <c r="B7" s="4" t="s">
        <v>55</v>
      </c>
      <c r="C7" s="65">
        <f>'Revenues calc'!L22*(1+'Revenues calc'!$N$28)^2</f>
        <v>1013066248.9710288</v>
      </c>
      <c r="D7" s="65">
        <f t="shared" ref="D7:H7" si="2">D38*D$33</f>
        <v>1137411777.2014832</v>
      </c>
      <c r="E7" s="65">
        <f t="shared" si="2"/>
        <v>1262840822.9400296</v>
      </c>
      <c r="F7" s="65">
        <f t="shared" si="2"/>
        <v>1389363141.4988475</v>
      </c>
      <c r="G7" s="65">
        <f t="shared" si="2"/>
        <v>1516988565.2082272</v>
      </c>
      <c r="H7" s="65">
        <f t="shared" si="2"/>
        <v>1645727003.9912043</v>
      </c>
      <c r="I7" s="65">
        <f>H7*(1+'Revenues calc'!$M$28)</f>
        <v>1723808381.0402172</v>
      </c>
      <c r="J7" s="65">
        <f>I7*(1+'Revenues calc'!$M$28)</f>
        <v>1805594322.3499393</v>
      </c>
      <c r="K7" s="65">
        <f>J7*(1+'Revenues calc'!$M$28)</f>
        <v>1891260590.6551023</v>
      </c>
      <c r="L7" s="65">
        <f>K7*(1+'Revenues calc'!$M$28)</f>
        <v>1980991287.7383647</v>
      </c>
      <c r="M7" s="65">
        <f>L7*(1+'Revenues calc'!$M$28)</f>
        <v>2074979250.0757291</v>
      </c>
      <c r="N7" s="1" t="s">
        <v>73</v>
      </c>
    </row>
    <row r="8" spans="2:14" x14ac:dyDescent="0.25">
      <c r="B8" s="4" t="s">
        <v>56</v>
      </c>
      <c r="C8" s="65">
        <f>'Revenues calc'!L23*(1+'Revenues calc'!$M$29)</f>
        <v>992088514.06915843</v>
      </c>
      <c r="D8" s="65">
        <f t="shared" ref="D8:H8" si="3">D39*D$33</f>
        <v>1239229855.9869065</v>
      </c>
      <c r="E8" s="65">
        <f t="shared" si="3"/>
        <v>1488537119.7483959</v>
      </c>
      <c r="F8" s="65">
        <f t="shared" si="3"/>
        <v>1740029892.2570465</v>
      </c>
      <c r="G8" s="65">
        <f t="shared" si="3"/>
        <v>1993727915.3754325</v>
      </c>
      <c r="H8" s="65">
        <f t="shared" si="3"/>
        <v>2249651087.0828876</v>
      </c>
      <c r="I8" s="65">
        <f>H8*(1+'Revenues calc'!$M$29)</f>
        <v>2365592815.1412458</v>
      </c>
      <c r="J8" s="65">
        <f>I8*(1+'Revenues calc'!$M$29)</f>
        <v>2487509907.2826576</v>
      </c>
      <c r="K8" s="65">
        <f>J8*(1+'Revenues calc'!$M$29)</f>
        <v>2615710319.7237763</v>
      </c>
      <c r="L8" s="65">
        <f>K8*(1+'Revenues calc'!$M$29)</f>
        <v>2750517880.0206504</v>
      </c>
      <c r="M8" s="65">
        <f>L8*(1+'Revenues calc'!$M$29)</f>
        <v>2892273105.0402427</v>
      </c>
      <c r="N8" s="1" t="s">
        <v>74</v>
      </c>
    </row>
    <row r="9" spans="2:14" x14ac:dyDescent="0.25">
      <c r="B9" s="4" t="s">
        <v>75</v>
      </c>
      <c r="C9" s="88">
        <v>0</v>
      </c>
      <c r="D9" s="96">
        <v>995000000</v>
      </c>
      <c r="E9" s="88">
        <v>0</v>
      </c>
      <c r="F9" s="88">
        <v>0</v>
      </c>
      <c r="G9" s="88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1" t="s">
        <v>76</v>
      </c>
    </row>
    <row r="10" spans="2:14" x14ac:dyDescent="0.25">
      <c r="B10" s="5" t="s">
        <v>57</v>
      </c>
      <c r="C10" s="65">
        <f t="shared" ref="C10:M10" si="4">SUM(C6:C9)</f>
        <v>2338777090.9026208</v>
      </c>
      <c r="D10" s="65">
        <f t="shared" si="4"/>
        <v>3772221793.4628468</v>
      </c>
      <c r="E10" s="65">
        <f t="shared" si="4"/>
        <v>3219501960.5565815</v>
      </c>
      <c r="F10" s="65">
        <f t="shared" si="4"/>
        <v>3665652228.506093</v>
      </c>
      <c r="G10" s="65">
        <f t="shared" si="4"/>
        <v>4115707507.4743786</v>
      </c>
      <c r="H10" s="65">
        <f t="shared" si="4"/>
        <v>4569702983.510046</v>
      </c>
      <c r="I10" s="65">
        <f t="shared" si="4"/>
        <v>4789414062.7101831</v>
      </c>
      <c r="J10" s="65">
        <f t="shared" si="4"/>
        <v>5019783637.1443062</v>
      </c>
      <c r="K10" s="65">
        <f t="shared" si="4"/>
        <v>5261332703.6415787</v>
      </c>
      <c r="L10" s="65">
        <f t="shared" si="4"/>
        <v>5514607889.4953213</v>
      </c>
      <c r="M10" s="65">
        <f t="shared" si="4"/>
        <v>5780182720.1768665</v>
      </c>
    </row>
    <row r="13" spans="2:14" ht="26.25" x14ac:dyDescent="0.4">
      <c r="B13" s="3" t="s">
        <v>42</v>
      </c>
      <c r="C13" s="6">
        <v>2021</v>
      </c>
      <c r="D13" s="6">
        <v>2022</v>
      </c>
      <c r="E13" s="6">
        <f>D13+1</f>
        <v>2023</v>
      </c>
      <c r="F13" s="6">
        <f t="shared" ref="F13:L13" si="5">E13+1</f>
        <v>2024</v>
      </c>
      <c r="G13" s="6">
        <f t="shared" si="5"/>
        <v>2025</v>
      </c>
      <c r="H13" s="6">
        <f t="shared" si="5"/>
        <v>2026</v>
      </c>
      <c r="I13" s="6">
        <f t="shared" si="5"/>
        <v>2027</v>
      </c>
      <c r="J13" s="6">
        <f t="shared" si="5"/>
        <v>2028</v>
      </c>
      <c r="K13" s="6">
        <f t="shared" si="5"/>
        <v>2029</v>
      </c>
      <c r="L13" s="6">
        <f t="shared" si="5"/>
        <v>2030</v>
      </c>
      <c r="M13" s="6">
        <v>2031</v>
      </c>
    </row>
    <row r="14" spans="2:14" x14ac:dyDescent="0.25">
      <c r="B14" s="4" t="s">
        <v>59</v>
      </c>
      <c r="C14" s="65">
        <f>'Expenses calc'!L8*(1+'Expenses calc'!$M$13)</f>
        <v>1314712425.8211336</v>
      </c>
      <c r="D14" s="65">
        <f>D45*D$33</f>
        <v>1569843817.4169109</v>
      </c>
      <c r="E14" s="65">
        <f t="shared" ref="E14:H15" si="6">E45*E$33</f>
        <v>1827207630.2305942</v>
      </c>
      <c r="F14" s="65">
        <f t="shared" si="6"/>
        <v>2086824028.1253297</v>
      </c>
      <c r="G14" s="65">
        <f t="shared" si="6"/>
        <v>2348713334.3976512</v>
      </c>
      <c r="H14" s="65">
        <f t="shared" si="6"/>
        <v>2612896032.9681001</v>
      </c>
      <c r="I14" s="65">
        <f>H14*(1+'Expenses calc'!$M13)</f>
        <v>2781655246.0982499</v>
      </c>
      <c r="J14" s="65">
        <f>I14*(1+'Expenses calc'!$M13)</f>
        <v>2961314116.7949338</v>
      </c>
      <c r="K14" s="65">
        <f>J14*(1+'Expenses calc'!$M13)</f>
        <v>3152576621.6462393</v>
      </c>
      <c r="L14" s="65">
        <f>K14*(1+'Expenses calc'!$M13)</f>
        <v>3356192205.0022955</v>
      </c>
      <c r="M14" s="65">
        <f>L14*(1+'Expenses calc'!$M13)</f>
        <v>3572958715.6033106</v>
      </c>
    </row>
    <row r="15" spans="2:14" x14ac:dyDescent="0.25">
      <c r="B15" s="4" t="s">
        <v>60</v>
      </c>
      <c r="C15" s="65">
        <f>'Expenses calc'!L9*(1+'Expenses calc'!$M$14)</f>
        <v>694283018.33938038</v>
      </c>
      <c r="D15" s="65">
        <f>D46*D$33</f>
        <v>809853444.4258182</v>
      </c>
      <c r="E15" s="65">
        <f t="shared" si="6"/>
        <v>926433923.70547211</v>
      </c>
      <c r="F15" s="65">
        <f t="shared" si="6"/>
        <v>1044033570.9579246</v>
      </c>
      <c r="G15" s="65">
        <f t="shared" si="6"/>
        <v>1162661573.0015149</v>
      </c>
      <c r="H15" s="65">
        <f t="shared" si="6"/>
        <v>1282327189.2311738</v>
      </c>
      <c r="I15" s="65">
        <f>H15*(1+'Expenses calc'!$M14)</f>
        <v>1404246276.0078132</v>
      </c>
      <c r="J15" s="65">
        <f>I15*(1+'Expenses calc'!$M14)</f>
        <v>1537756993.8792918</v>
      </c>
      <c r="K15" s="65">
        <f>J15*(1+'Expenses calc'!$M14)</f>
        <v>1683961433.7076006</v>
      </c>
      <c r="L15" s="65">
        <f>K15*(1+'Expenses calc'!$M14)</f>
        <v>1844066469.2155852</v>
      </c>
      <c r="M15" s="65">
        <f>L15*(1+'Expenses calc'!$M14)</f>
        <v>2019393719.3669155</v>
      </c>
    </row>
    <row r="16" spans="2:14" x14ac:dyDescent="0.25">
      <c r="B16" s="4" t="s">
        <v>77</v>
      </c>
      <c r="C16" s="65">
        <v>0</v>
      </c>
      <c r="D16" s="83">
        <f>Summary!C7*(1+Summary!$C$5)^('Scenario 3'!D13-2022)</f>
        <v>50000000</v>
      </c>
      <c r="E16" s="83">
        <f>Summary!D7*(1+Summary!$C$5)^('Scenario 3'!E13-2022)</f>
        <v>59426217.161999993</v>
      </c>
      <c r="F16" s="83">
        <f>Summary!E7*(1+Summary!$C$5)^('Scenario 3'!F13-2022)</f>
        <v>58857922.415798999</v>
      </c>
      <c r="G16" s="83">
        <f>Summary!F7*(1+Summary!$C$5)^('Scenario 3'!G13-2022)</f>
        <v>582950610.29223347</v>
      </c>
      <c r="H16" s="83">
        <f>Summary!G7*(1+Summary!$C$5)^('Scenario 3'!H13-2022)</f>
        <v>577375828.63738358</v>
      </c>
      <c r="I16" s="83">
        <f>Summary!H7*(1+Summary!$C$5)^('Scenario 3'!I13-2022)</f>
        <v>66716342.347207226</v>
      </c>
      <c r="J16" s="83">
        <f>Summary!I7*(1+Summary!$C$5)^('Scenario 3'!J13-2022)</f>
        <v>66078330.388932288</v>
      </c>
      <c r="K16" s="83">
        <f>Summary!J7*(1+Summary!$C$5)^('Scenario 3'!K13-2022)</f>
        <v>74795909.679112241</v>
      </c>
      <c r="L16" s="83">
        <f>Summary!K7*(1+Summary!$C$5)^('Scenario 3'!L13-2022)</f>
        <v>74080632.26907523</v>
      </c>
      <c r="M16" s="83">
        <f>Summary!L7*(1+Summary!$C$5)^('Scenario 3'!M13-2022)</f>
        <v>73372195.938553616</v>
      </c>
    </row>
    <row r="17" spans="2:14" x14ac:dyDescent="0.25">
      <c r="B17" s="5" t="s">
        <v>57</v>
      </c>
      <c r="C17" s="65">
        <f>SUM(C14:C16)</f>
        <v>2008995444.1605139</v>
      </c>
      <c r="D17" s="65">
        <f t="shared" ref="D17:M17" si="7">SUM(D14:D16)</f>
        <v>2429697261.8427291</v>
      </c>
      <c r="E17" s="65">
        <f t="shared" si="7"/>
        <v>2813067771.0980663</v>
      </c>
      <c r="F17" s="65">
        <f t="shared" si="7"/>
        <v>3189715521.4990535</v>
      </c>
      <c r="G17" s="65">
        <f t="shared" si="7"/>
        <v>4094325517.6913996</v>
      </c>
      <c r="H17" s="65">
        <f t="shared" si="7"/>
        <v>4472599050.8366575</v>
      </c>
      <c r="I17" s="65">
        <f t="shared" si="7"/>
        <v>4252617864.45327</v>
      </c>
      <c r="J17" s="65">
        <f t="shared" si="7"/>
        <v>4565149441.063158</v>
      </c>
      <c r="K17" s="65">
        <f t="shared" si="7"/>
        <v>4911333965.0329523</v>
      </c>
      <c r="L17" s="65">
        <f t="shared" si="7"/>
        <v>5274339306.4869556</v>
      </c>
      <c r="M17" s="65">
        <f t="shared" si="7"/>
        <v>5665724630.9087801</v>
      </c>
    </row>
    <row r="18" spans="2:14" x14ac:dyDescent="0.25">
      <c r="B18" s="1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</row>
    <row r="19" spans="2:14" x14ac:dyDescent="0.25">
      <c r="B19" s="1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</row>
    <row r="20" spans="2:14" ht="26.25" x14ac:dyDescent="0.4">
      <c r="B20" s="3" t="s">
        <v>78</v>
      </c>
      <c r="C20" s="91">
        <v>2021</v>
      </c>
      <c r="D20" s="91">
        <v>2022</v>
      </c>
      <c r="E20" s="6">
        <f>D20+1</f>
        <v>2023</v>
      </c>
      <c r="F20" s="6">
        <f t="shared" ref="F20:L20" si="8">E20+1</f>
        <v>2024</v>
      </c>
      <c r="G20" s="6">
        <f t="shared" si="8"/>
        <v>2025</v>
      </c>
      <c r="H20" s="6">
        <f t="shared" si="8"/>
        <v>2026</v>
      </c>
      <c r="I20" s="6">
        <f t="shared" si="8"/>
        <v>2027</v>
      </c>
      <c r="J20" s="6">
        <f t="shared" si="8"/>
        <v>2028</v>
      </c>
      <c r="K20" s="6">
        <f t="shared" si="8"/>
        <v>2029</v>
      </c>
      <c r="L20" s="6">
        <f t="shared" si="8"/>
        <v>2030</v>
      </c>
      <c r="M20" s="6">
        <v>2031</v>
      </c>
      <c r="N20" s="1" t="s">
        <v>71</v>
      </c>
    </row>
    <row r="21" spans="2:14" x14ac:dyDescent="0.25">
      <c r="B21" s="4" t="s">
        <v>35</v>
      </c>
      <c r="C21" s="94">
        <f t="shared" ref="C21:M21" si="9">C10</f>
        <v>2338777090.9026208</v>
      </c>
      <c r="D21" s="92">
        <f t="shared" si="9"/>
        <v>3772221793.4628468</v>
      </c>
      <c r="E21" s="65">
        <f t="shared" si="9"/>
        <v>3219501960.5565815</v>
      </c>
      <c r="F21" s="65">
        <f t="shared" si="9"/>
        <v>3665652228.506093</v>
      </c>
      <c r="G21" s="65">
        <f t="shared" si="9"/>
        <v>4115707507.4743786</v>
      </c>
      <c r="H21" s="65">
        <f t="shared" si="9"/>
        <v>4569702983.510046</v>
      </c>
      <c r="I21" s="65">
        <f t="shared" si="9"/>
        <v>4789414062.7101831</v>
      </c>
      <c r="J21" s="65">
        <f t="shared" si="9"/>
        <v>5019783637.1443062</v>
      </c>
      <c r="K21" s="65">
        <f t="shared" si="9"/>
        <v>5261332703.6415787</v>
      </c>
      <c r="L21" s="65">
        <f t="shared" si="9"/>
        <v>5514607889.4953213</v>
      </c>
      <c r="M21" s="65">
        <f t="shared" si="9"/>
        <v>5780182720.1768665</v>
      </c>
    </row>
    <row r="22" spans="2:14" x14ac:dyDescent="0.25">
      <c r="B22" s="4" t="s">
        <v>79</v>
      </c>
      <c r="C22" s="88">
        <v>0</v>
      </c>
      <c r="D22" s="83">
        <v>0</v>
      </c>
      <c r="E22" s="83">
        <f>MAX(Summary!$C$3*D26,0)</f>
        <v>150898215.29467466</v>
      </c>
      <c r="F22" s="83">
        <f>MAX(Summary!$C$3*E26,0)</f>
        <v>205963219.22644556</v>
      </c>
      <c r="G22" s="83">
        <f>MAX(Summary!$C$3*F26,0)</f>
        <v>274394405.18416774</v>
      </c>
      <c r="H22" s="83">
        <f>MAX(Summary!$C$3*G26,0)</f>
        <v>292691405.40592146</v>
      </c>
      <c r="I22" s="83">
        <f>MAX(Summary!$C$3*H26,0)</f>
        <v>320681929.96192467</v>
      </c>
      <c r="J22" s="83">
        <f>MAX(Summary!$C$3*I26,0)</f>
        <v>405718310.31748146</v>
      </c>
      <c r="K22" s="83">
        <f>MAX(Summary!$C$3*J26,0)</f>
        <v>489786983.43285173</v>
      </c>
      <c r="L22" s="83">
        <f>MAX(Summary!$C$3*K26,0)</f>
        <v>569933667.42469072</v>
      </c>
      <c r="M22" s="83">
        <f>MAX(Summary!$C$3*L26,0)</f>
        <v>645005712.38941216</v>
      </c>
      <c r="N22" s="1" t="s">
        <v>80</v>
      </c>
    </row>
    <row r="23" spans="2:14" x14ac:dyDescent="0.25">
      <c r="B23" s="4" t="s">
        <v>42</v>
      </c>
      <c r="C23" s="94">
        <f t="shared" ref="C23:M23" si="10">C17</f>
        <v>2008995444.1605139</v>
      </c>
      <c r="D23" s="92">
        <f t="shared" si="10"/>
        <v>2429697261.8427291</v>
      </c>
      <c r="E23" s="65">
        <f t="shared" si="10"/>
        <v>2813067771.0980663</v>
      </c>
      <c r="F23" s="65">
        <f t="shared" si="10"/>
        <v>3189715521.4990535</v>
      </c>
      <c r="G23" s="65">
        <f t="shared" si="10"/>
        <v>4094325517.6913996</v>
      </c>
      <c r="H23" s="65">
        <f t="shared" si="10"/>
        <v>4472599050.8366575</v>
      </c>
      <c r="I23" s="65">
        <f t="shared" si="10"/>
        <v>4252617864.45327</v>
      </c>
      <c r="J23" s="65">
        <f t="shared" si="10"/>
        <v>4565149441.063158</v>
      </c>
      <c r="K23" s="65">
        <f t="shared" si="10"/>
        <v>4911333965.0329523</v>
      </c>
      <c r="L23" s="65">
        <f t="shared" si="10"/>
        <v>5274339306.4869556</v>
      </c>
      <c r="M23" s="65">
        <f t="shared" si="10"/>
        <v>5665724630.9087801</v>
      </c>
    </row>
    <row r="24" spans="2:14" x14ac:dyDescent="0.25">
      <c r="B24" s="4" t="s">
        <v>81</v>
      </c>
      <c r="C24" s="88">
        <v>0</v>
      </c>
      <c r="D24" s="95">
        <f>D23*Summary!$C$4</f>
        <v>85039404.164495528</v>
      </c>
      <c r="E24" s="95">
        <f>E23*Summary!$C$4</f>
        <v>98457371.988432333</v>
      </c>
      <c r="F24" s="95">
        <f>F23*Summary!$C$4</f>
        <v>111640043.25246689</v>
      </c>
      <c r="G24" s="95">
        <f>G23*Summary!$C$4</f>
        <v>143301393.11919901</v>
      </c>
      <c r="H24" s="95">
        <f>H23*Summary!$C$4</f>
        <v>156540966.77928302</v>
      </c>
      <c r="I24" s="95">
        <f>I23*Summary!$C$4</f>
        <v>148841625.25586447</v>
      </c>
      <c r="J24" s="95">
        <f>J23*Summary!$C$4</f>
        <v>159780230.43721056</v>
      </c>
      <c r="K24" s="95">
        <f>K23*Summary!$C$4</f>
        <v>171896688.77615336</v>
      </c>
      <c r="L24" s="95">
        <f>L23*Summary!$C$4</f>
        <v>184601875.72704348</v>
      </c>
      <c r="M24" s="95">
        <f>M23*Summary!$C$4</f>
        <v>198300362.08180732</v>
      </c>
      <c r="N24" s="1" t="s">
        <v>82</v>
      </c>
    </row>
    <row r="25" spans="2:14" x14ac:dyDescent="0.25">
      <c r="B25" s="5" t="s">
        <v>2989</v>
      </c>
      <c r="C25" s="94">
        <f t="shared" ref="C25:M25" si="11">C21-C23+C22-C24</f>
        <v>329781646.74210691</v>
      </c>
      <c r="D25" s="94">
        <f t="shared" si="11"/>
        <v>1257485127.4556222</v>
      </c>
      <c r="E25" s="94">
        <f t="shared" si="11"/>
        <v>458875032.76475745</v>
      </c>
      <c r="F25" s="94">
        <f t="shared" si="11"/>
        <v>570259882.98101819</v>
      </c>
      <c r="G25" s="94">
        <f t="shared" si="11"/>
        <v>152475001.84794775</v>
      </c>
      <c r="H25" s="94">
        <f t="shared" si="11"/>
        <v>233254371.30002692</v>
      </c>
      <c r="I25" s="94">
        <f t="shared" si="11"/>
        <v>708636502.96297336</v>
      </c>
      <c r="J25" s="94">
        <f t="shared" si="11"/>
        <v>700572275.96141911</v>
      </c>
      <c r="K25" s="94">
        <f t="shared" si="11"/>
        <v>667889033.26532483</v>
      </c>
      <c r="L25" s="94">
        <f t="shared" si="11"/>
        <v>625600374.70601285</v>
      </c>
      <c r="M25" s="94">
        <f t="shared" si="11"/>
        <v>561163439.57569122</v>
      </c>
    </row>
    <row r="26" spans="2:14" x14ac:dyDescent="0.25">
      <c r="B26" s="5" t="s">
        <v>83</v>
      </c>
      <c r="C26" s="99">
        <v>0</v>
      </c>
      <c r="D26" s="100">
        <f>D25</f>
        <v>1257485127.4556222</v>
      </c>
      <c r="E26" s="100">
        <f>D26+E25</f>
        <v>1716360160.2203796</v>
      </c>
      <c r="F26" s="100">
        <f t="shared" ref="F26:M26" si="12">E26+F25</f>
        <v>2286620043.2013979</v>
      </c>
      <c r="G26" s="100">
        <f t="shared" si="12"/>
        <v>2439095045.0493455</v>
      </c>
      <c r="H26" s="100">
        <f t="shared" si="12"/>
        <v>2672349416.3493724</v>
      </c>
      <c r="I26" s="100">
        <f t="shared" si="12"/>
        <v>3380985919.3123455</v>
      </c>
      <c r="J26" s="100">
        <f t="shared" si="12"/>
        <v>4081558195.2737646</v>
      </c>
      <c r="K26" s="100">
        <f t="shared" si="12"/>
        <v>4749447228.5390892</v>
      </c>
      <c r="L26" s="100">
        <f t="shared" si="12"/>
        <v>5375047603.2451019</v>
      </c>
      <c r="M26" s="100">
        <f t="shared" si="12"/>
        <v>5936211042.8207932</v>
      </c>
      <c r="N26" s="1" t="s">
        <v>84</v>
      </c>
    </row>
    <row r="29" spans="2:14" ht="26.25" x14ac:dyDescent="0.4">
      <c r="B29" s="3" t="s">
        <v>85</v>
      </c>
      <c r="C29" s="6">
        <v>2021</v>
      </c>
      <c r="D29" s="6">
        <f>C29+1</f>
        <v>2022</v>
      </c>
      <c r="E29" s="6">
        <f t="shared" ref="E29:L29" si="13">D29+1</f>
        <v>2023</v>
      </c>
      <c r="F29" s="6">
        <f t="shared" si="13"/>
        <v>2024</v>
      </c>
      <c r="G29" s="6">
        <f t="shared" si="13"/>
        <v>2025</v>
      </c>
      <c r="H29" s="6">
        <f t="shared" si="13"/>
        <v>2026</v>
      </c>
      <c r="I29" s="6">
        <f t="shared" si="13"/>
        <v>2027</v>
      </c>
      <c r="J29" s="6">
        <f t="shared" si="13"/>
        <v>2028</v>
      </c>
      <c r="K29" s="6">
        <f t="shared" si="13"/>
        <v>2029</v>
      </c>
      <c r="L29" s="6">
        <f t="shared" si="13"/>
        <v>2030</v>
      </c>
      <c r="M29" s="6">
        <v>2031</v>
      </c>
    </row>
    <row r="30" spans="2:14" x14ac:dyDescent="0.25">
      <c r="B30" s="4" t="s">
        <v>86</v>
      </c>
      <c r="C30" s="32">
        <f>'Revenues calc'!L3*(AVERAGE('Revenues calc'!D9:L9)+1)</f>
        <v>1956164.5401743529</v>
      </c>
      <c r="D30" s="32">
        <f>C30*(AVERAGE('Revenues calc'!$D9:$L9)+1)</f>
        <v>1969200.3757873101</v>
      </c>
      <c r="E30" s="32">
        <f>D30*(AVERAGE('Revenues calc'!$D9:$L9)+1)</f>
        <v>1982323.0819096942</v>
      </c>
      <c r="F30" s="32">
        <f>E30*(AVERAGE('Revenues calc'!$D9:$L9)+1)</f>
        <v>1995533.2374445871</v>
      </c>
      <c r="G30" s="32">
        <f>F30*(AVERAGE('Revenues calc'!$D9:$L9)+1)</f>
        <v>2008831.4251528669</v>
      </c>
      <c r="H30" s="32">
        <f>G30*(AVERAGE('Revenues calc'!$D9:$L9)+1)</f>
        <v>2022218.2316789175</v>
      </c>
      <c r="I30" s="32">
        <f>H30*(AVERAGE('Revenues calc'!$D9:$L9)+1)</f>
        <v>2035694.2475765073</v>
      </c>
      <c r="J30" s="32">
        <f>I30*(AVERAGE('Revenues calc'!$D9:$L9)+1)</f>
        <v>2049260.0673348412</v>
      </c>
      <c r="K30" s="32">
        <f>J30*(AVERAGE('Revenues calc'!$D9:$L9)+1)</f>
        <v>2062916.2894047869</v>
      </c>
      <c r="L30" s="32">
        <f>K30*(AVERAGE('Revenues calc'!$D9:$L9)+1)</f>
        <v>2076663.5162252747</v>
      </c>
      <c r="M30" s="32">
        <f>L30*(AVERAGE('Revenues calc'!$D9:$L9)+1)</f>
        <v>2090502.3542498741</v>
      </c>
    </row>
    <row r="31" spans="2:14" x14ac:dyDescent="0.25">
      <c r="B31" s="4" t="s">
        <v>87</v>
      </c>
      <c r="C31" s="32">
        <f>'Revenues calc'!L4*(AVERAGE('Revenues calc'!D10:L10)+1)</f>
        <v>3019049.6652620966</v>
      </c>
      <c r="D31" s="32">
        <f>C31*(AVERAGE('Revenues calc'!$D10:$L10)+1)</f>
        <v>3017909.761080984</v>
      </c>
      <c r="E31" s="32">
        <f>D31*(AVERAGE('Revenues calc'!$D10:$L10)+1)</f>
        <v>3016770.2872940968</v>
      </c>
      <c r="F31" s="32">
        <f>E31*(AVERAGE('Revenues calc'!$D10:$L10)+1)</f>
        <v>3015631.2437389307</v>
      </c>
      <c r="G31" s="32">
        <f>F31*(AVERAGE('Revenues calc'!$D10:$L10)+1)</f>
        <v>3014492.630253043</v>
      </c>
      <c r="H31" s="32">
        <f>G31*(AVERAGE('Revenues calc'!$D10:$L10)+1)</f>
        <v>3013354.4466740526</v>
      </c>
      <c r="I31" s="32">
        <f>H31*(AVERAGE('Revenues calc'!$D10:$L10)+1)</f>
        <v>3012216.6928396388</v>
      </c>
      <c r="J31" s="32">
        <f>I31*(AVERAGE('Revenues calc'!$D10:$L10)+1)</f>
        <v>3011079.3685875428</v>
      </c>
      <c r="K31" s="32">
        <f>J31*(AVERAGE('Revenues calc'!$D10:$L10)+1)</f>
        <v>3009942.4737555669</v>
      </c>
      <c r="L31" s="32">
        <f>K31*(AVERAGE('Revenues calc'!$D10:$L10)+1)</f>
        <v>3008806.0081815748</v>
      </c>
      <c r="M31" s="32">
        <f>L31*(AVERAGE('Revenues calc'!$D10:$L10)+1)</f>
        <v>3007669.9717034916</v>
      </c>
    </row>
    <row r="32" spans="2:14" x14ac:dyDescent="0.25">
      <c r="B32" s="4" t="s">
        <v>88</v>
      </c>
      <c r="C32" s="32">
        <f>'Revenues calc'!L5*(AVERAGE('Revenues calc'!D11:L11)+1)</f>
        <v>7649460.0215024361</v>
      </c>
      <c r="D32" s="32">
        <f>C32*(AVERAGE('Revenues calc'!$D11:$L11)+1)</f>
        <v>7693100.6025274368</v>
      </c>
      <c r="E32" s="32">
        <f>D32*(AVERAGE('Revenues calc'!$D11:$L11)+1)</f>
        <v>7736990.1554153981</v>
      </c>
      <c r="F32" s="32">
        <f>E32*(AVERAGE('Revenues calc'!$D11:$L11)+1)</f>
        <v>7781130.1005641958</v>
      </c>
      <c r="G32" s="32">
        <f>F32*(AVERAGE('Revenues calc'!$D11:$L11)+1)</f>
        <v>7825521.8664751509</v>
      </c>
      <c r="H32" s="32">
        <f>G32*(AVERAGE('Revenues calc'!$D11:$L11)+1)</f>
        <v>7870166.8897992605</v>
      </c>
      <c r="I32" s="32">
        <f>H32*(AVERAGE('Revenues calc'!$D11:$L11)+1)</f>
        <v>7915066.6153836949</v>
      </c>
      <c r="J32" s="32">
        <f>I32*(AVERAGE('Revenues calc'!$D11:$L11)+1)</f>
        <v>7960222.4963185545</v>
      </c>
      <c r="K32" s="32">
        <f>J32*(AVERAGE('Revenues calc'!$D11:$L11)+1)</f>
        <v>8005635.9939838955</v>
      </c>
      <c r="L32" s="32">
        <f>K32*(AVERAGE('Revenues calc'!$D11:$L11)+1)</f>
        <v>8051308.5780970287</v>
      </c>
      <c r="M32" s="32">
        <f>L32*(AVERAGE('Revenues calc'!$D11:$L11)+1)</f>
        <v>8097241.7267600782</v>
      </c>
    </row>
    <row r="33" spans="2:13" x14ac:dyDescent="0.25">
      <c r="B33" s="5" t="s">
        <v>57</v>
      </c>
      <c r="C33" s="32">
        <f>SUM(C30:C32)</f>
        <v>12624674.226938885</v>
      </c>
      <c r="D33" s="32">
        <f t="shared" ref="D33:M33" si="14">SUM(D30:D32)</f>
        <v>12680210.73939573</v>
      </c>
      <c r="E33" s="32">
        <f t="shared" si="14"/>
        <v>12736083.524619188</v>
      </c>
      <c r="F33" s="32">
        <f t="shared" si="14"/>
        <v>12792294.581747714</v>
      </c>
      <c r="G33" s="32">
        <f t="shared" si="14"/>
        <v>12848845.921881061</v>
      </c>
      <c r="H33" s="32">
        <f t="shared" si="14"/>
        <v>12905739.56815223</v>
      </c>
      <c r="I33" s="32">
        <f t="shared" si="14"/>
        <v>12962977.555799842</v>
      </c>
      <c r="J33" s="32">
        <f t="shared" si="14"/>
        <v>13020561.932240939</v>
      </c>
      <c r="K33" s="32">
        <f t="shared" si="14"/>
        <v>13078494.75714425</v>
      </c>
      <c r="L33" s="32">
        <f t="shared" si="14"/>
        <v>13136778.102503877</v>
      </c>
      <c r="M33" s="32">
        <f t="shared" si="14"/>
        <v>13195414.052713444</v>
      </c>
    </row>
    <row r="34" spans="2:13" x14ac:dyDescent="0.25">
      <c r="B34" s="1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</row>
    <row r="35" spans="2:13" x14ac:dyDescent="0.25">
      <c r="B35" t="s">
        <v>89</v>
      </c>
    </row>
    <row r="36" spans="2:13" ht="26.25" x14ac:dyDescent="0.4">
      <c r="B36" s="3" t="s">
        <v>90</v>
      </c>
      <c r="C36" s="6">
        <v>2021</v>
      </c>
      <c r="D36" s="6">
        <f>C36+1</f>
        <v>2022</v>
      </c>
      <c r="E36" s="6">
        <f t="shared" ref="E36:L36" si="15">D36+1</f>
        <v>2023</v>
      </c>
      <c r="F36" s="6">
        <f t="shared" si="15"/>
        <v>2024</v>
      </c>
      <c r="G36" s="6">
        <f t="shared" si="15"/>
        <v>2025</v>
      </c>
      <c r="H36" s="6">
        <f t="shared" si="15"/>
        <v>2026</v>
      </c>
      <c r="I36" s="6">
        <f t="shared" si="15"/>
        <v>2027</v>
      </c>
      <c r="J36" s="6">
        <f t="shared" si="15"/>
        <v>2028</v>
      </c>
      <c r="K36" s="6">
        <f t="shared" si="15"/>
        <v>2029</v>
      </c>
      <c r="L36" s="6">
        <f t="shared" si="15"/>
        <v>2030</v>
      </c>
      <c r="M36" s="6">
        <v>2031</v>
      </c>
    </row>
    <row r="37" spans="2:13" x14ac:dyDescent="0.25">
      <c r="B37" s="4" t="s">
        <v>54</v>
      </c>
      <c r="C37" s="64">
        <f>C6/C$33</f>
        <v>26.426212816687258</v>
      </c>
      <c r="D37" s="101">
        <f>C37+($H37-$C37)/COUNT($D$36:$H$36)</f>
        <v>31.590970253349806</v>
      </c>
      <c r="E37" s="101">
        <f t="shared" ref="E37:G37" si="16">D37+($H37-$C37)/COUNT($D$36:$H$36)</f>
        <v>36.755727690012357</v>
      </c>
      <c r="F37" s="101">
        <f t="shared" si="16"/>
        <v>41.920485126674905</v>
      </c>
      <c r="G37" s="101">
        <f t="shared" si="16"/>
        <v>47.085242563337452</v>
      </c>
      <c r="H37" s="101">
        <f>'Revenues calc'!D68</f>
        <v>52.25</v>
      </c>
      <c r="I37" s="64">
        <f t="shared" ref="I37:M39" si="17">I6/I$33</f>
        <v>54.000931770149002</v>
      </c>
      <c r="J37" s="64">
        <f t="shared" si="17"/>
        <v>55.810141781387898</v>
      </c>
      <c r="K37" s="64">
        <f t="shared" si="17"/>
        <v>57.679557722085896</v>
      </c>
      <c r="L37" s="64">
        <f t="shared" si="17"/>
        <v>59.611170686292375</v>
      </c>
      <c r="M37" s="64">
        <f t="shared" si="17"/>
        <v>61.607037248954484</v>
      </c>
    </row>
    <row r="38" spans="2:13" x14ac:dyDescent="0.25">
      <c r="B38" s="4" t="s">
        <v>55</v>
      </c>
      <c r="C38" s="64">
        <f>C7/C$33</f>
        <v>80.244941830603409</v>
      </c>
      <c r="D38" s="101">
        <f t="shared" ref="D38:G38" si="18">C38+($H38-$C38)/COUNT($D$36:$H$36)</f>
        <v>89.699753464482725</v>
      </c>
      <c r="E38" s="101">
        <f t="shared" si="18"/>
        <v>99.154565098362042</v>
      </c>
      <c r="F38" s="101">
        <f t="shared" si="18"/>
        <v>108.60937673224136</v>
      </c>
      <c r="G38" s="101">
        <f t="shared" si="18"/>
        <v>118.06418836612067</v>
      </c>
      <c r="H38" s="101">
        <f>'Revenues calc'!E68</f>
        <v>127.51900000000001</v>
      </c>
      <c r="I38" s="64">
        <f t="shared" si="17"/>
        <v>132.97935398098085</v>
      </c>
      <c r="J38" s="64">
        <f t="shared" si="17"/>
        <v>138.67253439185345</v>
      </c>
      <c r="K38" s="64">
        <f t="shared" si="17"/>
        <v>144.60842977529836</v>
      </c>
      <c r="L38" s="64">
        <f t="shared" si="17"/>
        <v>150.79734713344871</v>
      </c>
      <c r="M38" s="64">
        <f t="shared" si="17"/>
        <v>157.25002957743791</v>
      </c>
    </row>
    <row r="39" spans="2:13" x14ac:dyDescent="0.25">
      <c r="B39" s="4" t="s">
        <v>56</v>
      </c>
      <c r="C39" s="64">
        <f>C8/C$33</f>
        <v>78.583296189315689</v>
      </c>
      <c r="D39" s="101">
        <f t="shared" ref="D39:G39" si="19">C39+($H39-$C39)/COUNT($D$36:$H$36)</f>
        <v>97.729436951452556</v>
      </c>
      <c r="E39" s="101">
        <f t="shared" si="19"/>
        <v>116.87557771358942</v>
      </c>
      <c r="F39" s="101">
        <f t="shared" si="19"/>
        <v>136.02171847572629</v>
      </c>
      <c r="G39" s="101">
        <f t="shared" si="19"/>
        <v>155.16785923786315</v>
      </c>
      <c r="H39" s="101">
        <f>'Revenues calc'!F68</f>
        <v>174.31399999999999</v>
      </c>
      <c r="I39" s="64">
        <f t="shared" si="17"/>
        <v>182.48838316339152</v>
      </c>
      <c r="J39" s="64">
        <f t="shared" si="17"/>
        <v>191.04474294025636</v>
      </c>
      <c r="K39" s="64">
        <f t="shared" si="17"/>
        <v>200.00086923572914</v>
      </c>
      <c r="L39" s="64">
        <f t="shared" si="17"/>
        <v>209.37537793200605</v>
      </c>
      <c r="M39" s="64">
        <f t="shared" si="17"/>
        <v>219.18774912906116</v>
      </c>
    </row>
    <row r="40" spans="2:13" x14ac:dyDescent="0.25">
      <c r="B40" s="4" t="s">
        <v>75</v>
      </c>
      <c r="C40" s="64"/>
      <c r="D40" s="64">
        <f>D9/D33</f>
        <v>78.468727409132654</v>
      </c>
      <c r="E40" s="64"/>
      <c r="F40" s="64"/>
      <c r="G40" s="64"/>
      <c r="H40" s="64"/>
      <c r="I40" s="64"/>
      <c r="J40" s="64"/>
      <c r="K40" s="64"/>
      <c r="L40" s="64"/>
      <c r="M40" s="64"/>
    </row>
    <row r="41" spans="2:13" x14ac:dyDescent="0.25">
      <c r="B41" s="5" t="s">
        <v>57</v>
      </c>
      <c r="C41" s="64">
        <f>SUM(C37:C40)</f>
        <v>185.25445083660634</v>
      </c>
      <c r="D41" s="64">
        <f t="shared" ref="D41:M41" si="20">SUM(D37:D40)</f>
        <v>297.48888807841774</v>
      </c>
      <c r="E41" s="64">
        <f t="shared" si="20"/>
        <v>252.78587050196381</v>
      </c>
      <c r="F41" s="64">
        <f t="shared" si="20"/>
        <v>286.55158033464255</v>
      </c>
      <c r="G41" s="64">
        <f t="shared" si="20"/>
        <v>320.31729016732129</v>
      </c>
      <c r="H41" s="64">
        <f t="shared" si="20"/>
        <v>354.08299999999997</v>
      </c>
      <c r="I41" s="64">
        <f t="shared" si="20"/>
        <v>369.46866891452134</v>
      </c>
      <c r="J41" s="64">
        <f t="shared" si="20"/>
        <v>385.52741911349767</v>
      </c>
      <c r="K41" s="64">
        <f t="shared" si="20"/>
        <v>402.28885673311339</v>
      </c>
      <c r="L41" s="64">
        <f t="shared" si="20"/>
        <v>419.78389575174714</v>
      </c>
      <c r="M41" s="64">
        <f t="shared" si="20"/>
        <v>438.04481595545354</v>
      </c>
    </row>
    <row r="44" spans="2:13" ht="26.25" x14ac:dyDescent="0.4">
      <c r="B44" s="3" t="s">
        <v>91</v>
      </c>
      <c r="C44" s="6">
        <v>2021</v>
      </c>
      <c r="D44" s="6">
        <v>2022</v>
      </c>
      <c r="E44" s="6">
        <f>D44+1</f>
        <v>2023</v>
      </c>
      <c r="F44" s="6">
        <f t="shared" ref="F44:L44" si="21">E44+1</f>
        <v>2024</v>
      </c>
      <c r="G44" s="6">
        <f t="shared" si="21"/>
        <v>2025</v>
      </c>
      <c r="H44" s="6">
        <f t="shared" si="21"/>
        <v>2026</v>
      </c>
      <c r="I44" s="6">
        <f t="shared" si="21"/>
        <v>2027</v>
      </c>
      <c r="J44" s="6">
        <f t="shared" si="21"/>
        <v>2028</v>
      </c>
      <c r="K44" s="6">
        <f t="shared" si="21"/>
        <v>2029</v>
      </c>
      <c r="L44" s="6">
        <f t="shared" si="21"/>
        <v>2030</v>
      </c>
      <c r="M44" s="6">
        <v>2031</v>
      </c>
    </row>
    <row r="45" spans="2:13" x14ac:dyDescent="0.25">
      <c r="B45" s="4" t="s">
        <v>59</v>
      </c>
      <c r="C45" s="66">
        <f>C14/C$33</f>
        <v>104.13832485401986</v>
      </c>
      <c r="D45" s="101">
        <f>C45+($H45-$C45)/COUNT($D$36:$H$36)</f>
        <v>123.80265988321588</v>
      </c>
      <c r="E45" s="101">
        <f t="shared" ref="E45:G46" si="22">D45+($H45-$C45)/COUNT($D$36:$H$36)</f>
        <v>143.46699491241191</v>
      </c>
      <c r="F45" s="101">
        <f t="shared" si="22"/>
        <v>163.13132994160793</v>
      </c>
      <c r="G45" s="101">
        <f t="shared" si="22"/>
        <v>182.79566497080395</v>
      </c>
      <c r="H45" s="101">
        <f>'Expenses calc'!D53</f>
        <v>202.45999999999998</v>
      </c>
      <c r="I45" s="66">
        <f t="shared" ref="I45:M46" si="23">I14/I$33</f>
        <v>214.5845917054522</v>
      </c>
      <c r="J45" s="66">
        <f t="shared" si="23"/>
        <v>227.43366470707068</v>
      </c>
      <c r="K45" s="66">
        <f t="shared" si="23"/>
        <v>241.05041751262047</v>
      </c>
      <c r="L45" s="66">
        <f t="shared" si="23"/>
        <v>255.48061928233403</v>
      </c>
      <c r="M45" s="66">
        <f t="shared" si="23"/>
        <v>270.77276251657929</v>
      </c>
    </row>
    <row r="46" spans="2:13" x14ac:dyDescent="0.25">
      <c r="B46" s="4" t="s">
        <v>60</v>
      </c>
      <c r="C46" s="66">
        <f>C15/C$33</f>
        <v>54.994133381905392</v>
      </c>
      <c r="D46" s="101">
        <f>C46+($H46-$C46)/COUNT($D$36:$H$36)</f>
        <v>63.867506705524313</v>
      </c>
      <c r="E46" s="101">
        <f t="shared" si="22"/>
        <v>72.740880029143241</v>
      </c>
      <c r="F46" s="101">
        <f t="shared" si="22"/>
        <v>81.614253352762162</v>
      </c>
      <c r="G46" s="101">
        <f t="shared" si="22"/>
        <v>90.487626676381083</v>
      </c>
      <c r="H46" s="101">
        <f>'Expenses calc'!E53</f>
        <v>99.361000000000004</v>
      </c>
      <c r="I46" s="66">
        <f t="shared" si="23"/>
        <v>108.3274479156628</v>
      </c>
      <c r="J46" s="66">
        <f t="shared" si="23"/>
        <v>118.10219880538074</v>
      </c>
      <c r="K46" s="66">
        <f t="shared" si="23"/>
        <v>128.75804631780892</v>
      </c>
      <c r="L46" s="66">
        <f t="shared" si="23"/>
        <v>140.37433340402583</v>
      </c>
      <c r="M46" s="66">
        <f t="shared" si="23"/>
        <v>153.03754101991643</v>
      </c>
    </row>
    <row r="47" spans="2:13" x14ac:dyDescent="0.25">
      <c r="B47" s="4" t="s">
        <v>77</v>
      </c>
      <c r="C47" s="66"/>
      <c r="D47" s="66">
        <f t="shared" ref="D47:M47" si="24">D16/D33</f>
        <v>3.943152131112194</v>
      </c>
      <c r="E47" s="66">
        <f t="shared" si="24"/>
        <v>4.6659726317849231</v>
      </c>
      <c r="F47" s="66">
        <f t="shared" si="24"/>
        <v>4.6010449524652586</v>
      </c>
      <c r="G47" s="66">
        <f t="shared" si="24"/>
        <v>45.369880986703429</v>
      </c>
      <c r="H47" s="66">
        <f t="shared" si="24"/>
        <v>44.737911034729564</v>
      </c>
      <c r="I47" s="66">
        <f t="shared" si="24"/>
        <v>5.1466834729924589</v>
      </c>
      <c r="J47" s="66">
        <f t="shared" si="24"/>
        <v>5.0749215535246641</v>
      </c>
      <c r="K47" s="66">
        <f t="shared" si="24"/>
        <v>5.7189998595407374</v>
      </c>
      <c r="L47" s="66">
        <f t="shared" si="24"/>
        <v>5.6391781676631521</v>
      </c>
      <c r="M47" s="66">
        <f t="shared" si="24"/>
        <v>5.5604314988104289</v>
      </c>
    </row>
    <row r="48" spans="2:13" x14ac:dyDescent="0.25">
      <c r="B48" s="5" t="s">
        <v>57</v>
      </c>
      <c r="C48" s="66">
        <f>SUM(C45:C47)</f>
        <v>159.13245823592524</v>
      </c>
      <c r="D48" s="66">
        <f t="shared" ref="D48:M48" si="25">SUM(D45:D47)</f>
        <v>191.61331871985237</v>
      </c>
      <c r="E48" s="66">
        <f t="shared" si="25"/>
        <v>220.87384757334004</v>
      </c>
      <c r="F48" s="66">
        <f t="shared" si="25"/>
        <v>249.34662824683534</v>
      </c>
      <c r="G48" s="66">
        <f t="shared" si="25"/>
        <v>318.65317263388846</v>
      </c>
      <c r="H48" s="66">
        <f>SUM(H45:H47)</f>
        <v>346.55891103472953</v>
      </c>
      <c r="I48" s="66">
        <f t="shared" si="25"/>
        <v>328.05872309410745</v>
      </c>
      <c r="J48" s="66">
        <f t="shared" si="25"/>
        <v>350.61078506597613</v>
      </c>
      <c r="K48" s="66">
        <f t="shared" si="25"/>
        <v>375.52746368997015</v>
      </c>
      <c r="L48" s="66">
        <f t="shared" si="25"/>
        <v>401.49413085402301</v>
      </c>
      <c r="M48" s="66">
        <f t="shared" si="25"/>
        <v>429.37073503530615</v>
      </c>
    </row>
    <row r="49" spans="2:18" ht="15.75" customHeight="1" x14ac:dyDescent="0.25">
      <c r="B49" s="1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</row>
    <row r="51" spans="2:18" ht="26.25" x14ac:dyDescent="0.4">
      <c r="B51" s="3" t="s">
        <v>92</v>
      </c>
      <c r="C51" s="6">
        <v>2021</v>
      </c>
      <c r="D51" s="6">
        <v>2022</v>
      </c>
      <c r="E51" s="6">
        <f>D51+1</f>
        <v>2023</v>
      </c>
      <c r="F51" s="6">
        <f t="shared" ref="F51:L51" si="26">E51+1</f>
        <v>2024</v>
      </c>
      <c r="G51" s="6">
        <f t="shared" si="26"/>
        <v>2025</v>
      </c>
      <c r="H51" s="6">
        <f t="shared" si="26"/>
        <v>2026</v>
      </c>
      <c r="I51" s="6">
        <f t="shared" si="26"/>
        <v>2027</v>
      </c>
      <c r="J51" s="6">
        <f t="shared" si="26"/>
        <v>2028</v>
      </c>
      <c r="K51" s="6">
        <f t="shared" si="26"/>
        <v>2029</v>
      </c>
      <c r="L51" s="6">
        <f t="shared" si="26"/>
        <v>2030</v>
      </c>
      <c r="M51" s="6">
        <v>2031</v>
      </c>
    </row>
    <row r="52" spans="2:18" x14ac:dyDescent="0.25">
      <c r="B52" s="5" t="s">
        <v>57</v>
      </c>
      <c r="C52" s="66">
        <v>0</v>
      </c>
      <c r="D52" s="66">
        <f>D25/D33</f>
        <v>99.169103203370511</v>
      </c>
      <c r="E52" s="66">
        <f t="shared" ref="E52:M52" si="27">E25/E33</f>
        <v>36.029524451354284</v>
      </c>
      <c r="F52" s="66">
        <f t="shared" si="27"/>
        <v>44.578388915048571</v>
      </c>
      <c r="G52" s="66">
        <f t="shared" si="27"/>
        <v>11.866824676315018</v>
      </c>
      <c r="H52" s="66">
        <f t="shared" si="27"/>
        <v>18.073692721619281</v>
      </c>
      <c r="I52" s="66">
        <f t="shared" si="27"/>
        <v>54.666182974753212</v>
      </c>
      <c r="J52" s="66">
        <f t="shared" si="27"/>
        <v>53.805072285451295</v>
      </c>
      <c r="K52" s="66">
        <f t="shared" si="27"/>
        <v>51.06772955660545</v>
      </c>
      <c r="L52" s="66">
        <f t="shared" si="27"/>
        <v>47.622055409977051</v>
      </c>
      <c r="M52" s="66">
        <f t="shared" si="27"/>
        <v>42.527156581365183</v>
      </c>
    </row>
    <row r="53" spans="2:18" x14ac:dyDescent="0.25">
      <c r="B53" s="1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5" spans="2:18" x14ac:dyDescent="0.25">
      <c r="B55" s="5" t="s">
        <v>93</v>
      </c>
      <c r="C55" s="4">
        <v>2016</v>
      </c>
      <c r="D55" s="4">
        <v>2017</v>
      </c>
      <c r="E55" s="4">
        <v>2018</v>
      </c>
      <c r="F55" s="4">
        <v>2019</v>
      </c>
      <c r="G55" s="4">
        <v>2020</v>
      </c>
      <c r="H55" s="4">
        <v>2021</v>
      </c>
      <c r="I55" s="4">
        <v>2022</v>
      </c>
      <c r="J55" s="4">
        <v>2023</v>
      </c>
      <c r="K55" s="4">
        <v>2024</v>
      </c>
      <c r="L55" s="4">
        <v>2025</v>
      </c>
      <c r="M55" s="4">
        <v>2026</v>
      </c>
      <c r="N55" s="4">
        <v>2027</v>
      </c>
      <c r="O55" s="4">
        <v>2028</v>
      </c>
      <c r="P55" s="4">
        <v>2029</v>
      </c>
      <c r="Q55" s="4">
        <v>2030</v>
      </c>
      <c r="R55" s="4">
        <v>2031</v>
      </c>
    </row>
    <row r="56" spans="2:18" x14ac:dyDescent="0.25">
      <c r="B56" s="4" t="s">
        <v>35</v>
      </c>
      <c r="C56" s="65">
        <f>'Revenues calc'!H24</f>
        <v>1803325071.04</v>
      </c>
      <c r="D56" s="65">
        <f>'Revenues calc'!I24</f>
        <v>1930954420.6700001</v>
      </c>
      <c r="E56" s="65">
        <f>'Revenues calc'!J24</f>
        <v>2041621854.9299998</v>
      </c>
      <c r="F56" s="65">
        <f>'Revenues calc'!K24</f>
        <v>2308098576.8400002</v>
      </c>
      <c r="G56" s="65">
        <f>'Revenues calc'!L24</f>
        <v>2050457967.3600001</v>
      </c>
      <c r="H56" s="65">
        <f>C10</f>
        <v>2338777090.9026208</v>
      </c>
      <c r="I56" s="65">
        <f t="shared" ref="I56:R56" si="28">D10</f>
        <v>3772221793.4628468</v>
      </c>
      <c r="J56" s="65">
        <f t="shared" si="28"/>
        <v>3219501960.5565815</v>
      </c>
      <c r="K56" s="65">
        <f t="shared" si="28"/>
        <v>3665652228.506093</v>
      </c>
      <c r="L56" s="65">
        <f t="shared" si="28"/>
        <v>4115707507.4743786</v>
      </c>
      <c r="M56" s="65">
        <f t="shared" si="28"/>
        <v>4569702983.510046</v>
      </c>
      <c r="N56" s="65">
        <f t="shared" si="28"/>
        <v>4789414062.7101831</v>
      </c>
      <c r="O56" s="65">
        <f t="shared" si="28"/>
        <v>5019783637.1443062</v>
      </c>
      <c r="P56" s="65">
        <f t="shared" si="28"/>
        <v>5261332703.6415787</v>
      </c>
      <c r="Q56" s="65">
        <f t="shared" si="28"/>
        <v>5514607889.4953213</v>
      </c>
      <c r="R56" s="65">
        <f t="shared" si="28"/>
        <v>5780182720.1768665</v>
      </c>
    </row>
    <row r="57" spans="2:18" x14ac:dyDescent="0.25">
      <c r="B57" s="4" t="s">
        <v>42</v>
      </c>
      <c r="C57" s="65">
        <f>'Expenses calc'!H10</f>
        <v>1428454432.6399999</v>
      </c>
      <c r="D57" s="65">
        <f>'Expenses calc'!I10</f>
        <v>1419742881.9200001</v>
      </c>
      <c r="E57" s="65">
        <f>'Expenses calc'!J10</f>
        <v>1766555654.2199998</v>
      </c>
      <c r="F57" s="65">
        <f>'Expenses calc'!K10</f>
        <v>1889972960.6800001</v>
      </c>
      <c r="G57" s="65">
        <f>'Expenses calc'!L10</f>
        <v>1868954791.6799998</v>
      </c>
      <c r="H57" s="65">
        <f>C17</f>
        <v>2008995444.1605139</v>
      </c>
      <c r="I57" s="65">
        <f t="shared" ref="I57:R57" si="29">D17</f>
        <v>2429697261.8427291</v>
      </c>
      <c r="J57" s="65">
        <f t="shared" si="29"/>
        <v>2813067771.0980663</v>
      </c>
      <c r="K57" s="65">
        <f t="shared" si="29"/>
        <v>3189715521.4990535</v>
      </c>
      <c r="L57" s="65">
        <f t="shared" si="29"/>
        <v>4094325517.6913996</v>
      </c>
      <c r="M57" s="65">
        <f t="shared" si="29"/>
        <v>4472599050.8366575</v>
      </c>
      <c r="N57" s="65">
        <f t="shared" si="29"/>
        <v>4252617864.45327</v>
      </c>
      <c r="O57" s="65">
        <f t="shared" si="29"/>
        <v>4565149441.063158</v>
      </c>
      <c r="P57" s="65">
        <f t="shared" si="29"/>
        <v>4911333965.0329523</v>
      </c>
      <c r="Q57" s="65">
        <f t="shared" si="29"/>
        <v>5274339306.4869556</v>
      </c>
      <c r="R57" s="65">
        <f t="shared" si="29"/>
        <v>5665724630.9087801</v>
      </c>
    </row>
  </sheetData>
  <conditionalFormatting sqref="C52:M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M26">
    <cfRule type="cellIs" dxfId="45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E65A5-A74F-463B-9C85-FAD8EAD8A963}">
  <dimension ref="B2:R55"/>
  <sheetViews>
    <sheetView workbookViewId="0">
      <selection activeCell="B3" sqref="B3"/>
    </sheetView>
  </sheetViews>
  <sheetFormatPr defaultRowHeight="15" x14ac:dyDescent="0.25"/>
  <cols>
    <col min="2" max="2" width="45.5703125" bestFit="1" customWidth="1"/>
    <col min="3" max="13" width="19" bestFit="1" customWidth="1"/>
    <col min="14" max="18" width="15.28515625" customWidth="1"/>
  </cols>
  <sheetData>
    <row r="2" spans="2:14" ht="21" x14ac:dyDescent="0.35">
      <c r="B2" s="79" t="s">
        <v>3001</v>
      </c>
    </row>
    <row r="3" spans="2:14" x14ac:dyDescent="0.25">
      <c r="B3" t="s">
        <v>94</v>
      </c>
    </row>
    <row r="5" spans="2:14" ht="26.25" x14ac:dyDescent="0.4">
      <c r="B5" s="3" t="s">
        <v>35</v>
      </c>
      <c r="C5" s="6">
        <v>2021</v>
      </c>
      <c r="D5" s="6">
        <f>C5+1</f>
        <v>2022</v>
      </c>
      <c r="E5" s="6">
        <f t="shared" ref="E5:L5" si="0">D5+1</f>
        <v>2023</v>
      </c>
      <c r="F5" s="6">
        <f>E5+1</f>
        <v>2024</v>
      </c>
      <c r="G5" s="6">
        <f t="shared" si="0"/>
        <v>2025</v>
      </c>
      <c r="H5" s="6">
        <f t="shared" si="0"/>
        <v>2026</v>
      </c>
      <c r="I5" s="6">
        <f t="shared" si="0"/>
        <v>2027</v>
      </c>
      <c r="J5" s="6">
        <f t="shared" si="0"/>
        <v>2028</v>
      </c>
      <c r="K5" s="6">
        <f t="shared" si="0"/>
        <v>2029</v>
      </c>
      <c r="L5" s="6">
        <f t="shared" si="0"/>
        <v>2030</v>
      </c>
      <c r="M5" s="6">
        <v>2031</v>
      </c>
      <c r="N5" s="1" t="s">
        <v>71</v>
      </c>
    </row>
    <row r="6" spans="2:14" x14ac:dyDescent="0.25">
      <c r="B6" s="4" t="s">
        <v>54</v>
      </c>
      <c r="C6" s="65">
        <f>'Revenues calc'!L21*(1+'Revenues calc'!$N$27)</f>
        <v>321379579.01497817</v>
      </c>
      <c r="D6" s="93">
        <f>C6*(1+'Revenues calc'!$N$27)^2</f>
        <v>346331456.37160039</v>
      </c>
      <c r="E6" s="93">
        <f>D6*(1+'Revenues calc'!$N$27)^2</f>
        <v>373220594.91179925</v>
      </c>
      <c r="F6" s="93">
        <f>E6*(1+'Revenues calc'!$N$27)^2</f>
        <v>402197403.39399213</v>
      </c>
      <c r="G6" s="83">
        <f>F6*(1+'Revenues calc'!$N$27)^2</f>
        <v>433423968.29708165</v>
      </c>
      <c r="H6" s="98">
        <f>G6*(1+'Revenues calc'!$N$27)^2</f>
        <v>467074960.47746927</v>
      </c>
      <c r="I6" s="97">
        <f>H6*(1+'Revenues calc'!$N$27)</f>
        <v>484867881.39542955</v>
      </c>
      <c r="J6" s="97">
        <f>I6*(1+'Revenues calc'!$N$27)</f>
        <v>503338612.21882588</v>
      </c>
      <c r="K6" s="65">
        <f>J6*(1+'Revenues calc'!$N$27)</f>
        <v>522512973.68108511</v>
      </c>
      <c r="L6" s="65">
        <f>K6*(1+'Revenues calc'!$N$27)</f>
        <v>542417770.13990593</v>
      </c>
      <c r="M6" s="65">
        <f>L6*(1+'Revenues calc'!$N$27)</f>
        <v>563080827.04779434</v>
      </c>
      <c r="N6" s="1" t="s">
        <v>72</v>
      </c>
    </row>
    <row r="7" spans="2:14" x14ac:dyDescent="0.25">
      <c r="B7" s="4" t="s">
        <v>55</v>
      </c>
      <c r="C7" s="65">
        <f>'Revenues calc'!L22*(1+'Revenues calc'!$N$28)</f>
        <v>898791647.73667073</v>
      </c>
      <c r="D7" s="93">
        <f>C7*(1+'Revenues calc'!$M$28)^2</f>
        <v>986101031.45488203</v>
      </c>
      <c r="E7" s="93">
        <f>D7*(1+'Revenues calc'!$M$28)^2</f>
        <v>1081891722.8314922</v>
      </c>
      <c r="F7" s="93">
        <f>E7*(1+'Revenues calc'!$M$28)^2</f>
        <v>1186987603.2929072</v>
      </c>
      <c r="G7" s="83">
        <f>F7*(1+'Revenues calc'!$M$28)^2</f>
        <v>1302292586.8067546</v>
      </c>
      <c r="H7" s="98">
        <f>G7*(1+'Revenues calc'!$M$28)^2</f>
        <v>1428798394.3108823</v>
      </c>
      <c r="I7" s="97">
        <f>H7*(1+'Revenues calc'!$M$28)</f>
        <v>1496587612.0138497</v>
      </c>
      <c r="J7" s="97">
        <f>I7*(1+'Revenues calc'!$M$28)</f>
        <v>1567593083.3569934</v>
      </c>
      <c r="K7" s="65">
        <f>J7*(1+'Revenues calc'!$M$28)</f>
        <v>1641967403.219388</v>
      </c>
      <c r="L7" s="65">
        <f>K7*(1+'Revenues calc'!$M$28)</f>
        <v>1719870406.3311038</v>
      </c>
      <c r="M7" s="65">
        <f>L7*(1+'Revenues calc'!$M$28)</f>
        <v>1801469510.767319</v>
      </c>
      <c r="N7" s="1" t="s">
        <v>73</v>
      </c>
    </row>
    <row r="8" spans="2:14" x14ac:dyDescent="0.25">
      <c r="B8" s="4" t="s">
        <v>56</v>
      </c>
      <c r="C8" s="65">
        <f>'Revenues calc'!L23*(1+'Revenues calc'!$M$29)</f>
        <v>992088514.06915843</v>
      </c>
      <c r="D8" s="65">
        <f>C8*(1+'Revenues calc'!$M$29)</f>
        <v>1043218423.6664634</v>
      </c>
      <c r="E8" s="65">
        <f>D8*(1+'Revenues calc'!$M$29)</f>
        <v>1096983448.5970826</v>
      </c>
      <c r="F8" s="65">
        <f>E8*(1+'Revenues calc'!$M$29)</f>
        <v>1153519396.5100918</v>
      </c>
      <c r="G8" s="65">
        <f>F8*(1+'Revenues calc'!$M$29)</f>
        <v>1212969074.2615139</v>
      </c>
      <c r="H8" s="65">
        <f>G8*(1+'Revenues calc'!$M$29)</f>
        <v>1275482648.6369901</v>
      </c>
      <c r="I8" s="65">
        <f>H8*(1+'Revenues calc'!$M$29)</f>
        <v>1341218025.6652482</v>
      </c>
      <c r="J8" s="65">
        <f>I8*(1+'Revenues calc'!$M$29)</f>
        <v>1410341249.4804969</v>
      </c>
      <c r="K8" s="65">
        <f>J8*(1+'Revenues calc'!$M$29)</f>
        <v>1483026921.7412496</v>
      </c>
      <c r="L8" s="65">
        <f>K8*(1+'Revenues calc'!$M$29)</f>
        <v>1559458642.6650074</v>
      </c>
      <c r="M8" s="65">
        <f>L8*(1+'Revenues calc'!$M$29)</f>
        <v>1639829474.7928343</v>
      </c>
      <c r="N8" s="1" t="s">
        <v>74</v>
      </c>
    </row>
    <row r="9" spans="2:14" x14ac:dyDescent="0.25">
      <c r="B9" s="4" t="s">
        <v>75</v>
      </c>
      <c r="C9" s="88">
        <v>0</v>
      </c>
      <c r="D9" s="96">
        <v>995000000</v>
      </c>
      <c r="E9" s="88">
        <v>0</v>
      </c>
      <c r="F9" s="88">
        <v>0</v>
      </c>
      <c r="G9" s="88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1" t="s">
        <v>76</v>
      </c>
    </row>
    <row r="10" spans="2:14" x14ac:dyDescent="0.25">
      <c r="B10" s="5" t="s">
        <v>57</v>
      </c>
      <c r="C10" s="65">
        <f t="shared" ref="C10:M10" si="1">SUM(C6:C9)</f>
        <v>2212259740.8208075</v>
      </c>
      <c r="D10" s="65">
        <f t="shared" si="1"/>
        <v>3370650911.4929457</v>
      </c>
      <c r="E10" s="65">
        <f t="shared" si="1"/>
        <v>2552095766.340374</v>
      </c>
      <c r="F10" s="65">
        <f t="shared" si="1"/>
        <v>2742704403.196991</v>
      </c>
      <c r="G10" s="65">
        <f t="shared" si="1"/>
        <v>2948685629.3653502</v>
      </c>
      <c r="H10" s="65">
        <f t="shared" si="1"/>
        <v>3171356003.4253416</v>
      </c>
      <c r="I10" s="65">
        <f t="shared" si="1"/>
        <v>3322673519.0745277</v>
      </c>
      <c r="J10" s="65">
        <f t="shared" si="1"/>
        <v>3481272945.0563164</v>
      </c>
      <c r="K10" s="65">
        <f t="shared" si="1"/>
        <v>3647507298.6417227</v>
      </c>
      <c r="L10" s="65">
        <f t="shared" si="1"/>
        <v>3821746819.1360168</v>
      </c>
      <c r="M10" s="65">
        <f t="shared" si="1"/>
        <v>4004379812.6079473</v>
      </c>
    </row>
    <row r="13" spans="2:14" ht="26.25" x14ac:dyDescent="0.4">
      <c r="B13" s="3" t="s">
        <v>42</v>
      </c>
      <c r="C13" s="6">
        <v>2021</v>
      </c>
      <c r="D13" s="6">
        <v>2022</v>
      </c>
      <c r="E13" s="6">
        <f>D13+1</f>
        <v>2023</v>
      </c>
      <c r="F13" s="6">
        <f t="shared" ref="F13:L13" si="2">E13+1</f>
        <v>2024</v>
      </c>
      <c r="G13" s="6">
        <f t="shared" si="2"/>
        <v>2025</v>
      </c>
      <c r="H13" s="6">
        <f t="shared" si="2"/>
        <v>2026</v>
      </c>
      <c r="I13" s="6">
        <f t="shared" si="2"/>
        <v>2027</v>
      </c>
      <c r="J13" s="6">
        <f t="shared" si="2"/>
        <v>2028</v>
      </c>
      <c r="K13" s="6">
        <f t="shared" si="2"/>
        <v>2029</v>
      </c>
      <c r="L13" s="6">
        <f t="shared" si="2"/>
        <v>2030</v>
      </c>
      <c r="M13" s="6">
        <v>2031</v>
      </c>
    </row>
    <row r="14" spans="2:14" x14ac:dyDescent="0.25">
      <c r="B14" s="4" t="s">
        <v>59</v>
      </c>
      <c r="C14" s="65">
        <f>'Expenses calc'!L8*(1+'Expenses calc'!$M$13)</f>
        <v>1314712425.8211336</v>
      </c>
      <c r="D14" s="65">
        <f>C14*(1+'Expenses calc'!$M13)</f>
        <v>1399625806.0990214</v>
      </c>
      <c r="E14" s="65">
        <f>D14*(1+'Expenses calc'!$M13)</f>
        <v>1490023490.0227914</v>
      </c>
      <c r="F14" s="65">
        <f>E14*(1+'Expenses calc'!$M13)</f>
        <v>1586259692.5157192</v>
      </c>
      <c r="G14" s="65">
        <f>F14*(1+'Expenses calc'!$M13)</f>
        <v>1688711506.1934869</v>
      </c>
      <c r="H14" s="65">
        <f>G14*(1+'Expenses calc'!$M13)</f>
        <v>1797780378.9665515</v>
      </c>
      <c r="I14" s="65">
        <f>H14*(1+'Expenses calc'!$M13)</f>
        <v>1913893687.0764735</v>
      </c>
      <c r="J14" s="65">
        <f>I14*(1+'Expenses calc'!$M13)</f>
        <v>2037506409.7300005</v>
      </c>
      <c r="K14" s="65">
        <f>J14*(1+'Expenses calc'!$M13)</f>
        <v>2169102911.8928056</v>
      </c>
      <c r="L14" s="65">
        <f>K14*(1+'Expenses calc'!$M13)</f>
        <v>2309198842.22859</v>
      </c>
      <c r="M14" s="65">
        <f>L14*(1+'Expenses calc'!$M13)</f>
        <v>2458343153.62045</v>
      </c>
    </row>
    <row r="15" spans="2:14" x14ac:dyDescent="0.25">
      <c r="B15" s="4" t="s">
        <v>60</v>
      </c>
      <c r="C15" s="65">
        <f>'Expenses calc'!L9*(1+'Expenses calc'!$M$14)</f>
        <v>694283018.33938038</v>
      </c>
      <c r="D15" s="65">
        <f>C15*(1+'Expenses calc'!$M14)</f>
        <v>760292966.71395731</v>
      </c>
      <c r="E15" s="65">
        <f>D15*(1+'Expenses calc'!$M14)</f>
        <v>832578905.09450662</v>
      </c>
      <c r="F15" s="65">
        <f>E15*(1+'Expenses calc'!$M14)</f>
        <v>911737532.18364739</v>
      </c>
      <c r="G15" s="65">
        <f>F15*(1+'Expenses calc'!$M14)</f>
        <v>998422278.66435075</v>
      </c>
      <c r="H15" s="65">
        <f>G15*(1+'Expenses calc'!$M14)</f>
        <v>1093348701.0739005</v>
      </c>
      <c r="I15" s="65">
        <f>H15*(1+'Expenses calc'!$M14)</f>
        <v>1197300388.5081158</v>
      </c>
      <c r="J15" s="65">
        <f>I15*(1+'Expenses calc'!$M14)</f>
        <v>1311135430.9139035</v>
      </c>
      <c r="K15" s="65">
        <f>J15*(1+'Expenses calc'!$M14)</f>
        <v>1435793502.3639514</v>
      </c>
      <c r="L15" s="65">
        <f>K15*(1+'Expenses calc'!$M14)</f>
        <v>1572303617.7838688</v>
      </c>
      <c r="M15" s="65">
        <f>L15*(1+'Expenses calc'!$M14)</f>
        <v>1721792627.1612234</v>
      </c>
    </row>
    <row r="16" spans="2:14" x14ac:dyDescent="0.25">
      <c r="B16" s="4" t="s">
        <v>77</v>
      </c>
      <c r="C16" s="65">
        <v>0</v>
      </c>
      <c r="D16" s="83">
        <f>Summary!C7*(1+Summary!$C$5)^('Scenario 2.5'!D13-2022)</f>
        <v>50000000</v>
      </c>
      <c r="E16" s="83">
        <f>Summary!D7*(1+Summary!$C$5)^('Scenario 2.5'!E13-2022)</f>
        <v>59426217.161999993</v>
      </c>
      <c r="F16" s="83">
        <f>Summary!E7*(1+Summary!$C$5)^('Scenario 2.5'!F13-2022)</f>
        <v>58857922.415798999</v>
      </c>
      <c r="G16" s="83">
        <f>Summary!F7*(1+Summary!$C$5)^('Scenario 2.5'!G13-2022)</f>
        <v>582950610.29223347</v>
      </c>
      <c r="H16" s="83">
        <f>Summary!G7*(1+Summary!$C$5)^('Scenario 2.5'!H13-2022)</f>
        <v>577375828.63738358</v>
      </c>
      <c r="I16" s="83">
        <f>Summary!H7*(1+Summary!$C$5)^('Scenario 2.5'!I13-2022)</f>
        <v>66716342.347207226</v>
      </c>
      <c r="J16" s="83">
        <f>Summary!I7*(1+Summary!$C$5)^('Scenario 2.5'!J13-2022)</f>
        <v>66078330.388932288</v>
      </c>
      <c r="K16" s="83">
        <f>Summary!J7*(1+Summary!$C$5)^('Scenario 2.5'!K13-2022)</f>
        <v>74795909.679112241</v>
      </c>
      <c r="L16" s="83">
        <f>Summary!K7*(1+Summary!$C$5)^('Scenario 2.5'!L13-2022)</f>
        <v>74080632.26907523</v>
      </c>
      <c r="M16" s="83">
        <f>Summary!L7*(1+Summary!$C$5)^('Scenario 2.5'!M13-2022)</f>
        <v>73372195.938553616</v>
      </c>
    </row>
    <row r="17" spans="2:14" x14ac:dyDescent="0.25">
      <c r="B17" s="5" t="s">
        <v>57</v>
      </c>
      <c r="C17" s="65">
        <f>SUM(C14:C16)</f>
        <v>2008995444.1605139</v>
      </c>
      <c r="D17" s="65">
        <f t="shared" ref="D17:M17" si="3">SUM(D14:D16)</f>
        <v>2209918772.8129787</v>
      </c>
      <c r="E17" s="65">
        <f t="shared" si="3"/>
        <v>2382028612.2792983</v>
      </c>
      <c r="F17" s="65">
        <f t="shared" si="3"/>
        <v>2556855147.1151657</v>
      </c>
      <c r="G17" s="65">
        <f t="shared" si="3"/>
        <v>3270084395.1500711</v>
      </c>
      <c r="H17" s="65">
        <f t="shared" si="3"/>
        <v>3468504908.6778355</v>
      </c>
      <c r="I17" s="65">
        <f t="shared" si="3"/>
        <v>3177910417.9317961</v>
      </c>
      <c r="J17" s="65">
        <f t="shared" si="3"/>
        <v>3414720171.032836</v>
      </c>
      <c r="K17" s="65">
        <f t="shared" si="3"/>
        <v>3679692323.9358692</v>
      </c>
      <c r="L17" s="65">
        <f t="shared" si="3"/>
        <v>3955583092.2815342</v>
      </c>
      <c r="M17" s="65">
        <f t="shared" si="3"/>
        <v>4253507976.7202272</v>
      </c>
    </row>
    <row r="18" spans="2:14" x14ac:dyDescent="0.25">
      <c r="B18" s="1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</row>
    <row r="19" spans="2:14" x14ac:dyDescent="0.25">
      <c r="B19" s="1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</row>
    <row r="20" spans="2:14" ht="26.25" x14ac:dyDescent="0.4">
      <c r="B20" s="3" t="s">
        <v>78</v>
      </c>
      <c r="C20" s="91">
        <v>2021</v>
      </c>
      <c r="D20" s="91">
        <v>2022</v>
      </c>
      <c r="E20" s="6">
        <f>D20+1</f>
        <v>2023</v>
      </c>
      <c r="F20" s="6">
        <f t="shared" ref="F20:L20" si="4">E20+1</f>
        <v>2024</v>
      </c>
      <c r="G20" s="6">
        <f t="shared" si="4"/>
        <v>2025</v>
      </c>
      <c r="H20" s="6">
        <f t="shared" si="4"/>
        <v>2026</v>
      </c>
      <c r="I20" s="6">
        <f t="shared" si="4"/>
        <v>2027</v>
      </c>
      <c r="J20" s="6">
        <f t="shared" si="4"/>
        <v>2028</v>
      </c>
      <c r="K20" s="6">
        <f t="shared" si="4"/>
        <v>2029</v>
      </c>
      <c r="L20" s="6">
        <f t="shared" si="4"/>
        <v>2030</v>
      </c>
      <c r="M20" s="6">
        <v>2031</v>
      </c>
      <c r="N20" s="1" t="s">
        <v>71</v>
      </c>
    </row>
    <row r="21" spans="2:14" x14ac:dyDescent="0.25">
      <c r="B21" s="4" t="s">
        <v>35</v>
      </c>
      <c r="C21" s="94">
        <f t="shared" ref="C21:M21" si="5">C10</f>
        <v>2212259740.8208075</v>
      </c>
      <c r="D21" s="92">
        <f t="shared" si="5"/>
        <v>3370650911.4929457</v>
      </c>
      <c r="E21" s="65">
        <f t="shared" si="5"/>
        <v>2552095766.340374</v>
      </c>
      <c r="F21" s="65">
        <f t="shared" si="5"/>
        <v>2742704403.196991</v>
      </c>
      <c r="G21" s="65">
        <f t="shared" si="5"/>
        <v>2948685629.3653502</v>
      </c>
      <c r="H21" s="65">
        <f t="shared" si="5"/>
        <v>3171356003.4253416</v>
      </c>
      <c r="I21" s="65">
        <f t="shared" si="5"/>
        <v>3322673519.0745277</v>
      </c>
      <c r="J21" s="65">
        <f t="shared" si="5"/>
        <v>3481272945.0563164</v>
      </c>
      <c r="K21" s="65">
        <f t="shared" si="5"/>
        <v>3647507298.6417227</v>
      </c>
      <c r="L21" s="65">
        <f t="shared" si="5"/>
        <v>3821746819.1360168</v>
      </c>
      <c r="M21" s="65">
        <f t="shared" si="5"/>
        <v>4004379812.6079473</v>
      </c>
    </row>
    <row r="22" spans="2:14" x14ac:dyDescent="0.25">
      <c r="B22" s="4" t="s">
        <v>79</v>
      </c>
      <c r="C22" s="88">
        <v>0</v>
      </c>
      <c r="D22" s="83"/>
      <c r="E22" s="83">
        <f>MAX(Summary!$C$3*D26,0)</f>
        <v>130006197.79578151</v>
      </c>
      <c r="F22" s="83">
        <f>MAX(Summary!$C$3*E26,0)</f>
        <v>156010479.84703133</v>
      </c>
      <c r="G22" s="83">
        <f>MAX(Summary!$C$3*F26,0)</f>
        <v>186294856.54061043</v>
      </c>
      <c r="H22" s="83">
        <f>MAX(Summary!$C$3*G26,0)</f>
        <v>156348032.97168687</v>
      </c>
      <c r="I22" s="83">
        <f>MAX(Summary!$C$3*H26,0)</f>
        <v>124884207.68154313</v>
      </c>
      <c r="J22" s="83">
        <f>MAX(Summary!$C$3*I26,0)</f>
        <v>143894660.98514256</v>
      </c>
      <c r="K22" s="83">
        <f>MAX(Summary!$C$3*J26,0)</f>
        <v>154806528.46783942</v>
      </c>
      <c r="L22" s="83">
        <f>MAX(Summary!$C$3*K26,0)</f>
        <v>154066401.0881519</v>
      </c>
      <c r="M22" s="83">
        <f>MAX(Summary!$C$3*L26,0)</f>
        <v>139880567.45368561</v>
      </c>
      <c r="N22" s="1" t="s">
        <v>80</v>
      </c>
    </row>
    <row r="23" spans="2:14" x14ac:dyDescent="0.25">
      <c r="B23" s="4" t="s">
        <v>42</v>
      </c>
      <c r="C23" s="94">
        <f t="shared" ref="C23:M23" si="6">C17</f>
        <v>2008995444.1605139</v>
      </c>
      <c r="D23" s="92">
        <f t="shared" si="6"/>
        <v>2209918772.8129787</v>
      </c>
      <c r="E23" s="65">
        <f t="shared" si="6"/>
        <v>2382028612.2792983</v>
      </c>
      <c r="F23" s="65">
        <f t="shared" si="6"/>
        <v>2556855147.1151657</v>
      </c>
      <c r="G23" s="65">
        <f t="shared" si="6"/>
        <v>3270084395.1500711</v>
      </c>
      <c r="H23" s="65">
        <f t="shared" si="6"/>
        <v>3468504908.6778355</v>
      </c>
      <c r="I23" s="65">
        <f t="shared" si="6"/>
        <v>3177910417.9317961</v>
      </c>
      <c r="J23" s="65">
        <f t="shared" si="6"/>
        <v>3414720171.032836</v>
      </c>
      <c r="K23" s="65">
        <f t="shared" si="6"/>
        <v>3679692323.9358692</v>
      </c>
      <c r="L23" s="65">
        <f t="shared" si="6"/>
        <v>3955583092.2815342</v>
      </c>
      <c r="M23" s="65">
        <f t="shared" si="6"/>
        <v>4253507976.7202272</v>
      </c>
    </row>
    <row r="24" spans="2:14" x14ac:dyDescent="0.25">
      <c r="B24" s="4" t="s">
        <v>81</v>
      </c>
      <c r="C24" s="88">
        <v>0</v>
      </c>
      <c r="D24" s="95">
        <f>D23*Summary!$C$4</f>
        <v>77347157.04845427</v>
      </c>
      <c r="E24" s="95">
        <f>E23*Summary!$C$4</f>
        <v>83371001.429775447</v>
      </c>
      <c r="F24" s="95">
        <f>F23*Summary!$C$4</f>
        <v>89489930.149030805</v>
      </c>
      <c r="G24" s="95">
        <f>G23*Summary!$C$4</f>
        <v>114452953.8302525</v>
      </c>
      <c r="H24" s="95">
        <f>H23*Summary!$C$4</f>
        <v>121397671.80372426</v>
      </c>
      <c r="I24" s="95">
        <f>I23*Summary!$C$4</f>
        <v>111226864.62761287</v>
      </c>
      <c r="J24" s="95">
        <f>J23*Summary!$C$4</f>
        <v>119515205.98614927</v>
      </c>
      <c r="K24" s="95">
        <f>K23*Summary!$C$4</f>
        <v>128789231.33775544</v>
      </c>
      <c r="L24" s="95">
        <f>L23*Summary!$C$4</f>
        <v>138445408.22985372</v>
      </c>
      <c r="M24" s="95">
        <f>M23*Summary!$C$4</f>
        <v>148872779.18520796</v>
      </c>
      <c r="N24" s="1" t="s">
        <v>82</v>
      </c>
    </row>
    <row r="25" spans="2:14" x14ac:dyDescent="0.25">
      <c r="B25" s="5" t="s">
        <v>2990</v>
      </c>
      <c r="C25" s="94">
        <f t="shared" ref="C25:M25" si="7">C21-C23+C22-C24</f>
        <v>203264296.66029358</v>
      </c>
      <c r="D25" s="94">
        <f t="shared" si="7"/>
        <v>1083384981.6315126</v>
      </c>
      <c r="E25" s="94">
        <f t="shared" si="7"/>
        <v>216702350.42708173</v>
      </c>
      <c r="F25" s="94">
        <f t="shared" si="7"/>
        <v>252369805.77982581</v>
      </c>
      <c r="G25" s="94">
        <f t="shared" si="7"/>
        <v>-249556863.07436296</v>
      </c>
      <c r="H25" s="94">
        <f t="shared" si="7"/>
        <v>-262198544.08453125</v>
      </c>
      <c r="I25" s="94">
        <f t="shared" si="7"/>
        <v>158420444.19666189</v>
      </c>
      <c r="J25" s="94">
        <f t="shared" si="7"/>
        <v>90932229.022473708</v>
      </c>
      <c r="K25" s="94">
        <f t="shared" si="7"/>
        <v>-6167728.1640625596</v>
      </c>
      <c r="L25" s="94">
        <f t="shared" si="7"/>
        <v>-118215280.28721917</v>
      </c>
      <c r="M25" s="94">
        <f t="shared" si="7"/>
        <v>-258120375.84380224</v>
      </c>
    </row>
    <row r="26" spans="2:14" x14ac:dyDescent="0.25">
      <c r="B26" s="5" t="s">
        <v>83</v>
      </c>
      <c r="C26" s="99">
        <v>0</v>
      </c>
      <c r="D26" s="100">
        <f>D25</f>
        <v>1083384981.6315126</v>
      </c>
      <c r="E26" s="100">
        <f>D26+E25</f>
        <v>1300087332.0585945</v>
      </c>
      <c r="F26" s="100">
        <f t="shared" ref="F26:M26" si="8">E26+F25</f>
        <v>1552457137.8384204</v>
      </c>
      <c r="G26" s="100">
        <f t="shared" si="8"/>
        <v>1302900274.7640574</v>
      </c>
      <c r="H26" s="100">
        <f t="shared" si="8"/>
        <v>1040701730.6795261</v>
      </c>
      <c r="I26" s="100">
        <f t="shared" si="8"/>
        <v>1199122174.876188</v>
      </c>
      <c r="J26" s="100">
        <f t="shared" si="8"/>
        <v>1290054403.8986619</v>
      </c>
      <c r="K26" s="100">
        <f t="shared" si="8"/>
        <v>1283886675.7345994</v>
      </c>
      <c r="L26" s="100">
        <f t="shared" si="8"/>
        <v>1165671395.4473801</v>
      </c>
      <c r="M26" s="100">
        <f t="shared" si="8"/>
        <v>907551019.60357785</v>
      </c>
      <c r="N26" s="1" t="s">
        <v>84</v>
      </c>
    </row>
    <row r="29" spans="2:14" ht="26.25" x14ac:dyDescent="0.4">
      <c r="B29" s="3" t="s">
        <v>85</v>
      </c>
      <c r="C29" s="6">
        <v>2021</v>
      </c>
      <c r="D29" s="6">
        <f>C29+1</f>
        <v>2022</v>
      </c>
      <c r="E29" s="6">
        <f t="shared" ref="E29:L29" si="9">D29+1</f>
        <v>2023</v>
      </c>
      <c r="F29" s="6">
        <f t="shared" si="9"/>
        <v>2024</v>
      </c>
      <c r="G29" s="6">
        <f t="shared" si="9"/>
        <v>2025</v>
      </c>
      <c r="H29" s="6">
        <f t="shared" si="9"/>
        <v>2026</v>
      </c>
      <c r="I29" s="6">
        <f t="shared" si="9"/>
        <v>2027</v>
      </c>
      <c r="J29" s="6">
        <f t="shared" si="9"/>
        <v>2028</v>
      </c>
      <c r="K29" s="6">
        <f t="shared" si="9"/>
        <v>2029</v>
      </c>
      <c r="L29" s="6">
        <f t="shared" si="9"/>
        <v>2030</v>
      </c>
      <c r="M29" s="6">
        <v>2031</v>
      </c>
    </row>
    <row r="30" spans="2:14" x14ac:dyDescent="0.25">
      <c r="B30" s="4" t="s">
        <v>86</v>
      </c>
      <c r="C30" s="32">
        <f>'Revenues calc'!L3*(AVERAGE('Revenues calc'!D9:L9)+1)</f>
        <v>1956164.5401743529</v>
      </c>
      <c r="D30" s="32">
        <f>C30*(AVERAGE('Revenues calc'!$D9:$L9)+1)</f>
        <v>1969200.3757873101</v>
      </c>
      <c r="E30" s="32">
        <f>D30*(AVERAGE('Revenues calc'!$D9:$L9)+1)</f>
        <v>1982323.0819096942</v>
      </c>
      <c r="F30" s="32">
        <f>E30*(AVERAGE('Revenues calc'!$D9:$L9)+1)</f>
        <v>1995533.2374445871</v>
      </c>
      <c r="G30" s="32">
        <f>F30*(AVERAGE('Revenues calc'!$D9:$L9)+1)</f>
        <v>2008831.4251528669</v>
      </c>
      <c r="H30" s="32">
        <f>G30*(AVERAGE('Revenues calc'!$D9:$L9)+1)</f>
        <v>2022218.2316789175</v>
      </c>
      <c r="I30" s="32">
        <f>H30*(AVERAGE('Revenues calc'!$D9:$L9)+1)</f>
        <v>2035694.2475765073</v>
      </c>
      <c r="J30" s="32">
        <f>I30*(AVERAGE('Revenues calc'!$D9:$L9)+1)</f>
        <v>2049260.0673348412</v>
      </c>
      <c r="K30" s="32">
        <f>J30*(AVERAGE('Revenues calc'!$D9:$L9)+1)</f>
        <v>2062916.2894047869</v>
      </c>
      <c r="L30" s="32">
        <f>K30*(AVERAGE('Revenues calc'!$D9:$L9)+1)</f>
        <v>2076663.5162252747</v>
      </c>
      <c r="M30" s="32">
        <f>L30*(AVERAGE('Revenues calc'!$D9:$L9)+1)</f>
        <v>2090502.3542498741</v>
      </c>
    </row>
    <row r="31" spans="2:14" x14ac:dyDescent="0.25">
      <c r="B31" s="4" t="s">
        <v>87</v>
      </c>
      <c r="C31" s="32">
        <f>'Revenues calc'!L4*(AVERAGE('Revenues calc'!D10:L10)+1)</f>
        <v>3019049.6652620966</v>
      </c>
      <c r="D31" s="32">
        <f>C31*(AVERAGE('Revenues calc'!$D10:$L10)+1)</f>
        <v>3017909.761080984</v>
      </c>
      <c r="E31" s="32">
        <f>D31*(AVERAGE('Revenues calc'!$D10:$L10)+1)</f>
        <v>3016770.2872940968</v>
      </c>
      <c r="F31" s="32">
        <f>E31*(AVERAGE('Revenues calc'!$D10:$L10)+1)</f>
        <v>3015631.2437389307</v>
      </c>
      <c r="G31" s="32">
        <f>F31*(AVERAGE('Revenues calc'!$D10:$L10)+1)</f>
        <v>3014492.630253043</v>
      </c>
      <c r="H31" s="32">
        <f>G31*(AVERAGE('Revenues calc'!$D10:$L10)+1)</f>
        <v>3013354.4466740526</v>
      </c>
      <c r="I31" s="32">
        <f>H31*(AVERAGE('Revenues calc'!$D10:$L10)+1)</f>
        <v>3012216.6928396388</v>
      </c>
      <c r="J31" s="32">
        <f>I31*(AVERAGE('Revenues calc'!$D10:$L10)+1)</f>
        <v>3011079.3685875428</v>
      </c>
      <c r="K31" s="32">
        <f>J31*(AVERAGE('Revenues calc'!$D10:$L10)+1)</f>
        <v>3009942.4737555669</v>
      </c>
      <c r="L31" s="32">
        <f>K31*(AVERAGE('Revenues calc'!$D10:$L10)+1)</f>
        <v>3008806.0081815748</v>
      </c>
      <c r="M31" s="32">
        <f>L31*(AVERAGE('Revenues calc'!$D10:$L10)+1)</f>
        <v>3007669.9717034916</v>
      </c>
    </row>
    <row r="32" spans="2:14" x14ac:dyDescent="0.25">
      <c r="B32" s="4" t="s">
        <v>88</v>
      </c>
      <c r="C32" s="32">
        <f>'Revenues calc'!L5*(AVERAGE('Revenues calc'!D11:L11)+1)</f>
        <v>7649460.0215024361</v>
      </c>
      <c r="D32" s="32">
        <f>C32*(AVERAGE('Revenues calc'!$D11:$L11)+1)</f>
        <v>7693100.6025274368</v>
      </c>
      <c r="E32" s="32">
        <f>D32*(AVERAGE('Revenues calc'!$D11:$L11)+1)</f>
        <v>7736990.1554153981</v>
      </c>
      <c r="F32" s="32">
        <f>E32*(AVERAGE('Revenues calc'!$D11:$L11)+1)</f>
        <v>7781130.1005641958</v>
      </c>
      <c r="G32" s="32">
        <f>F32*(AVERAGE('Revenues calc'!$D11:$L11)+1)</f>
        <v>7825521.8664751509</v>
      </c>
      <c r="H32" s="32">
        <f>G32*(AVERAGE('Revenues calc'!$D11:$L11)+1)</f>
        <v>7870166.8897992605</v>
      </c>
      <c r="I32" s="32">
        <f>H32*(AVERAGE('Revenues calc'!$D11:$L11)+1)</f>
        <v>7915066.6153836949</v>
      </c>
      <c r="J32" s="32">
        <f>I32*(AVERAGE('Revenues calc'!$D11:$L11)+1)</f>
        <v>7960222.4963185545</v>
      </c>
      <c r="K32" s="32">
        <f>J32*(AVERAGE('Revenues calc'!$D11:$L11)+1)</f>
        <v>8005635.9939838955</v>
      </c>
      <c r="L32" s="32">
        <f>K32*(AVERAGE('Revenues calc'!$D11:$L11)+1)</f>
        <v>8051308.5780970287</v>
      </c>
      <c r="M32" s="32">
        <f>L32*(AVERAGE('Revenues calc'!$D11:$L11)+1)</f>
        <v>8097241.7267600782</v>
      </c>
    </row>
    <row r="33" spans="2:13" x14ac:dyDescent="0.25">
      <c r="B33" s="5" t="s">
        <v>57</v>
      </c>
      <c r="C33" s="32">
        <f>SUM(C30:C32)</f>
        <v>12624674.226938885</v>
      </c>
      <c r="D33" s="32">
        <f t="shared" ref="D33:M33" si="10">SUM(D30:D32)</f>
        <v>12680210.73939573</v>
      </c>
      <c r="E33" s="32">
        <f t="shared" si="10"/>
        <v>12736083.524619188</v>
      </c>
      <c r="F33" s="32">
        <f t="shared" si="10"/>
        <v>12792294.581747714</v>
      </c>
      <c r="G33" s="32">
        <f t="shared" si="10"/>
        <v>12848845.921881061</v>
      </c>
      <c r="H33" s="32">
        <f t="shared" si="10"/>
        <v>12905739.56815223</v>
      </c>
      <c r="I33" s="32">
        <f t="shared" si="10"/>
        <v>12962977.555799842</v>
      </c>
      <c r="J33" s="32">
        <f t="shared" si="10"/>
        <v>13020561.932240939</v>
      </c>
      <c r="K33" s="32">
        <f t="shared" si="10"/>
        <v>13078494.75714425</v>
      </c>
      <c r="L33" s="32">
        <f t="shared" si="10"/>
        <v>13136778.102503877</v>
      </c>
      <c r="M33" s="32">
        <f t="shared" si="10"/>
        <v>13195414.052713444</v>
      </c>
    </row>
    <row r="34" spans="2:13" hidden="1" x14ac:dyDescent="0.25">
      <c r="B34" s="1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</row>
    <row r="35" spans="2:13" hidden="1" x14ac:dyDescent="0.25"/>
    <row r="36" spans="2:13" ht="26.25" hidden="1" x14ac:dyDescent="0.4">
      <c r="B36" s="3" t="s">
        <v>90</v>
      </c>
      <c r="C36" s="6">
        <v>2021</v>
      </c>
      <c r="D36" s="6">
        <f>C36+1</f>
        <v>2022</v>
      </c>
      <c r="E36" s="6">
        <f t="shared" ref="E36:L36" si="11">D36+1</f>
        <v>2023</v>
      </c>
      <c r="F36" s="6">
        <f t="shared" si="11"/>
        <v>2024</v>
      </c>
      <c r="G36" s="6">
        <f t="shared" si="11"/>
        <v>2025</v>
      </c>
      <c r="H36" s="6">
        <f t="shared" si="11"/>
        <v>2026</v>
      </c>
      <c r="I36" s="6">
        <f t="shared" si="11"/>
        <v>2027</v>
      </c>
      <c r="J36" s="6">
        <f t="shared" si="11"/>
        <v>2028</v>
      </c>
      <c r="K36" s="6">
        <f t="shared" si="11"/>
        <v>2029</v>
      </c>
      <c r="L36" s="6">
        <f t="shared" si="11"/>
        <v>2030</v>
      </c>
      <c r="M36" s="6">
        <v>2031</v>
      </c>
    </row>
    <row r="37" spans="2:13" hidden="1" x14ac:dyDescent="0.25">
      <c r="B37" s="4" t="s">
        <v>54</v>
      </c>
      <c r="C37" s="64">
        <f t="shared" ref="C37:M37" si="12">C6/C$33</f>
        <v>25.456465112518263</v>
      </c>
      <c r="D37" s="64">
        <f t="shared" si="12"/>
        <v>27.312752405257317</v>
      </c>
      <c r="E37" s="64">
        <f t="shared" si="12"/>
        <v>29.304188700580827</v>
      </c>
      <c r="F37" s="64">
        <f t="shared" si="12"/>
        <v>31.440598934287749</v>
      </c>
      <c r="G37" s="64">
        <f t="shared" si="12"/>
        <v>33.732521265507458</v>
      </c>
      <c r="H37" s="64">
        <f t="shared" si="12"/>
        <v>36.19125878148666</v>
      </c>
      <c r="I37" s="64">
        <f t="shared" si="12"/>
        <v>37.404051600667316</v>
      </c>
      <c r="J37" s="64">
        <f t="shared" si="12"/>
        <v>38.657211174003258</v>
      </c>
      <c r="K37" s="64">
        <f t="shared" si="12"/>
        <v>39.952072725774308</v>
      </c>
      <c r="L37" s="64">
        <f t="shared" si="12"/>
        <v>41.290015398564186</v>
      </c>
      <c r="M37" s="64">
        <f t="shared" si="12"/>
        <v>42.672463690671762</v>
      </c>
    </row>
    <row r="38" spans="2:13" hidden="1" x14ac:dyDescent="0.25">
      <c r="B38" s="4" t="s">
        <v>55</v>
      </c>
      <c r="C38" s="64">
        <f t="shared" ref="C38:M38" si="13">C7/C$33</f>
        <v>71.193254699499803</v>
      </c>
      <c r="D38" s="64">
        <f t="shared" si="13"/>
        <v>77.766927673465005</v>
      </c>
      <c r="E38" s="64">
        <f t="shared" si="13"/>
        <v>84.946971393534497</v>
      </c>
      <c r="F38" s="64">
        <f t="shared" si="13"/>
        <v>92.789264326864654</v>
      </c>
      <c r="G38" s="64">
        <f t="shared" si="13"/>
        <v>101.35482943172377</v>
      </c>
      <c r="H38" s="64">
        <f t="shared" si="13"/>
        <v>110.71030736097904</v>
      </c>
      <c r="I38" s="64">
        <f t="shared" si="13"/>
        <v>115.45091438843482</v>
      </c>
      <c r="J38" s="64">
        <f t="shared" si="13"/>
        <v>120.39365823954103</v>
      </c>
      <c r="K38" s="64">
        <f t="shared" si="13"/>
        <v>125.54712401612181</v>
      </c>
      <c r="L38" s="64">
        <f t="shared" si="13"/>
        <v>130.92026012095732</v>
      </c>
      <c r="M38" s="64">
        <f t="shared" si="13"/>
        <v>136.52239358088752</v>
      </c>
    </row>
    <row r="39" spans="2:13" hidden="1" x14ac:dyDescent="0.25">
      <c r="B39" s="4" t="s">
        <v>56</v>
      </c>
      <c r="C39" s="64">
        <f t="shared" ref="C39:M39" si="14">C8/C$33</f>
        <v>78.583296189315689</v>
      </c>
      <c r="D39" s="64">
        <f t="shared" si="14"/>
        <v>82.271379009918377</v>
      </c>
      <c r="E39" s="64">
        <f t="shared" si="14"/>
        <v>86.131929527360938</v>
      </c>
      <c r="F39" s="64">
        <f t="shared" si="14"/>
        <v>90.172985709378125</v>
      </c>
      <c r="G39" s="64">
        <f t="shared" si="14"/>
        <v>94.402958961152848</v>
      </c>
      <c r="H39" s="64">
        <f t="shared" si="14"/>
        <v>98.830651424620868</v>
      </c>
      <c r="I39" s="64">
        <f t="shared" si="14"/>
        <v>103.46527407703225</v>
      </c>
      <c r="J39" s="64">
        <f t="shared" si="14"/>
        <v>108.31646566560789</v>
      </c>
      <c r="K39" s="64">
        <f t="shared" si="14"/>
        <v>113.39431251682326</v>
      </c>
      <c r="L39" s="64">
        <f t="shared" si="14"/>
        <v>118.70936926062363</v>
      </c>
      <c r="M39" s="64">
        <f t="shared" si="14"/>
        <v>124.27268051172879</v>
      </c>
    </row>
    <row r="40" spans="2:13" hidden="1" x14ac:dyDescent="0.25">
      <c r="B40" s="5" t="s">
        <v>57</v>
      </c>
      <c r="C40" s="64">
        <f>SUM(C37:C39)</f>
        <v>175.23301600133374</v>
      </c>
      <c r="D40" s="64">
        <f t="shared" ref="D40:M40" si="15">SUM(D37:D39)</f>
        <v>187.35105908864068</v>
      </c>
      <c r="E40" s="64">
        <f t="shared" si="15"/>
        <v>200.38308962147624</v>
      </c>
      <c r="F40" s="64">
        <f t="shared" si="15"/>
        <v>214.40284897053053</v>
      </c>
      <c r="G40" s="64">
        <f t="shared" si="15"/>
        <v>229.49030965838406</v>
      </c>
      <c r="H40" s="64">
        <f t="shared" si="15"/>
        <v>245.73221756708656</v>
      </c>
      <c r="I40" s="64">
        <f t="shared" si="15"/>
        <v>256.32024006613437</v>
      </c>
      <c r="J40" s="64">
        <f t="shared" si="15"/>
        <v>267.36733507915221</v>
      </c>
      <c r="K40" s="64">
        <f t="shared" si="15"/>
        <v>278.8935092587194</v>
      </c>
      <c r="L40" s="64">
        <f t="shared" si="15"/>
        <v>290.91964478014512</v>
      </c>
      <c r="M40" s="64">
        <f t="shared" si="15"/>
        <v>303.46753778328809</v>
      </c>
    </row>
    <row r="41" spans="2:13" hidden="1" x14ac:dyDescent="0.25"/>
    <row r="42" spans="2:13" hidden="1" x14ac:dyDescent="0.25"/>
    <row r="43" spans="2:13" ht="26.25" hidden="1" x14ac:dyDescent="0.4">
      <c r="B43" s="3" t="s">
        <v>91</v>
      </c>
      <c r="C43" s="6">
        <v>2021</v>
      </c>
      <c r="D43" s="6">
        <v>2022</v>
      </c>
      <c r="E43" s="6">
        <f>D43+1</f>
        <v>2023</v>
      </c>
      <c r="F43" s="6">
        <f t="shared" ref="F43:L43" si="16">E43+1</f>
        <v>2024</v>
      </c>
      <c r="G43" s="6">
        <f t="shared" si="16"/>
        <v>2025</v>
      </c>
      <c r="H43" s="6">
        <f t="shared" si="16"/>
        <v>2026</v>
      </c>
      <c r="I43" s="6">
        <f t="shared" si="16"/>
        <v>2027</v>
      </c>
      <c r="J43" s="6">
        <f t="shared" si="16"/>
        <v>2028</v>
      </c>
      <c r="K43" s="6">
        <f t="shared" si="16"/>
        <v>2029</v>
      </c>
      <c r="L43" s="6">
        <f t="shared" si="16"/>
        <v>2030</v>
      </c>
      <c r="M43" s="6">
        <v>2031</v>
      </c>
    </row>
    <row r="44" spans="2:13" hidden="1" x14ac:dyDescent="0.25">
      <c r="B44" s="4" t="s">
        <v>59</v>
      </c>
      <c r="C44" s="66">
        <f t="shared" ref="C44:M44" si="17">C14/C$33</f>
        <v>104.13832485401986</v>
      </c>
      <c r="D44" s="66">
        <f t="shared" si="17"/>
        <v>110.37874960157957</v>
      </c>
      <c r="E44" s="66">
        <f t="shared" si="17"/>
        <v>116.99228315694823</v>
      </c>
      <c r="F44" s="66">
        <f t="shared" si="17"/>
        <v>124.00118543072205</v>
      </c>
      <c r="G44" s="66">
        <f t="shared" si="17"/>
        <v>131.42904167896356</v>
      </c>
      <c r="H44" s="66">
        <f t="shared" si="17"/>
        <v>139.30084126313633</v>
      </c>
      <c r="I44" s="66">
        <f t="shared" si="17"/>
        <v>147.64306108207114</v>
      </c>
      <c r="J44" s="66">
        <f t="shared" si="17"/>
        <v>156.48375395264756</v>
      </c>
      <c r="K44" s="66">
        <f t="shared" si="17"/>
        <v>165.85264223223493</v>
      </c>
      <c r="L44" s="66">
        <f t="shared" si="17"/>
        <v>175.78121699326377</v>
      </c>
      <c r="M44" s="66">
        <f t="shared" si="17"/>
        <v>186.30284307864727</v>
      </c>
    </row>
    <row r="45" spans="2:13" hidden="1" x14ac:dyDescent="0.25">
      <c r="B45" s="4" t="s">
        <v>60</v>
      </c>
      <c r="C45" s="66">
        <f t="shared" ref="C45:M45" si="18">C15/C$33</f>
        <v>54.994133381905392</v>
      </c>
      <c r="D45" s="66">
        <f t="shared" si="18"/>
        <v>59.959016639355056</v>
      </c>
      <c r="E45" s="66">
        <f t="shared" si="18"/>
        <v>65.37165868024573</v>
      </c>
      <c r="F45" s="66">
        <f t="shared" si="18"/>
        <v>71.272399674451805</v>
      </c>
      <c r="G45" s="66">
        <f t="shared" si="18"/>
        <v>77.705210626277207</v>
      </c>
      <c r="H45" s="66">
        <f t="shared" si="18"/>
        <v>84.718019862416909</v>
      </c>
      <c r="I45" s="66">
        <f t="shared" si="18"/>
        <v>92.363068851602279</v>
      </c>
      <c r="J45" s="66">
        <f t="shared" si="18"/>
        <v>100.69729998882214</v>
      </c>
      <c r="K45" s="66">
        <f t="shared" si="18"/>
        <v>109.78277921315339</v>
      </c>
      <c r="L45" s="66">
        <f t="shared" si="18"/>
        <v>119.68715658553955</v>
      </c>
      <c r="M45" s="66">
        <f t="shared" si="18"/>
        <v>130.4841682332175</v>
      </c>
    </row>
    <row r="46" spans="2:13" hidden="1" x14ac:dyDescent="0.25">
      <c r="B46" s="5" t="s">
        <v>57</v>
      </c>
      <c r="C46" s="66">
        <f>SUM(C44:C45)</f>
        <v>159.13245823592524</v>
      </c>
      <c r="D46" s="66">
        <f t="shared" ref="D46:M46" si="19">SUM(D44:D45)</f>
        <v>170.33776624093463</v>
      </c>
      <c r="E46" s="66">
        <f t="shared" si="19"/>
        <v>182.36394183719398</v>
      </c>
      <c r="F46" s="66">
        <f t="shared" si="19"/>
        <v>195.27358510517385</v>
      </c>
      <c r="G46" s="66">
        <f t="shared" si="19"/>
        <v>209.13425230524075</v>
      </c>
      <c r="H46" s="66">
        <f t="shared" si="19"/>
        <v>224.01886112555326</v>
      </c>
      <c r="I46" s="66">
        <f t="shared" si="19"/>
        <v>240.00612993367344</v>
      </c>
      <c r="J46" s="66">
        <f t="shared" si="19"/>
        <v>257.18105394146971</v>
      </c>
      <c r="K46" s="66">
        <f t="shared" si="19"/>
        <v>275.63542144538832</v>
      </c>
      <c r="L46" s="66">
        <f t="shared" si="19"/>
        <v>295.46837357880332</v>
      </c>
      <c r="M46" s="66">
        <f t="shared" si="19"/>
        <v>316.78701131186477</v>
      </c>
    </row>
    <row r="47" spans="2:13" x14ac:dyDescent="0.25">
      <c r="B47" s="1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</row>
    <row r="49" spans="2:18" ht="26.25" x14ac:dyDescent="0.4">
      <c r="B49" s="3" t="s">
        <v>92</v>
      </c>
      <c r="C49" s="6">
        <v>2021</v>
      </c>
      <c r="D49" s="6">
        <v>2022</v>
      </c>
      <c r="E49" s="6">
        <f>D49+1</f>
        <v>2023</v>
      </c>
      <c r="F49" s="6">
        <f t="shared" ref="F49:L49" si="20">E49+1</f>
        <v>2024</v>
      </c>
      <c r="G49" s="6">
        <f t="shared" si="20"/>
        <v>2025</v>
      </c>
      <c r="H49" s="6">
        <f t="shared" si="20"/>
        <v>2026</v>
      </c>
      <c r="I49" s="6">
        <f t="shared" si="20"/>
        <v>2027</v>
      </c>
      <c r="J49" s="6">
        <f t="shared" si="20"/>
        <v>2028</v>
      </c>
      <c r="K49" s="6">
        <f t="shared" si="20"/>
        <v>2029</v>
      </c>
      <c r="L49" s="6">
        <f t="shared" si="20"/>
        <v>2030</v>
      </c>
      <c r="M49" s="6">
        <v>2031</v>
      </c>
    </row>
    <row r="50" spans="2:18" x14ac:dyDescent="0.25">
      <c r="B50" s="5" t="s">
        <v>57</v>
      </c>
      <c r="C50" s="66">
        <v>0</v>
      </c>
      <c r="D50" s="66">
        <f>D25/D33</f>
        <v>85.43903598270488</v>
      </c>
      <c r="E50" s="66">
        <f t="shared" ref="E50:M50" si="21">E25/E33</f>
        <v>17.014834270534607</v>
      </c>
      <c r="F50" s="66">
        <f t="shared" si="21"/>
        <v>19.728267213288831</v>
      </c>
      <c r="G50" s="66">
        <f t="shared" si="21"/>
        <v>-19.422511919874282</v>
      </c>
      <c r="H50" s="66">
        <f t="shared" si="21"/>
        <v>-20.316429190277805</v>
      </c>
      <c r="I50" s="66">
        <f t="shared" si="21"/>
        <v>12.220991937595546</v>
      </c>
      <c r="J50" s="66">
        <f t="shared" si="21"/>
        <v>6.9837407552519952</v>
      </c>
      <c r="K50" s="66">
        <f t="shared" si="21"/>
        <v>-0.47159312127210823</v>
      </c>
      <c r="L50" s="66">
        <f t="shared" si="21"/>
        <v>-8.9988031589486361</v>
      </c>
      <c r="M50" s="66">
        <f t="shared" si="21"/>
        <v>-19.561369943576992</v>
      </c>
    </row>
    <row r="51" spans="2:18" x14ac:dyDescent="0.25">
      <c r="B51" s="1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</row>
    <row r="53" spans="2:18" x14ac:dyDescent="0.25">
      <c r="B53" s="5" t="s">
        <v>93</v>
      </c>
      <c r="C53" s="4">
        <v>2016</v>
      </c>
      <c r="D53" s="4">
        <v>2017</v>
      </c>
      <c r="E53" s="4">
        <v>2018</v>
      </c>
      <c r="F53" s="4">
        <v>2019</v>
      </c>
      <c r="G53" s="4">
        <v>2020</v>
      </c>
      <c r="H53" s="4">
        <v>2021</v>
      </c>
      <c r="I53" s="4">
        <v>2022</v>
      </c>
      <c r="J53" s="4">
        <v>2023</v>
      </c>
      <c r="K53" s="4">
        <v>2024</v>
      </c>
      <c r="L53" s="4">
        <v>2025</v>
      </c>
      <c r="M53" s="4">
        <v>2026</v>
      </c>
      <c r="N53" s="4">
        <v>2027</v>
      </c>
      <c r="O53" s="4">
        <v>2028</v>
      </c>
      <c r="P53" s="4">
        <v>2029</v>
      </c>
      <c r="Q53" s="4">
        <v>2030</v>
      </c>
      <c r="R53" s="4">
        <v>2031</v>
      </c>
    </row>
    <row r="54" spans="2:18" x14ac:dyDescent="0.25">
      <c r="B54" s="4" t="s">
        <v>35</v>
      </c>
      <c r="C54" s="65">
        <f>'Revenues calc'!H24</f>
        <v>1803325071.04</v>
      </c>
      <c r="D54" s="65">
        <f>'Revenues calc'!I24</f>
        <v>1930954420.6700001</v>
      </c>
      <c r="E54" s="65">
        <f>'Revenues calc'!J24</f>
        <v>2041621854.9299998</v>
      </c>
      <c r="F54" s="65">
        <f>'Revenues calc'!K24</f>
        <v>2308098576.8400002</v>
      </c>
      <c r="G54" s="65">
        <f>'Revenues calc'!L24</f>
        <v>2050457967.3600001</v>
      </c>
      <c r="H54" s="65">
        <f>C10</f>
        <v>2212259740.8208075</v>
      </c>
      <c r="I54" s="65">
        <f t="shared" ref="I54:R54" si="22">D10</f>
        <v>3370650911.4929457</v>
      </c>
      <c r="J54" s="65">
        <f t="shared" si="22"/>
        <v>2552095766.340374</v>
      </c>
      <c r="K54" s="65">
        <f t="shared" si="22"/>
        <v>2742704403.196991</v>
      </c>
      <c r="L54" s="65">
        <f t="shared" si="22"/>
        <v>2948685629.3653502</v>
      </c>
      <c r="M54" s="65">
        <f t="shared" si="22"/>
        <v>3171356003.4253416</v>
      </c>
      <c r="N54" s="65">
        <f t="shared" si="22"/>
        <v>3322673519.0745277</v>
      </c>
      <c r="O54" s="65">
        <f t="shared" si="22"/>
        <v>3481272945.0563164</v>
      </c>
      <c r="P54" s="65">
        <f t="shared" si="22"/>
        <v>3647507298.6417227</v>
      </c>
      <c r="Q54" s="65">
        <f t="shared" si="22"/>
        <v>3821746819.1360168</v>
      </c>
      <c r="R54" s="65">
        <f t="shared" si="22"/>
        <v>4004379812.6079473</v>
      </c>
    </row>
    <row r="55" spans="2:18" x14ac:dyDescent="0.25">
      <c r="B55" s="4" t="s">
        <v>42</v>
      </c>
      <c r="C55" s="65">
        <f>'Expenses calc'!H10</f>
        <v>1428454432.6399999</v>
      </c>
      <c r="D55" s="65">
        <f>'Expenses calc'!I10</f>
        <v>1419742881.9200001</v>
      </c>
      <c r="E55" s="65">
        <f>'Expenses calc'!J10</f>
        <v>1766555654.2199998</v>
      </c>
      <c r="F55" s="65">
        <f>'Expenses calc'!K10</f>
        <v>1889972960.6800001</v>
      </c>
      <c r="G55" s="65">
        <f>'Expenses calc'!L10</f>
        <v>1868954791.6799998</v>
      </c>
      <c r="H55" s="65">
        <f>C17</f>
        <v>2008995444.1605139</v>
      </c>
      <c r="I55" s="65">
        <f>D17</f>
        <v>2209918772.8129787</v>
      </c>
      <c r="J55" s="65">
        <f t="shared" ref="J55:R55" si="23">E17</f>
        <v>2382028612.2792983</v>
      </c>
      <c r="K55" s="65">
        <f t="shared" si="23"/>
        <v>2556855147.1151657</v>
      </c>
      <c r="L55" s="65">
        <f t="shared" si="23"/>
        <v>3270084395.1500711</v>
      </c>
      <c r="M55" s="65">
        <f t="shared" si="23"/>
        <v>3468504908.6778355</v>
      </c>
      <c r="N55" s="65">
        <f t="shared" si="23"/>
        <v>3177910417.9317961</v>
      </c>
      <c r="O55" s="65">
        <f t="shared" si="23"/>
        <v>3414720171.032836</v>
      </c>
      <c r="P55" s="65">
        <f t="shared" si="23"/>
        <v>3679692323.9358692</v>
      </c>
      <c r="Q55" s="65">
        <f t="shared" si="23"/>
        <v>3955583092.2815342</v>
      </c>
      <c r="R55" s="65">
        <f t="shared" si="23"/>
        <v>4253507976.7202272</v>
      </c>
    </row>
  </sheetData>
  <conditionalFormatting sqref="C50:M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M26">
    <cfRule type="cellIs" dxfId="44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E3BC-1488-42CB-B895-15CA20CEE4E2}">
  <dimension ref="B2:R55"/>
  <sheetViews>
    <sheetView workbookViewId="0">
      <selection activeCell="B3" sqref="B3"/>
    </sheetView>
  </sheetViews>
  <sheetFormatPr defaultRowHeight="15" x14ac:dyDescent="0.25"/>
  <cols>
    <col min="2" max="2" width="45.5703125" bestFit="1" customWidth="1"/>
    <col min="3" max="13" width="19" bestFit="1" customWidth="1"/>
    <col min="14" max="18" width="15.28515625" customWidth="1"/>
  </cols>
  <sheetData>
    <row r="2" spans="2:14" ht="21" x14ac:dyDescent="0.35">
      <c r="B2" s="79" t="s">
        <v>2998</v>
      </c>
    </row>
    <row r="3" spans="2:14" x14ac:dyDescent="0.25">
      <c r="B3" t="s">
        <v>2992</v>
      </c>
    </row>
    <row r="5" spans="2:14" ht="26.25" x14ac:dyDescent="0.4">
      <c r="B5" s="3" t="s">
        <v>35</v>
      </c>
      <c r="C5" s="6">
        <v>2021</v>
      </c>
      <c r="D5" s="6">
        <f>C5+1</f>
        <v>2022</v>
      </c>
      <c r="E5" s="6">
        <f t="shared" ref="E5:L5" si="0">D5+1</f>
        <v>2023</v>
      </c>
      <c r="F5" s="6">
        <f>E5+1</f>
        <v>2024</v>
      </c>
      <c r="G5" s="6">
        <f t="shared" si="0"/>
        <v>2025</v>
      </c>
      <c r="H5" s="6">
        <f t="shared" si="0"/>
        <v>2026</v>
      </c>
      <c r="I5" s="6">
        <f t="shared" si="0"/>
        <v>2027</v>
      </c>
      <c r="J5" s="6">
        <f t="shared" si="0"/>
        <v>2028</v>
      </c>
      <c r="K5" s="6">
        <f t="shared" si="0"/>
        <v>2029</v>
      </c>
      <c r="L5" s="6">
        <f t="shared" si="0"/>
        <v>2030</v>
      </c>
      <c r="M5" s="6">
        <v>2031</v>
      </c>
      <c r="N5" s="1" t="s">
        <v>71</v>
      </c>
    </row>
    <row r="6" spans="2:14" x14ac:dyDescent="0.25">
      <c r="B6" s="4" t="s">
        <v>54</v>
      </c>
      <c r="C6" s="65">
        <f>'Revenues calc'!L21*(1+'Revenues calc'!$N$27)</f>
        <v>321379579.01497817</v>
      </c>
      <c r="D6" s="93">
        <f>C6*(1+'Revenues calc'!$N$27)^2</f>
        <v>346331456.37160039</v>
      </c>
      <c r="E6" s="93">
        <f>D6*(1+'Revenues calc'!$N$27)^2</f>
        <v>373220594.91179925</v>
      </c>
      <c r="F6" s="111">
        <f>E6*(1+'Revenues calc'!$N$27)^2</f>
        <v>402197403.39399213</v>
      </c>
      <c r="G6" s="97">
        <f>F6*(1+'Revenues calc'!$N$27)</f>
        <v>417518855.40392804</v>
      </c>
      <c r="H6" s="97">
        <f>G6*(1+'Revenues calc'!$N$27)</f>
        <v>433423968.29708159</v>
      </c>
      <c r="I6" s="65">
        <f>H6*(1+'Revenues calc'!$N$27)</f>
        <v>449934976.26028949</v>
      </c>
      <c r="J6" s="65">
        <f>I6*(1+'Revenues calc'!$N$27)</f>
        <v>467074960.47746921</v>
      </c>
      <c r="K6" s="65">
        <f>J6*(1+'Revenues calc'!$N$27)</f>
        <v>484867881.39542949</v>
      </c>
      <c r="L6" s="65">
        <f>K6*(1+'Revenues calc'!$N$27)</f>
        <v>503338612.21882582</v>
      </c>
      <c r="M6" s="65">
        <f>L6*(1+'Revenues calc'!$N$27)</f>
        <v>522512973.68108505</v>
      </c>
      <c r="N6" s="1" t="s">
        <v>72</v>
      </c>
    </row>
    <row r="7" spans="2:14" x14ac:dyDescent="0.25">
      <c r="B7" s="4" t="s">
        <v>55</v>
      </c>
      <c r="C7" s="65">
        <f>'Revenues calc'!L22*(1+'Revenues calc'!$N$28)</f>
        <v>898791647.73667073</v>
      </c>
      <c r="D7" s="93">
        <f>C7*(1+'Revenues calc'!$N$27)^2</f>
        <v>968573738.53478146</v>
      </c>
      <c r="E7" s="93">
        <f>D7*(1+'Revenues calc'!$N$27)^2</f>
        <v>1043773703.6627418</v>
      </c>
      <c r="F7" s="111">
        <f>E7*(1+'Revenues calc'!$M$28)^2</f>
        <v>1145166767.3806288</v>
      </c>
      <c r="G7" s="97">
        <f>F7*(1+'Revenues calc'!$M$28)</f>
        <v>1199499106.7850347</v>
      </c>
      <c r="H7" s="97">
        <f>G7*(1+'Revenues calc'!$M$28)</f>
        <v>1256409239.3888605</v>
      </c>
      <c r="I7" s="65">
        <f>H7*(1+'Revenues calc'!$M$28)</f>
        <v>1316019468.3701365</v>
      </c>
      <c r="J7" s="65">
        <f>I7*(1+'Revenues calc'!$M$28)</f>
        <v>1378457899.5707219</v>
      </c>
      <c r="K7" s="65">
        <f>J7*(1+'Revenues calc'!$M$28)</f>
        <v>1443858716.8031936</v>
      </c>
      <c r="L7" s="65">
        <f>K7*(1+'Revenues calc'!$M$28)</f>
        <v>1512362470.2196481</v>
      </c>
      <c r="M7" s="65">
        <f>L7*(1+'Revenues calc'!$M$28)</f>
        <v>1584116378.3621361</v>
      </c>
      <c r="N7" s="1" t="s">
        <v>73</v>
      </c>
    </row>
    <row r="8" spans="2:14" x14ac:dyDescent="0.25">
      <c r="B8" s="4" t="s">
        <v>56</v>
      </c>
      <c r="C8" s="65">
        <f>'Revenues calc'!L23*(1+'Revenues calc'!$M$29)</f>
        <v>992088514.06915843</v>
      </c>
      <c r="D8" s="65">
        <f>C8*(1+'Revenues calc'!$M$29)</f>
        <v>1043218423.6664634</v>
      </c>
      <c r="E8" s="65">
        <f>D8*(1+'Revenues calc'!$M$29)</f>
        <v>1096983448.5970826</v>
      </c>
      <c r="F8" s="65">
        <f>E8*(1+'Revenues calc'!$M$29)</f>
        <v>1153519396.5100918</v>
      </c>
      <c r="G8" s="65">
        <f>F8*(1+'Revenues calc'!$M$29)</f>
        <v>1212969074.2615139</v>
      </c>
      <c r="H8" s="65">
        <f>G8*(1+'Revenues calc'!$M$29)</f>
        <v>1275482648.6369901</v>
      </c>
      <c r="I8" s="65">
        <f>H8*(1+'Revenues calc'!$M$29)</f>
        <v>1341218025.6652482</v>
      </c>
      <c r="J8" s="65">
        <f>I8*(1+'Revenues calc'!$M$29)</f>
        <v>1410341249.4804969</v>
      </c>
      <c r="K8" s="65">
        <f>J8*(1+'Revenues calc'!$M$29)</f>
        <v>1483026921.7412496</v>
      </c>
      <c r="L8" s="65">
        <f>K8*(1+'Revenues calc'!$M$29)</f>
        <v>1559458642.6650074</v>
      </c>
      <c r="M8" s="65">
        <f>L8*(1+'Revenues calc'!$M$29)</f>
        <v>1639829474.7928343</v>
      </c>
      <c r="N8" s="1" t="s">
        <v>74</v>
      </c>
    </row>
    <row r="9" spans="2:14" x14ac:dyDescent="0.25">
      <c r="B9" s="4" t="s">
        <v>75</v>
      </c>
      <c r="C9" s="88">
        <v>0</v>
      </c>
      <c r="D9" s="96">
        <v>995000000</v>
      </c>
      <c r="E9" s="88">
        <v>0</v>
      </c>
      <c r="F9" s="88">
        <v>0</v>
      </c>
      <c r="G9" s="88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1" t="s">
        <v>76</v>
      </c>
    </row>
    <row r="10" spans="2:14" x14ac:dyDescent="0.25">
      <c r="B10" s="5" t="s">
        <v>57</v>
      </c>
      <c r="C10" s="65">
        <f t="shared" ref="C10:M10" si="1">SUM(C6:C9)</f>
        <v>2212259740.8208075</v>
      </c>
      <c r="D10" s="65">
        <f t="shared" si="1"/>
        <v>3353123618.5728455</v>
      </c>
      <c r="E10" s="65">
        <f t="shared" si="1"/>
        <v>2513977747.1716237</v>
      </c>
      <c r="F10" s="65">
        <f t="shared" si="1"/>
        <v>2700883567.2847128</v>
      </c>
      <c r="G10" s="65">
        <f t="shared" si="1"/>
        <v>2829987036.4504766</v>
      </c>
      <c r="H10" s="65">
        <f t="shared" si="1"/>
        <v>2965315856.3229322</v>
      </c>
      <c r="I10" s="65">
        <f t="shared" si="1"/>
        <v>3107172470.2956743</v>
      </c>
      <c r="J10" s="65">
        <f t="shared" si="1"/>
        <v>3255874109.528688</v>
      </c>
      <c r="K10" s="65">
        <f t="shared" si="1"/>
        <v>3411753519.9398727</v>
      </c>
      <c r="L10" s="65">
        <f t="shared" si="1"/>
        <v>3575159725.1034813</v>
      </c>
      <c r="M10" s="65">
        <f t="shared" si="1"/>
        <v>3746458826.8360558</v>
      </c>
    </row>
    <row r="13" spans="2:14" ht="26.25" x14ac:dyDescent="0.4">
      <c r="B13" s="3" t="s">
        <v>42</v>
      </c>
      <c r="C13" s="6">
        <v>2021</v>
      </c>
      <c r="D13" s="6">
        <v>2022</v>
      </c>
      <c r="E13" s="6">
        <f>D13+1</f>
        <v>2023</v>
      </c>
      <c r="F13" s="6">
        <f t="shared" ref="F13:L13" si="2">E13+1</f>
        <v>2024</v>
      </c>
      <c r="G13" s="6">
        <f t="shared" si="2"/>
        <v>2025</v>
      </c>
      <c r="H13" s="6">
        <f t="shared" si="2"/>
        <v>2026</v>
      </c>
      <c r="I13" s="6">
        <f t="shared" si="2"/>
        <v>2027</v>
      </c>
      <c r="J13" s="6">
        <f t="shared" si="2"/>
        <v>2028</v>
      </c>
      <c r="K13" s="6">
        <f t="shared" si="2"/>
        <v>2029</v>
      </c>
      <c r="L13" s="6">
        <f t="shared" si="2"/>
        <v>2030</v>
      </c>
      <c r="M13" s="6">
        <v>2031</v>
      </c>
    </row>
    <row r="14" spans="2:14" x14ac:dyDescent="0.25">
      <c r="B14" s="4" t="s">
        <v>59</v>
      </c>
      <c r="C14" s="65">
        <f>'Expenses calc'!L8*(1+'Expenses calc'!$M$13)</f>
        <v>1314712425.8211336</v>
      </c>
      <c r="D14" s="65">
        <f>C14*(1+'Expenses calc'!$M13)</f>
        <v>1399625806.0990214</v>
      </c>
      <c r="E14" s="65">
        <f>D14*(1+'Expenses calc'!$M13)</f>
        <v>1490023490.0227914</v>
      </c>
      <c r="F14" s="65">
        <f>E14*(1+'Expenses calc'!$M13)</f>
        <v>1586259692.5157192</v>
      </c>
      <c r="G14" s="65">
        <f>F14*(1+'Expenses calc'!$M13)</f>
        <v>1688711506.1934869</v>
      </c>
      <c r="H14" s="65">
        <f>G14*(1+'Expenses calc'!$M13)</f>
        <v>1797780378.9665515</v>
      </c>
      <c r="I14" s="65">
        <f>H14*(1+'Expenses calc'!$M13)</f>
        <v>1913893687.0764735</v>
      </c>
      <c r="J14" s="65">
        <f>I14*(1+'Expenses calc'!$M13)</f>
        <v>2037506409.7300005</v>
      </c>
      <c r="K14" s="65">
        <f>J14*(1+'Expenses calc'!$M13)</f>
        <v>2169102911.8928056</v>
      </c>
      <c r="L14" s="65">
        <f>K14*(1+'Expenses calc'!$M13)</f>
        <v>2309198842.22859</v>
      </c>
      <c r="M14" s="65">
        <f>L14*(1+'Expenses calc'!$M13)</f>
        <v>2458343153.62045</v>
      </c>
    </row>
    <row r="15" spans="2:14" x14ac:dyDescent="0.25">
      <c r="B15" s="4" t="s">
        <v>60</v>
      </c>
      <c r="C15" s="65">
        <f>'Expenses calc'!L9*(1+'Expenses calc'!$M$14)</f>
        <v>694283018.33938038</v>
      </c>
      <c r="D15" s="65">
        <f>C15*(1+'Expenses calc'!$M14)</f>
        <v>760292966.71395731</v>
      </c>
      <c r="E15" s="65">
        <f>D15*(1+'Expenses calc'!$M14)</f>
        <v>832578905.09450662</v>
      </c>
      <c r="F15" s="65">
        <f>E15*(1+'Expenses calc'!$M14)</f>
        <v>911737532.18364739</v>
      </c>
      <c r="G15" s="65">
        <f>F15*(1+'Expenses calc'!$M14)</f>
        <v>998422278.66435075</v>
      </c>
      <c r="H15" s="65">
        <f>G15*(1+'Expenses calc'!$M14)</f>
        <v>1093348701.0739005</v>
      </c>
      <c r="I15" s="65">
        <f>H15*(1+'Expenses calc'!$M14)</f>
        <v>1197300388.5081158</v>
      </c>
      <c r="J15" s="65">
        <f>I15*(1+'Expenses calc'!$M14)</f>
        <v>1311135430.9139035</v>
      </c>
      <c r="K15" s="65">
        <f>J15*(1+'Expenses calc'!$M14)</f>
        <v>1435793502.3639514</v>
      </c>
      <c r="L15" s="65">
        <f>K15*(1+'Expenses calc'!$M14)</f>
        <v>1572303617.7838688</v>
      </c>
      <c r="M15" s="65">
        <f>L15*(1+'Expenses calc'!$M14)</f>
        <v>1721792627.1612234</v>
      </c>
    </row>
    <row r="16" spans="2:14" x14ac:dyDescent="0.25">
      <c r="B16" s="4" t="s">
        <v>77</v>
      </c>
      <c r="C16" s="65">
        <v>0</v>
      </c>
      <c r="D16" s="83">
        <f>Summary!C7*(1+Summary!$C$5)^('Scenario 2'!D13-2022)</f>
        <v>50000000</v>
      </c>
      <c r="E16" s="83">
        <f>Summary!D7*(1+Summary!$C$5)^('Scenario 2'!E13-2022)</f>
        <v>59426217.161999993</v>
      </c>
      <c r="F16" s="83">
        <f>Summary!E7*(1+Summary!$C$5)^('Scenario 2'!F13-2022)</f>
        <v>58857922.415798999</v>
      </c>
      <c r="G16" s="83">
        <f>Summary!F7*(1+Summary!$C$5)^('Scenario 2'!G13-2022)</f>
        <v>582950610.29223347</v>
      </c>
      <c r="H16" s="83">
        <f>Summary!G7*(1+Summary!$C$5)^('Scenario 2'!H13-2022)</f>
        <v>577375828.63738358</v>
      </c>
      <c r="I16" s="83">
        <f>Summary!H7*(1+Summary!$C$5)^('Scenario 2'!I13-2022)</f>
        <v>66716342.347207226</v>
      </c>
      <c r="J16" s="83">
        <f>Summary!I7*(1+Summary!$C$5)^('Scenario 2'!J13-2022)</f>
        <v>66078330.388932288</v>
      </c>
      <c r="K16" s="83">
        <f>Summary!J7*(1+Summary!$C$5)^('Scenario 2'!K13-2022)</f>
        <v>74795909.679112241</v>
      </c>
      <c r="L16" s="83">
        <f>Summary!K7*(1+Summary!$C$5)^('Scenario 2'!L13-2022)</f>
        <v>74080632.26907523</v>
      </c>
      <c r="M16" s="83">
        <f>Summary!L7*(1+Summary!$C$5)^('Scenario 2'!M13-2022)</f>
        <v>73372195.938553616</v>
      </c>
    </row>
    <row r="17" spans="2:14" x14ac:dyDescent="0.25">
      <c r="B17" s="5" t="s">
        <v>57</v>
      </c>
      <c r="C17" s="65">
        <f>SUM(C14:C16)</f>
        <v>2008995444.1605139</v>
      </c>
      <c r="D17" s="65">
        <f t="shared" ref="D17:M17" si="3">SUM(D14:D16)</f>
        <v>2209918772.8129787</v>
      </c>
      <c r="E17" s="65">
        <f t="shared" si="3"/>
        <v>2382028612.2792983</v>
      </c>
      <c r="F17" s="65">
        <f t="shared" si="3"/>
        <v>2556855147.1151657</v>
      </c>
      <c r="G17" s="65">
        <f t="shared" si="3"/>
        <v>3270084395.1500711</v>
      </c>
      <c r="H17" s="65">
        <f t="shared" si="3"/>
        <v>3468504908.6778355</v>
      </c>
      <c r="I17" s="65">
        <f t="shared" si="3"/>
        <v>3177910417.9317961</v>
      </c>
      <c r="J17" s="65">
        <f t="shared" si="3"/>
        <v>3414720171.032836</v>
      </c>
      <c r="K17" s="65">
        <f t="shared" si="3"/>
        <v>3679692323.9358692</v>
      </c>
      <c r="L17" s="65">
        <f t="shared" si="3"/>
        <v>3955583092.2815342</v>
      </c>
      <c r="M17" s="65">
        <f t="shared" si="3"/>
        <v>4253507976.7202272</v>
      </c>
    </row>
    <row r="18" spans="2:14" x14ac:dyDescent="0.25">
      <c r="B18" s="1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</row>
    <row r="19" spans="2:14" x14ac:dyDescent="0.25">
      <c r="B19" s="1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</row>
    <row r="20" spans="2:14" ht="26.25" x14ac:dyDescent="0.4">
      <c r="B20" s="3" t="s">
        <v>78</v>
      </c>
      <c r="C20" s="91">
        <v>2021</v>
      </c>
      <c r="D20" s="91">
        <v>2022</v>
      </c>
      <c r="E20" s="6">
        <f>D20+1</f>
        <v>2023</v>
      </c>
      <c r="F20" s="6">
        <f t="shared" ref="F20:L20" si="4">E20+1</f>
        <v>2024</v>
      </c>
      <c r="G20" s="6">
        <f t="shared" si="4"/>
        <v>2025</v>
      </c>
      <c r="H20" s="6">
        <f t="shared" si="4"/>
        <v>2026</v>
      </c>
      <c r="I20" s="6">
        <f t="shared" si="4"/>
        <v>2027</v>
      </c>
      <c r="J20" s="6">
        <f t="shared" si="4"/>
        <v>2028</v>
      </c>
      <c r="K20" s="6">
        <f t="shared" si="4"/>
        <v>2029</v>
      </c>
      <c r="L20" s="6">
        <f t="shared" si="4"/>
        <v>2030</v>
      </c>
      <c r="M20" s="6">
        <v>2031</v>
      </c>
      <c r="N20" s="1" t="s">
        <v>71</v>
      </c>
    </row>
    <row r="21" spans="2:14" x14ac:dyDescent="0.25">
      <c r="B21" s="4" t="s">
        <v>35</v>
      </c>
      <c r="C21" s="94">
        <f t="shared" ref="C21:M21" si="5">C10</f>
        <v>2212259740.8208075</v>
      </c>
      <c r="D21" s="92">
        <f t="shared" si="5"/>
        <v>3353123618.5728455</v>
      </c>
      <c r="E21" s="65">
        <f t="shared" si="5"/>
        <v>2513977747.1716237</v>
      </c>
      <c r="F21" s="65">
        <f t="shared" si="5"/>
        <v>2700883567.2847128</v>
      </c>
      <c r="G21" s="65">
        <f t="shared" si="5"/>
        <v>2829987036.4504766</v>
      </c>
      <c r="H21" s="65">
        <f t="shared" si="5"/>
        <v>2965315856.3229322</v>
      </c>
      <c r="I21" s="65">
        <f t="shared" si="5"/>
        <v>3107172470.2956743</v>
      </c>
      <c r="J21" s="65">
        <f t="shared" si="5"/>
        <v>3255874109.528688</v>
      </c>
      <c r="K21" s="65">
        <f t="shared" si="5"/>
        <v>3411753519.9398727</v>
      </c>
      <c r="L21" s="65">
        <f t="shared" si="5"/>
        <v>3575159725.1034813</v>
      </c>
      <c r="M21" s="65">
        <f t="shared" si="5"/>
        <v>3746458826.8360558</v>
      </c>
    </row>
    <row r="22" spans="2:14" x14ac:dyDescent="0.25">
      <c r="B22" s="4" t="s">
        <v>79</v>
      </c>
      <c r="C22" s="88">
        <v>0</v>
      </c>
      <c r="D22" s="83"/>
      <c r="E22" s="83">
        <f>MAX(Summary!$C$3*D26,0)</f>
        <v>127902922.64536949</v>
      </c>
      <c r="F22" s="83">
        <f>MAX(Summary!$C$3*E26,0)</f>
        <v>149080649.37831983</v>
      </c>
      <c r="G22" s="83">
        <f>MAX(Summary!$C$3*F26,0)</f>
        <v>173514946.10618016</v>
      </c>
      <c r="H22" s="83">
        <f>MAX(Summary!$C$3*G26,0)</f>
        <v>127790702.13534014</v>
      </c>
      <c r="I22" s="83">
        <f>MAX(Summary!$C$3*H26,0)</f>
        <v>68175179.492545664</v>
      </c>
      <c r="J22" s="83">
        <f>MAX(Summary!$C$3*I26,0)</f>
        <v>54520423.56000299</v>
      </c>
      <c r="K22" s="83">
        <f>MAX(Summary!$C$3*J26,0)</f>
        <v>27659522.288367677</v>
      </c>
      <c r="L22" s="83">
        <f>MAX(Summary!$C$3*K26,0)</f>
        <v>0</v>
      </c>
      <c r="M22" s="83">
        <f>MAX(Summary!$C$3*L26,0)</f>
        <v>0</v>
      </c>
      <c r="N22" s="1" t="s">
        <v>80</v>
      </c>
    </row>
    <row r="23" spans="2:14" x14ac:dyDescent="0.25">
      <c r="B23" s="4" t="s">
        <v>42</v>
      </c>
      <c r="C23" s="94">
        <f t="shared" ref="C23:M23" si="6">C17</f>
        <v>2008995444.1605139</v>
      </c>
      <c r="D23" s="92">
        <f t="shared" si="6"/>
        <v>2209918772.8129787</v>
      </c>
      <c r="E23" s="65">
        <f t="shared" si="6"/>
        <v>2382028612.2792983</v>
      </c>
      <c r="F23" s="65">
        <f t="shared" si="6"/>
        <v>2556855147.1151657</v>
      </c>
      <c r="G23" s="65">
        <f t="shared" si="6"/>
        <v>3270084395.1500711</v>
      </c>
      <c r="H23" s="65">
        <f t="shared" si="6"/>
        <v>3468504908.6778355</v>
      </c>
      <c r="I23" s="65">
        <f t="shared" si="6"/>
        <v>3177910417.9317961</v>
      </c>
      <c r="J23" s="65">
        <f t="shared" si="6"/>
        <v>3414720171.032836</v>
      </c>
      <c r="K23" s="65">
        <f t="shared" si="6"/>
        <v>3679692323.9358692</v>
      </c>
      <c r="L23" s="65">
        <f t="shared" si="6"/>
        <v>3955583092.2815342</v>
      </c>
      <c r="M23" s="65">
        <f t="shared" si="6"/>
        <v>4253507976.7202272</v>
      </c>
    </row>
    <row r="24" spans="2:14" x14ac:dyDescent="0.25">
      <c r="B24" s="4" t="s">
        <v>81</v>
      </c>
      <c r="C24" s="88">
        <v>0</v>
      </c>
      <c r="D24" s="95">
        <f>D23*Summary!$C$4</f>
        <v>77347157.04845427</v>
      </c>
      <c r="E24" s="95">
        <f>E23*Summary!$C$4</f>
        <v>83371001.429775447</v>
      </c>
      <c r="F24" s="95">
        <f>F23*Summary!$C$4</f>
        <v>89489930.149030805</v>
      </c>
      <c r="G24" s="95">
        <f>G23*Summary!$C$4</f>
        <v>114452953.8302525</v>
      </c>
      <c r="H24" s="95">
        <f>H23*Summary!$C$4</f>
        <v>121397671.80372426</v>
      </c>
      <c r="I24" s="95">
        <f>I23*Summary!$C$4</f>
        <v>111226864.62761287</v>
      </c>
      <c r="J24" s="95">
        <f>J23*Summary!$C$4</f>
        <v>119515205.98614927</v>
      </c>
      <c r="K24" s="95">
        <f>K23*Summary!$C$4</f>
        <v>128789231.33775544</v>
      </c>
      <c r="L24" s="95">
        <f>L23*Summary!$C$4</f>
        <v>138445408.22985372</v>
      </c>
      <c r="M24" s="95">
        <f>M23*Summary!$C$4</f>
        <v>148872779.18520796</v>
      </c>
      <c r="N24" s="1" t="s">
        <v>82</v>
      </c>
    </row>
    <row r="25" spans="2:14" x14ac:dyDescent="0.25">
      <c r="B25" s="5" t="s">
        <v>2990</v>
      </c>
      <c r="C25" s="94">
        <f t="shared" ref="C25:M25" si="7">C21-C23+C22-C24</f>
        <v>203264296.66029358</v>
      </c>
      <c r="D25" s="94">
        <f t="shared" si="7"/>
        <v>1065857688.7114124</v>
      </c>
      <c r="E25" s="94">
        <f t="shared" si="7"/>
        <v>176481056.10791942</v>
      </c>
      <c r="F25" s="94">
        <f t="shared" si="7"/>
        <v>203619139.39883614</v>
      </c>
      <c r="G25" s="94">
        <f t="shared" si="7"/>
        <v>-381035366.42366683</v>
      </c>
      <c r="H25" s="94">
        <f t="shared" si="7"/>
        <v>-496796022.0232873</v>
      </c>
      <c r="I25" s="94">
        <f t="shared" si="7"/>
        <v>-113789632.77118896</v>
      </c>
      <c r="J25" s="94">
        <f t="shared" si="7"/>
        <v>-223840843.93029428</v>
      </c>
      <c r="K25" s="94">
        <f t="shared" si="7"/>
        <v>-369068513.04538423</v>
      </c>
      <c r="L25" s="94">
        <f t="shared" si="7"/>
        <v>-518868775.40790665</v>
      </c>
      <c r="M25" s="94">
        <f t="shared" si="7"/>
        <v>-655921929.06937945</v>
      </c>
    </row>
    <row r="26" spans="2:14" x14ac:dyDescent="0.25">
      <c r="B26" s="5" t="s">
        <v>83</v>
      </c>
      <c r="C26" s="99">
        <v>0</v>
      </c>
      <c r="D26" s="100">
        <f>D25</f>
        <v>1065857688.7114124</v>
      </c>
      <c r="E26" s="100">
        <f>D26+E25</f>
        <v>1242338744.8193319</v>
      </c>
      <c r="F26" s="100">
        <f t="shared" ref="F26:M26" si="8">E26+F25</f>
        <v>1445957884.218168</v>
      </c>
      <c r="G26" s="100">
        <f t="shared" si="8"/>
        <v>1064922517.7945012</v>
      </c>
      <c r="H26" s="100">
        <f t="shared" si="8"/>
        <v>568126495.77121389</v>
      </c>
      <c r="I26" s="100">
        <f t="shared" si="8"/>
        <v>454336863.00002491</v>
      </c>
      <c r="J26" s="100">
        <f t="shared" si="8"/>
        <v>230496019.06973064</v>
      </c>
      <c r="K26" s="100">
        <f t="shared" si="8"/>
        <v>-138572493.97565359</v>
      </c>
      <c r="L26" s="100">
        <f t="shared" si="8"/>
        <v>-657441269.38356018</v>
      </c>
      <c r="M26" s="100">
        <f t="shared" si="8"/>
        <v>-1313363198.4529395</v>
      </c>
      <c r="N26" s="1" t="s">
        <v>84</v>
      </c>
    </row>
    <row r="29" spans="2:14" ht="26.25" x14ac:dyDescent="0.4">
      <c r="B29" s="3" t="s">
        <v>85</v>
      </c>
      <c r="C29" s="6">
        <v>2021</v>
      </c>
      <c r="D29" s="6">
        <f>C29+1</f>
        <v>2022</v>
      </c>
      <c r="E29" s="6">
        <f t="shared" ref="E29:L29" si="9">D29+1</f>
        <v>2023</v>
      </c>
      <c r="F29" s="6">
        <f t="shared" si="9"/>
        <v>2024</v>
      </c>
      <c r="G29" s="6">
        <f t="shared" si="9"/>
        <v>2025</v>
      </c>
      <c r="H29" s="6">
        <f t="shared" si="9"/>
        <v>2026</v>
      </c>
      <c r="I29" s="6">
        <f t="shared" si="9"/>
        <v>2027</v>
      </c>
      <c r="J29" s="6">
        <f t="shared" si="9"/>
        <v>2028</v>
      </c>
      <c r="K29" s="6">
        <f t="shared" si="9"/>
        <v>2029</v>
      </c>
      <c r="L29" s="6">
        <f t="shared" si="9"/>
        <v>2030</v>
      </c>
      <c r="M29" s="6">
        <v>2031</v>
      </c>
    </row>
    <row r="30" spans="2:14" x14ac:dyDescent="0.25">
      <c r="B30" s="4" t="s">
        <v>86</v>
      </c>
      <c r="C30" s="32">
        <f>'Revenues calc'!L3*(AVERAGE('Revenues calc'!D9:L9)+1)</f>
        <v>1956164.5401743529</v>
      </c>
      <c r="D30" s="32">
        <f>C30*(AVERAGE('Revenues calc'!$D9:$L9)+1)</f>
        <v>1969200.3757873101</v>
      </c>
      <c r="E30" s="32">
        <f>D30*(AVERAGE('Revenues calc'!$D9:$L9)+1)</f>
        <v>1982323.0819096942</v>
      </c>
      <c r="F30" s="32">
        <f>E30*(AVERAGE('Revenues calc'!$D9:$L9)+1)</f>
        <v>1995533.2374445871</v>
      </c>
      <c r="G30" s="32">
        <f>F30*(AVERAGE('Revenues calc'!$D9:$L9)+1)</f>
        <v>2008831.4251528669</v>
      </c>
      <c r="H30" s="32">
        <f>G30*(AVERAGE('Revenues calc'!$D9:$L9)+1)</f>
        <v>2022218.2316789175</v>
      </c>
      <c r="I30" s="32">
        <f>H30*(AVERAGE('Revenues calc'!$D9:$L9)+1)</f>
        <v>2035694.2475765073</v>
      </c>
      <c r="J30" s="32">
        <f>I30*(AVERAGE('Revenues calc'!$D9:$L9)+1)</f>
        <v>2049260.0673348412</v>
      </c>
      <c r="K30" s="32">
        <f>J30*(AVERAGE('Revenues calc'!$D9:$L9)+1)</f>
        <v>2062916.2894047869</v>
      </c>
      <c r="L30" s="32">
        <f>K30*(AVERAGE('Revenues calc'!$D9:$L9)+1)</f>
        <v>2076663.5162252747</v>
      </c>
      <c r="M30" s="32">
        <f>L30*(AVERAGE('Revenues calc'!$D9:$L9)+1)</f>
        <v>2090502.3542498741</v>
      </c>
    </row>
    <row r="31" spans="2:14" x14ac:dyDescent="0.25">
      <c r="B31" s="4" t="s">
        <v>87</v>
      </c>
      <c r="C31" s="32">
        <f>'Revenues calc'!L4*(AVERAGE('Revenues calc'!D10:L10)+1)</f>
        <v>3019049.6652620966</v>
      </c>
      <c r="D31" s="32">
        <f>C31*(AVERAGE('Revenues calc'!$D10:$L10)+1)</f>
        <v>3017909.761080984</v>
      </c>
      <c r="E31" s="32">
        <f>D31*(AVERAGE('Revenues calc'!$D10:$L10)+1)</f>
        <v>3016770.2872940968</v>
      </c>
      <c r="F31" s="32">
        <f>E31*(AVERAGE('Revenues calc'!$D10:$L10)+1)</f>
        <v>3015631.2437389307</v>
      </c>
      <c r="G31" s="32">
        <f>F31*(AVERAGE('Revenues calc'!$D10:$L10)+1)</f>
        <v>3014492.630253043</v>
      </c>
      <c r="H31" s="32">
        <f>G31*(AVERAGE('Revenues calc'!$D10:$L10)+1)</f>
        <v>3013354.4466740526</v>
      </c>
      <c r="I31" s="32">
        <f>H31*(AVERAGE('Revenues calc'!$D10:$L10)+1)</f>
        <v>3012216.6928396388</v>
      </c>
      <c r="J31" s="32">
        <f>I31*(AVERAGE('Revenues calc'!$D10:$L10)+1)</f>
        <v>3011079.3685875428</v>
      </c>
      <c r="K31" s="32">
        <f>J31*(AVERAGE('Revenues calc'!$D10:$L10)+1)</f>
        <v>3009942.4737555669</v>
      </c>
      <c r="L31" s="32">
        <f>K31*(AVERAGE('Revenues calc'!$D10:$L10)+1)</f>
        <v>3008806.0081815748</v>
      </c>
      <c r="M31" s="32">
        <f>L31*(AVERAGE('Revenues calc'!$D10:$L10)+1)</f>
        <v>3007669.9717034916</v>
      </c>
    </row>
    <row r="32" spans="2:14" x14ac:dyDescent="0.25">
      <c r="B32" s="4" t="s">
        <v>88</v>
      </c>
      <c r="C32" s="32">
        <f>'Revenues calc'!L5*(AVERAGE('Revenues calc'!D11:L11)+1)</f>
        <v>7649460.0215024361</v>
      </c>
      <c r="D32" s="32">
        <f>C32*(AVERAGE('Revenues calc'!$D11:$L11)+1)</f>
        <v>7693100.6025274368</v>
      </c>
      <c r="E32" s="32">
        <f>D32*(AVERAGE('Revenues calc'!$D11:$L11)+1)</f>
        <v>7736990.1554153981</v>
      </c>
      <c r="F32" s="32">
        <f>E32*(AVERAGE('Revenues calc'!$D11:$L11)+1)</f>
        <v>7781130.1005641958</v>
      </c>
      <c r="G32" s="32">
        <f>F32*(AVERAGE('Revenues calc'!$D11:$L11)+1)</f>
        <v>7825521.8664751509</v>
      </c>
      <c r="H32" s="32">
        <f>G32*(AVERAGE('Revenues calc'!$D11:$L11)+1)</f>
        <v>7870166.8897992605</v>
      </c>
      <c r="I32" s="32">
        <f>H32*(AVERAGE('Revenues calc'!$D11:$L11)+1)</f>
        <v>7915066.6153836949</v>
      </c>
      <c r="J32" s="32">
        <f>I32*(AVERAGE('Revenues calc'!$D11:$L11)+1)</f>
        <v>7960222.4963185545</v>
      </c>
      <c r="K32" s="32">
        <f>J32*(AVERAGE('Revenues calc'!$D11:$L11)+1)</f>
        <v>8005635.9939838955</v>
      </c>
      <c r="L32" s="32">
        <f>K32*(AVERAGE('Revenues calc'!$D11:$L11)+1)</f>
        <v>8051308.5780970287</v>
      </c>
      <c r="M32" s="32">
        <f>L32*(AVERAGE('Revenues calc'!$D11:$L11)+1)</f>
        <v>8097241.7267600782</v>
      </c>
    </row>
    <row r="33" spans="2:13" x14ac:dyDescent="0.25">
      <c r="B33" s="5" t="s">
        <v>57</v>
      </c>
      <c r="C33" s="32">
        <f>SUM(C30:C32)</f>
        <v>12624674.226938885</v>
      </c>
      <c r="D33" s="32">
        <f t="shared" ref="D33:M33" si="10">SUM(D30:D32)</f>
        <v>12680210.73939573</v>
      </c>
      <c r="E33" s="32">
        <f t="shared" si="10"/>
        <v>12736083.524619188</v>
      </c>
      <c r="F33" s="32">
        <f t="shared" si="10"/>
        <v>12792294.581747714</v>
      </c>
      <c r="G33" s="32">
        <f t="shared" si="10"/>
        <v>12848845.921881061</v>
      </c>
      <c r="H33" s="32">
        <f t="shared" si="10"/>
        <v>12905739.56815223</v>
      </c>
      <c r="I33" s="32">
        <f t="shared" si="10"/>
        <v>12962977.555799842</v>
      </c>
      <c r="J33" s="32">
        <f t="shared" si="10"/>
        <v>13020561.932240939</v>
      </c>
      <c r="K33" s="32">
        <f t="shared" si="10"/>
        <v>13078494.75714425</v>
      </c>
      <c r="L33" s="32">
        <f t="shared" si="10"/>
        <v>13136778.102503877</v>
      </c>
      <c r="M33" s="32">
        <f t="shared" si="10"/>
        <v>13195414.052713444</v>
      </c>
    </row>
    <row r="34" spans="2:13" hidden="1" x14ac:dyDescent="0.25">
      <c r="B34" s="1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</row>
    <row r="35" spans="2:13" hidden="1" x14ac:dyDescent="0.25"/>
    <row r="36" spans="2:13" ht="26.25" hidden="1" x14ac:dyDescent="0.4">
      <c r="B36" s="3" t="s">
        <v>90</v>
      </c>
      <c r="C36" s="6">
        <v>2021</v>
      </c>
      <c r="D36" s="6">
        <f>C36+1</f>
        <v>2022</v>
      </c>
      <c r="E36" s="6">
        <f t="shared" ref="E36:L36" si="11">D36+1</f>
        <v>2023</v>
      </c>
      <c r="F36" s="6">
        <f t="shared" si="11"/>
        <v>2024</v>
      </c>
      <c r="G36" s="6">
        <f t="shared" si="11"/>
        <v>2025</v>
      </c>
      <c r="H36" s="6">
        <f t="shared" si="11"/>
        <v>2026</v>
      </c>
      <c r="I36" s="6">
        <f t="shared" si="11"/>
        <v>2027</v>
      </c>
      <c r="J36" s="6">
        <f t="shared" si="11"/>
        <v>2028</v>
      </c>
      <c r="K36" s="6">
        <f t="shared" si="11"/>
        <v>2029</v>
      </c>
      <c r="L36" s="6">
        <f t="shared" si="11"/>
        <v>2030</v>
      </c>
      <c r="M36" s="6">
        <v>2031</v>
      </c>
    </row>
    <row r="37" spans="2:13" hidden="1" x14ac:dyDescent="0.25">
      <c r="B37" s="4" t="s">
        <v>54</v>
      </c>
      <c r="C37" s="64">
        <f t="shared" ref="C37:M37" si="12">C6/C$33</f>
        <v>25.456465112518263</v>
      </c>
      <c r="D37" s="64">
        <f t="shared" si="12"/>
        <v>27.312752405257317</v>
      </c>
      <c r="E37" s="64">
        <f t="shared" si="12"/>
        <v>29.304188700580827</v>
      </c>
      <c r="F37" s="64">
        <f t="shared" si="12"/>
        <v>31.440598934287749</v>
      </c>
      <c r="G37" s="64">
        <f t="shared" si="12"/>
        <v>32.494658115007077</v>
      </c>
      <c r="H37" s="64">
        <f t="shared" si="12"/>
        <v>33.583814860688122</v>
      </c>
      <c r="I37" s="64">
        <f t="shared" si="12"/>
        <v>34.709230523891591</v>
      </c>
      <c r="J37" s="64">
        <f t="shared" si="12"/>
        <v>35.872104668610262</v>
      </c>
      <c r="K37" s="64">
        <f t="shared" si="12"/>
        <v>37.073676321242232</v>
      </c>
      <c r="L37" s="64">
        <f t="shared" si="12"/>
        <v>38.315225262341094</v>
      </c>
      <c r="M37" s="64">
        <f t="shared" si="12"/>
        <v>39.598073360467069</v>
      </c>
    </row>
    <row r="38" spans="2:13" hidden="1" x14ac:dyDescent="0.25">
      <c r="B38" s="4" t="s">
        <v>55</v>
      </c>
      <c r="C38" s="64">
        <f t="shared" ref="C38:M38" si="13">C7/C$33</f>
        <v>71.193254699499803</v>
      </c>
      <c r="D38" s="64">
        <f t="shared" si="13"/>
        <v>76.384672024854567</v>
      </c>
      <c r="E38" s="64">
        <f t="shared" si="13"/>
        <v>81.954056099357345</v>
      </c>
      <c r="F38" s="64">
        <f t="shared" si="13"/>
        <v>89.520043496697937</v>
      </c>
      <c r="G38" s="64">
        <f t="shared" si="13"/>
        <v>93.354618311854495</v>
      </c>
      <c r="H38" s="64">
        <f t="shared" si="13"/>
        <v>97.352750127495867</v>
      </c>
      <c r="I38" s="64">
        <f t="shared" si="13"/>
        <v>101.5213875597068</v>
      </c>
      <c r="J38" s="64">
        <f t="shared" si="13"/>
        <v>105.86777335296455</v>
      </c>
      <c r="K38" s="64">
        <f t="shared" si="13"/>
        <v>110.39945678874645</v>
      </c>
      <c r="L38" s="64">
        <f t="shared" si="13"/>
        <v>115.1243066160485</v>
      </c>
      <c r="M38" s="64">
        <f t="shared" si="13"/>
        <v>120.05052452570715</v>
      </c>
    </row>
    <row r="39" spans="2:13" hidden="1" x14ac:dyDescent="0.25">
      <c r="B39" s="4" t="s">
        <v>56</v>
      </c>
      <c r="C39" s="64">
        <f t="shared" ref="C39:M39" si="14">C8/C$33</f>
        <v>78.583296189315689</v>
      </c>
      <c r="D39" s="64">
        <f t="shared" si="14"/>
        <v>82.271379009918377</v>
      </c>
      <c r="E39" s="64">
        <f t="shared" si="14"/>
        <v>86.131929527360938</v>
      </c>
      <c r="F39" s="64">
        <f t="shared" si="14"/>
        <v>90.172985709378125</v>
      </c>
      <c r="G39" s="64">
        <f t="shared" si="14"/>
        <v>94.402958961152848</v>
      </c>
      <c r="H39" s="64">
        <f t="shared" si="14"/>
        <v>98.830651424620868</v>
      </c>
      <c r="I39" s="64">
        <f t="shared" si="14"/>
        <v>103.46527407703225</v>
      </c>
      <c r="J39" s="64">
        <f t="shared" si="14"/>
        <v>108.31646566560789</v>
      </c>
      <c r="K39" s="64">
        <f t="shared" si="14"/>
        <v>113.39431251682326</v>
      </c>
      <c r="L39" s="64">
        <f t="shared" si="14"/>
        <v>118.70936926062363</v>
      </c>
      <c r="M39" s="64">
        <f t="shared" si="14"/>
        <v>124.27268051172879</v>
      </c>
    </row>
    <row r="40" spans="2:13" hidden="1" x14ac:dyDescent="0.25">
      <c r="B40" s="5" t="s">
        <v>57</v>
      </c>
      <c r="C40" s="64">
        <f>SUM(C37:C39)</f>
        <v>175.23301600133374</v>
      </c>
      <c r="D40" s="64">
        <f t="shared" ref="D40:M40" si="15">SUM(D37:D39)</f>
        <v>185.96880344003026</v>
      </c>
      <c r="E40" s="64">
        <f t="shared" si="15"/>
        <v>197.39017432729912</v>
      </c>
      <c r="F40" s="64">
        <f t="shared" si="15"/>
        <v>211.13362814036381</v>
      </c>
      <c r="G40" s="64">
        <f t="shared" si="15"/>
        <v>220.25223538801441</v>
      </c>
      <c r="H40" s="64">
        <f t="shared" si="15"/>
        <v>229.76721641280486</v>
      </c>
      <c r="I40" s="64">
        <f t="shared" si="15"/>
        <v>239.69589216063065</v>
      </c>
      <c r="J40" s="64">
        <f t="shared" si="15"/>
        <v>250.0563436871827</v>
      </c>
      <c r="K40" s="64">
        <f t="shared" si="15"/>
        <v>260.86744562681196</v>
      </c>
      <c r="L40" s="64">
        <f t="shared" si="15"/>
        <v>272.14890113901322</v>
      </c>
      <c r="M40" s="64">
        <f t="shared" si="15"/>
        <v>283.92127839790305</v>
      </c>
    </row>
    <row r="41" spans="2:13" hidden="1" x14ac:dyDescent="0.25"/>
    <row r="42" spans="2:13" hidden="1" x14ac:dyDescent="0.25"/>
    <row r="43" spans="2:13" ht="26.25" hidden="1" x14ac:dyDescent="0.4">
      <c r="B43" s="3" t="s">
        <v>91</v>
      </c>
      <c r="C43" s="6">
        <v>2021</v>
      </c>
      <c r="D43" s="6">
        <v>2022</v>
      </c>
      <c r="E43" s="6">
        <f>D43+1</f>
        <v>2023</v>
      </c>
      <c r="F43" s="6">
        <f t="shared" ref="F43:L43" si="16">E43+1</f>
        <v>2024</v>
      </c>
      <c r="G43" s="6">
        <f t="shared" si="16"/>
        <v>2025</v>
      </c>
      <c r="H43" s="6">
        <f t="shared" si="16"/>
        <v>2026</v>
      </c>
      <c r="I43" s="6">
        <f t="shared" si="16"/>
        <v>2027</v>
      </c>
      <c r="J43" s="6">
        <f t="shared" si="16"/>
        <v>2028</v>
      </c>
      <c r="K43" s="6">
        <f t="shared" si="16"/>
        <v>2029</v>
      </c>
      <c r="L43" s="6">
        <f t="shared" si="16"/>
        <v>2030</v>
      </c>
      <c r="M43" s="6">
        <v>2031</v>
      </c>
    </row>
    <row r="44" spans="2:13" hidden="1" x14ac:dyDescent="0.25">
      <c r="B44" s="4" t="s">
        <v>59</v>
      </c>
      <c r="C44" s="66">
        <f t="shared" ref="C44:M44" si="17">C14/C$33</f>
        <v>104.13832485401986</v>
      </c>
      <c r="D44" s="66">
        <f t="shared" si="17"/>
        <v>110.37874960157957</v>
      </c>
      <c r="E44" s="66">
        <f t="shared" si="17"/>
        <v>116.99228315694823</v>
      </c>
      <c r="F44" s="66">
        <f t="shared" si="17"/>
        <v>124.00118543072205</v>
      </c>
      <c r="G44" s="66">
        <f t="shared" si="17"/>
        <v>131.42904167896356</v>
      </c>
      <c r="H44" s="66">
        <f t="shared" si="17"/>
        <v>139.30084126313633</v>
      </c>
      <c r="I44" s="66">
        <f t="shared" si="17"/>
        <v>147.64306108207114</v>
      </c>
      <c r="J44" s="66">
        <f t="shared" si="17"/>
        <v>156.48375395264756</v>
      </c>
      <c r="K44" s="66">
        <f t="shared" si="17"/>
        <v>165.85264223223493</v>
      </c>
      <c r="L44" s="66">
        <f t="shared" si="17"/>
        <v>175.78121699326377</v>
      </c>
      <c r="M44" s="66">
        <f t="shared" si="17"/>
        <v>186.30284307864727</v>
      </c>
    </row>
    <row r="45" spans="2:13" hidden="1" x14ac:dyDescent="0.25">
      <c r="B45" s="4" t="s">
        <v>60</v>
      </c>
      <c r="C45" s="66">
        <f t="shared" ref="C45:M45" si="18">C15/C$33</f>
        <v>54.994133381905392</v>
      </c>
      <c r="D45" s="66">
        <f t="shared" si="18"/>
        <v>59.959016639355056</v>
      </c>
      <c r="E45" s="66">
        <f t="shared" si="18"/>
        <v>65.37165868024573</v>
      </c>
      <c r="F45" s="66">
        <f t="shared" si="18"/>
        <v>71.272399674451805</v>
      </c>
      <c r="G45" s="66">
        <f t="shared" si="18"/>
        <v>77.705210626277207</v>
      </c>
      <c r="H45" s="66">
        <f t="shared" si="18"/>
        <v>84.718019862416909</v>
      </c>
      <c r="I45" s="66">
        <f t="shared" si="18"/>
        <v>92.363068851602279</v>
      </c>
      <c r="J45" s="66">
        <f t="shared" si="18"/>
        <v>100.69729998882214</v>
      </c>
      <c r="K45" s="66">
        <f t="shared" si="18"/>
        <v>109.78277921315339</v>
      </c>
      <c r="L45" s="66">
        <f t="shared" si="18"/>
        <v>119.68715658553955</v>
      </c>
      <c r="M45" s="66">
        <f t="shared" si="18"/>
        <v>130.4841682332175</v>
      </c>
    </row>
    <row r="46" spans="2:13" hidden="1" x14ac:dyDescent="0.25">
      <c r="B46" s="5" t="s">
        <v>57</v>
      </c>
      <c r="C46" s="66">
        <f>SUM(C44:C45)</f>
        <v>159.13245823592524</v>
      </c>
      <c r="D46" s="66">
        <f t="shared" ref="D46:M46" si="19">SUM(D44:D45)</f>
        <v>170.33776624093463</v>
      </c>
      <c r="E46" s="66">
        <f t="shared" si="19"/>
        <v>182.36394183719398</v>
      </c>
      <c r="F46" s="66">
        <f t="shared" si="19"/>
        <v>195.27358510517385</v>
      </c>
      <c r="G46" s="66">
        <f t="shared" si="19"/>
        <v>209.13425230524075</v>
      </c>
      <c r="H46" s="66">
        <f t="shared" si="19"/>
        <v>224.01886112555326</v>
      </c>
      <c r="I46" s="66">
        <f t="shared" si="19"/>
        <v>240.00612993367344</v>
      </c>
      <c r="J46" s="66">
        <f t="shared" si="19"/>
        <v>257.18105394146971</v>
      </c>
      <c r="K46" s="66">
        <f t="shared" si="19"/>
        <v>275.63542144538832</v>
      </c>
      <c r="L46" s="66">
        <f t="shared" si="19"/>
        <v>295.46837357880332</v>
      </c>
      <c r="M46" s="66">
        <f t="shared" si="19"/>
        <v>316.78701131186477</v>
      </c>
    </row>
    <row r="47" spans="2:13" x14ac:dyDescent="0.25">
      <c r="B47" s="1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</row>
    <row r="49" spans="2:18" ht="26.25" x14ac:dyDescent="0.4">
      <c r="B49" s="3" t="s">
        <v>92</v>
      </c>
      <c r="C49" s="6">
        <v>2021</v>
      </c>
      <c r="D49" s="6">
        <v>2022</v>
      </c>
      <c r="E49" s="6">
        <f>D49+1</f>
        <v>2023</v>
      </c>
      <c r="F49" s="6">
        <f t="shared" ref="F49:L49" si="20">E49+1</f>
        <v>2024</v>
      </c>
      <c r="G49" s="6">
        <f t="shared" si="20"/>
        <v>2025</v>
      </c>
      <c r="H49" s="6">
        <f t="shared" si="20"/>
        <v>2026</v>
      </c>
      <c r="I49" s="6">
        <f t="shared" si="20"/>
        <v>2027</v>
      </c>
      <c r="J49" s="6">
        <f t="shared" si="20"/>
        <v>2028</v>
      </c>
      <c r="K49" s="6">
        <f t="shared" si="20"/>
        <v>2029</v>
      </c>
      <c r="L49" s="6">
        <f t="shared" si="20"/>
        <v>2030</v>
      </c>
      <c r="M49" s="6">
        <v>2031</v>
      </c>
    </row>
    <row r="50" spans="2:18" x14ac:dyDescent="0.25">
      <c r="B50" s="5" t="s">
        <v>57</v>
      </c>
      <c r="C50" s="66">
        <v>0</v>
      </c>
      <c r="D50" s="66">
        <f>D25/D33</f>
        <v>84.056780334094469</v>
      </c>
      <c r="E50" s="66">
        <f t="shared" ref="E50:M50" si="21">E25/E33</f>
        <v>13.856775967806497</v>
      </c>
      <c r="F50" s="66">
        <f t="shared" si="21"/>
        <v>15.917327270540168</v>
      </c>
      <c r="G50" s="66">
        <f t="shared" si="21"/>
        <v>-29.655221079021512</v>
      </c>
      <c r="H50" s="66">
        <f t="shared" si="21"/>
        <v>-38.494192401746702</v>
      </c>
      <c r="I50" s="66">
        <f t="shared" si="21"/>
        <v>-8.7780475034671088</v>
      </c>
      <c r="J50" s="66">
        <f t="shared" si="21"/>
        <v>-17.191335143226766</v>
      </c>
      <c r="K50" s="66">
        <f t="shared" si="21"/>
        <v>-28.219494666523232</v>
      </c>
      <c r="L50" s="66">
        <f t="shared" si="21"/>
        <v>-39.497414918579615</v>
      </c>
      <c r="M50" s="66">
        <f t="shared" si="21"/>
        <v>-49.70832491114583</v>
      </c>
    </row>
    <row r="51" spans="2:18" x14ac:dyDescent="0.25">
      <c r="B51" s="1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</row>
    <row r="53" spans="2:18" x14ac:dyDescent="0.25">
      <c r="B53" s="5" t="s">
        <v>93</v>
      </c>
      <c r="C53" s="4">
        <v>2016</v>
      </c>
      <c r="D53" s="4">
        <v>2017</v>
      </c>
      <c r="E53" s="4">
        <v>2018</v>
      </c>
      <c r="F53" s="4">
        <v>2019</v>
      </c>
      <c r="G53" s="4">
        <v>2020</v>
      </c>
      <c r="H53" s="4">
        <v>2021</v>
      </c>
      <c r="I53" s="4">
        <v>2022</v>
      </c>
      <c r="J53" s="4">
        <v>2023</v>
      </c>
      <c r="K53" s="4">
        <v>2024</v>
      </c>
      <c r="L53" s="4">
        <v>2025</v>
      </c>
      <c r="M53" s="4">
        <v>2026</v>
      </c>
      <c r="N53" s="4">
        <v>2027</v>
      </c>
      <c r="O53" s="4">
        <v>2028</v>
      </c>
      <c r="P53" s="4">
        <v>2029</v>
      </c>
      <c r="Q53" s="4">
        <v>2030</v>
      </c>
      <c r="R53" s="4">
        <v>2031</v>
      </c>
    </row>
    <row r="54" spans="2:18" x14ac:dyDescent="0.25">
      <c r="B54" s="4" t="s">
        <v>35</v>
      </c>
      <c r="C54" s="65">
        <f>'Revenues calc'!H24</f>
        <v>1803325071.04</v>
      </c>
      <c r="D54" s="65">
        <f>'Revenues calc'!I24</f>
        <v>1930954420.6700001</v>
      </c>
      <c r="E54" s="65">
        <f>'Revenues calc'!J24</f>
        <v>2041621854.9299998</v>
      </c>
      <c r="F54" s="65">
        <f>'Revenues calc'!K24</f>
        <v>2308098576.8400002</v>
      </c>
      <c r="G54" s="65">
        <f>'Revenues calc'!L24</f>
        <v>2050457967.3600001</v>
      </c>
      <c r="H54" s="65">
        <f>C10</f>
        <v>2212259740.8208075</v>
      </c>
      <c r="I54" s="65">
        <f t="shared" ref="I54:R54" si="22">D10</f>
        <v>3353123618.5728455</v>
      </c>
      <c r="J54" s="65">
        <f t="shared" si="22"/>
        <v>2513977747.1716237</v>
      </c>
      <c r="K54" s="65">
        <f t="shared" si="22"/>
        <v>2700883567.2847128</v>
      </c>
      <c r="L54" s="65">
        <f t="shared" si="22"/>
        <v>2829987036.4504766</v>
      </c>
      <c r="M54" s="65">
        <f t="shared" si="22"/>
        <v>2965315856.3229322</v>
      </c>
      <c r="N54" s="65">
        <f t="shared" si="22"/>
        <v>3107172470.2956743</v>
      </c>
      <c r="O54" s="65">
        <f t="shared" si="22"/>
        <v>3255874109.528688</v>
      </c>
      <c r="P54" s="65">
        <f t="shared" si="22"/>
        <v>3411753519.9398727</v>
      </c>
      <c r="Q54" s="65">
        <f t="shared" si="22"/>
        <v>3575159725.1034813</v>
      </c>
      <c r="R54" s="65">
        <f t="shared" si="22"/>
        <v>3746458826.8360558</v>
      </c>
    </row>
    <row r="55" spans="2:18" x14ac:dyDescent="0.25">
      <c r="B55" s="4" t="s">
        <v>42</v>
      </c>
      <c r="C55" s="65">
        <f>'Expenses calc'!H10</f>
        <v>1428454432.6399999</v>
      </c>
      <c r="D55" s="65">
        <f>'Expenses calc'!I10</f>
        <v>1419742881.9200001</v>
      </c>
      <c r="E55" s="65">
        <f>'Expenses calc'!J10</f>
        <v>1766555654.2199998</v>
      </c>
      <c r="F55" s="65">
        <f>'Expenses calc'!K10</f>
        <v>1889972960.6800001</v>
      </c>
      <c r="G55" s="65">
        <f>'Expenses calc'!L10</f>
        <v>1868954791.6799998</v>
      </c>
      <c r="H55" s="65">
        <f>C17</f>
        <v>2008995444.1605139</v>
      </c>
      <c r="I55" s="65">
        <f t="shared" ref="I55:R55" si="23">D17</f>
        <v>2209918772.8129787</v>
      </c>
      <c r="J55" s="65">
        <f t="shared" si="23"/>
        <v>2382028612.2792983</v>
      </c>
      <c r="K55" s="65">
        <f t="shared" si="23"/>
        <v>2556855147.1151657</v>
      </c>
      <c r="L55" s="65">
        <f t="shared" si="23"/>
        <v>3270084395.1500711</v>
      </c>
      <c r="M55" s="65">
        <f t="shared" si="23"/>
        <v>3468504908.6778355</v>
      </c>
      <c r="N55" s="65">
        <f t="shared" si="23"/>
        <v>3177910417.9317961</v>
      </c>
      <c r="O55" s="65">
        <f t="shared" si="23"/>
        <v>3414720171.032836</v>
      </c>
      <c r="P55" s="65">
        <f t="shared" si="23"/>
        <v>3679692323.9358692</v>
      </c>
      <c r="Q55" s="65">
        <f t="shared" si="23"/>
        <v>3955583092.2815342</v>
      </c>
      <c r="R55" s="65">
        <f t="shared" si="23"/>
        <v>4253507976.7202272</v>
      </c>
    </row>
  </sheetData>
  <conditionalFormatting sqref="C50:M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M26">
    <cfRule type="cellIs" dxfId="43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1F68-30A9-4DD1-9DA1-9DE7FFA337D3}">
  <dimension ref="B2:R57"/>
  <sheetViews>
    <sheetView tabSelected="1" workbookViewId="0">
      <selection activeCell="B3" sqref="B3"/>
    </sheetView>
  </sheetViews>
  <sheetFormatPr defaultRowHeight="15" x14ac:dyDescent="0.25"/>
  <cols>
    <col min="2" max="2" width="45.5703125" bestFit="1" customWidth="1"/>
    <col min="3" max="13" width="19" bestFit="1" customWidth="1"/>
    <col min="14" max="18" width="16.7109375" customWidth="1"/>
  </cols>
  <sheetData>
    <row r="2" spans="2:14" ht="21" x14ac:dyDescent="0.35">
      <c r="B2" s="79" t="s">
        <v>2999</v>
      </c>
    </row>
    <row r="3" spans="2:14" x14ac:dyDescent="0.25">
      <c r="B3" t="s">
        <v>95</v>
      </c>
    </row>
    <row r="5" spans="2:14" ht="26.25" x14ac:dyDescent="0.4">
      <c r="B5" s="3" t="s">
        <v>35</v>
      </c>
      <c r="C5" s="6">
        <v>2021</v>
      </c>
      <c r="D5" s="6">
        <f>C5+1</f>
        <v>2022</v>
      </c>
      <c r="E5" s="6">
        <f t="shared" ref="E5:L5" si="0">D5+1</f>
        <v>2023</v>
      </c>
      <c r="F5" s="6">
        <f>E5+1</f>
        <v>2024</v>
      </c>
      <c r="G5" s="6">
        <f t="shared" si="0"/>
        <v>2025</v>
      </c>
      <c r="H5" s="6">
        <f t="shared" si="0"/>
        <v>2026</v>
      </c>
      <c r="I5" s="6">
        <f t="shared" si="0"/>
        <v>2027</v>
      </c>
      <c r="J5" s="6">
        <f t="shared" si="0"/>
        <v>2028</v>
      </c>
      <c r="K5" s="6">
        <f t="shared" si="0"/>
        <v>2029</v>
      </c>
      <c r="L5" s="6">
        <f t="shared" si="0"/>
        <v>2030</v>
      </c>
      <c r="M5" s="6">
        <v>2031</v>
      </c>
      <c r="N5" s="1" t="s">
        <v>71</v>
      </c>
    </row>
    <row r="6" spans="2:14" x14ac:dyDescent="0.25">
      <c r="B6" s="4" t="s">
        <v>54</v>
      </c>
      <c r="C6" s="65">
        <f>'Revenues calc'!L21*(1+'Revenues calc'!$N$27)</f>
        <v>321379579.01497817</v>
      </c>
      <c r="D6" s="65">
        <f>C6*(1+'Revenues calc'!$N$27)</f>
        <v>333622327.86243367</v>
      </c>
      <c r="E6" s="65">
        <f>D6*(1+'Revenues calc'!$N$27)</f>
        <v>346331456.37160033</v>
      </c>
      <c r="F6" s="65">
        <f>E6*(1+'Revenues calc'!$N$27)</f>
        <v>359524730.97643572</v>
      </c>
      <c r="G6" s="65">
        <f>F6*(1+'Revenues calc'!$N$27)</f>
        <v>373220594.91179913</v>
      </c>
      <c r="H6" s="65">
        <f>G6*(1+'Revenues calc'!$N$27)</f>
        <v>387438193.99574757</v>
      </c>
      <c r="I6" s="65">
        <f>H6*(1+'Revenues calc'!$N$27)</f>
        <v>402197403.39399195</v>
      </c>
      <c r="J6" s="65">
        <f>I6*(1+'Revenues calc'!$N$27)</f>
        <v>417518855.40392786</v>
      </c>
      <c r="K6" s="65">
        <f>J6*(1+'Revenues calc'!$N$27)</f>
        <v>433423968.29708141</v>
      </c>
      <c r="L6" s="65">
        <f>K6*(1+'Revenues calc'!$N$27)</f>
        <v>449934976.26028925</v>
      </c>
      <c r="M6" s="65">
        <f>L6*(1+'Revenues calc'!$N$27)</f>
        <v>467074960.47746897</v>
      </c>
      <c r="N6" s="1" t="s">
        <v>72</v>
      </c>
    </row>
    <row r="7" spans="2:14" x14ac:dyDescent="0.25">
      <c r="B7" s="4" t="s">
        <v>55</v>
      </c>
      <c r="C7" s="65">
        <f>'Revenues calc'!L22*(1+'Revenues calc'!$N$28)</f>
        <v>898791647.73667073</v>
      </c>
      <c r="D7" s="65">
        <f>C7*(1+'Revenues calc'!$M$28)</f>
        <v>941434740.64651132</v>
      </c>
      <c r="E7" s="65">
        <f>D7*(1+'Revenues calc'!$M$28)</f>
        <v>986101031.45488214</v>
      </c>
      <c r="F7" s="65">
        <f>E7*(1+'Revenues calc'!$M$28)</f>
        <v>1032886510.6131622</v>
      </c>
      <c r="G7" s="65">
        <f>F7*(1+'Revenues calc'!$M$28)</f>
        <v>1081891722.8314922</v>
      </c>
      <c r="H7" s="65">
        <f>G7*(1+'Revenues calc'!$M$28)</f>
        <v>1133221983.1551926</v>
      </c>
      <c r="I7" s="65">
        <f>H7*(1+'Revenues calc'!$M$28)</f>
        <v>1186987603.2929075</v>
      </c>
      <c r="J7" s="65">
        <f>I7*(1+'Revenues calc'!$M$28)</f>
        <v>1243304128.6828699</v>
      </c>
      <c r="K7" s="65">
        <f>J7*(1+'Revenues calc'!$M$28)</f>
        <v>1302292586.8067548</v>
      </c>
      <c r="L7" s="65">
        <f>K7*(1+'Revenues calc'!$M$28)</f>
        <v>1364079747.284761</v>
      </c>
      <c r="M7" s="65">
        <f>L7*(1+'Revenues calc'!$M$28)</f>
        <v>1428798394.3108828</v>
      </c>
      <c r="N7" s="1" t="s">
        <v>73</v>
      </c>
    </row>
    <row r="8" spans="2:14" x14ac:dyDescent="0.25">
      <c r="B8" s="4" t="s">
        <v>56</v>
      </c>
      <c r="C8" s="65">
        <f>'Revenues calc'!L23*(1+'Revenues calc'!$M$29)</f>
        <v>992088514.06915843</v>
      </c>
      <c r="D8" s="65">
        <f>C8*(1+'Revenues calc'!$M$29)</f>
        <v>1043218423.6664634</v>
      </c>
      <c r="E8" s="65">
        <f>D8*(1+'Revenues calc'!$M$29)</f>
        <v>1096983448.5970826</v>
      </c>
      <c r="F8" s="65">
        <f>E8*(1+'Revenues calc'!$M$29)</f>
        <v>1153519396.5100918</v>
      </c>
      <c r="G8" s="65">
        <f>F8*(1+'Revenues calc'!$M$29)</f>
        <v>1212969074.2615139</v>
      </c>
      <c r="H8" s="65">
        <f>G8*(1+'Revenues calc'!$M$29)</f>
        <v>1275482648.6369901</v>
      </c>
      <c r="I8" s="65">
        <f>H8*(1+'Revenues calc'!$M$29)</f>
        <v>1341218025.6652482</v>
      </c>
      <c r="J8" s="65">
        <f>I8*(1+'Revenues calc'!$M$29)</f>
        <v>1410341249.4804969</v>
      </c>
      <c r="K8" s="65">
        <f>J8*(1+'Revenues calc'!$M$29)</f>
        <v>1483026921.7412496</v>
      </c>
      <c r="L8" s="65">
        <f>K8*(1+'Revenues calc'!$M$29)</f>
        <v>1559458642.6650074</v>
      </c>
      <c r="M8" s="65">
        <f>L8*(1+'Revenues calc'!$M$29)</f>
        <v>1639829474.7928343</v>
      </c>
      <c r="N8" s="1" t="s">
        <v>74</v>
      </c>
    </row>
    <row r="9" spans="2:14" x14ac:dyDescent="0.25">
      <c r="B9" s="4" t="s">
        <v>75</v>
      </c>
      <c r="C9" s="88">
        <v>0</v>
      </c>
      <c r="D9" s="96">
        <v>995000000</v>
      </c>
      <c r="E9" s="88">
        <v>0</v>
      </c>
      <c r="F9" s="88">
        <v>0</v>
      </c>
      <c r="G9" s="88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1" t="s">
        <v>76</v>
      </c>
    </row>
    <row r="10" spans="2:14" x14ac:dyDescent="0.25">
      <c r="B10" s="5" t="s">
        <v>57</v>
      </c>
      <c r="C10" s="65">
        <f t="shared" ref="C10:M10" si="1">SUM(C6:C9)</f>
        <v>2212259740.8208075</v>
      </c>
      <c r="D10" s="65">
        <f t="shared" si="1"/>
        <v>3313275492.1754084</v>
      </c>
      <c r="E10" s="65">
        <f t="shared" si="1"/>
        <v>2429415936.4235649</v>
      </c>
      <c r="F10" s="65">
        <f t="shared" si="1"/>
        <v>2545930638.0996895</v>
      </c>
      <c r="G10" s="65">
        <f t="shared" si="1"/>
        <v>2668081392.0048056</v>
      </c>
      <c r="H10" s="65">
        <f t="shared" si="1"/>
        <v>2796142825.7879305</v>
      </c>
      <c r="I10" s="65">
        <f t="shared" si="1"/>
        <v>2930403032.3521476</v>
      </c>
      <c r="J10" s="65">
        <f t="shared" si="1"/>
        <v>3071164233.5672946</v>
      </c>
      <c r="K10" s="65">
        <f t="shared" si="1"/>
        <v>3218743476.8450861</v>
      </c>
      <c r="L10" s="65">
        <f t="shared" si="1"/>
        <v>3373473366.2100573</v>
      </c>
      <c r="M10" s="65">
        <f t="shared" si="1"/>
        <v>3535702829.5811863</v>
      </c>
    </row>
    <row r="13" spans="2:14" ht="26.25" x14ac:dyDescent="0.4">
      <c r="B13" s="3" t="s">
        <v>42</v>
      </c>
      <c r="C13" s="6">
        <v>2021</v>
      </c>
      <c r="D13" s="6">
        <v>2022</v>
      </c>
      <c r="E13" s="6">
        <f>D13+1</f>
        <v>2023</v>
      </c>
      <c r="F13" s="6">
        <f t="shared" ref="F13" si="2">E13+1</f>
        <v>2024</v>
      </c>
      <c r="G13" s="6">
        <f t="shared" ref="G13" si="3">F13+1</f>
        <v>2025</v>
      </c>
      <c r="H13" s="6">
        <f t="shared" ref="H13" si="4">G13+1</f>
        <v>2026</v>
      </c>
      <c r="I13" s="6">
        <f t="shared" ref="I13" si="5">H13+1</f>
        <v>2027</v>
      </c>
      <c r="J13" s="6">
        <f t="shared" ref="J13" si="6">I13+1</f>
        <v>2028</v>
      </c>
      <c r="K13" s="6">
        <f t="shared" ref="K13" si="7">J13+1</f>
        <v>2029</v>
      </c>
      <c r="L13" s="6">
        <f t="shared" ref="L13" si="8">K13+1</f>
        <v>2030</v>
      </c>
      <c r="M13" s="6">
        <v>2031</v>
      </c>
    </row>
    <row r="14" spans="2:14" x14ac:dyDescent="0.25">
      <c r="B14" s="4" t="s">
        <v>59</v>
      </c>
      <c r="C14" s="65">
        <f>'Expenses calc'!L8*(1+'Expenses calc'!$M$13)</f>
        <v>1314712425.8211336</v>
      </c>
      <c r="D14" s="65">
        <f>C14*(1+'Expenses calc'!$M13)</f>
        <v>1399625806.0990214</v>
      </c>
      <c r="E14" s="65">
        <f>D14*(1+'Expenses calc'!$M13)</f>
        <v>1490023490.0227914</v>
      </c>
      <c r="F14" s="65">
        <f>E14*(1+'Expenses calc'!$M13)</f>
        <v>1586259692.5157192</v>
      </c>
      <c r="G14" s="65">
        <f>F14*(1+'Expenses calc'!$M13)</f>
        <v>1688711506.1934869</v>
      </c>
      <c r="H14" s="65">
        <f>G14*(1+'Expenses calc'!$M13)</f>
        <v>1797780378.9665515</v>
      </c>
      <c r="I14" s="65">
        <f>H14*(1+'Expenses calc'!$M13)</f>
        <v>1913893687.0764735</v>
      </c>
      <c r="J14" s="65">
        <f>I14*(1+'Expenses calc'!$M13)</f>
        <v>2037506409.7300005</v>
      </c>
      <c r="K14" s="65">
        <f>J14*(1+'Expenses calc'!$M13)</f>
        <v>2169102911.8928056</v>
      </c>
      <c r="L14" s="65">
        <f>K14*(1+'Expenses calc'!$M13)</f>
        <v>2309198842.22859</v>
      </c>
      <c r="M14" s="65">
        <f>L14*(1+'Expenses calc'!$M13)</f>
        <v>2458343153.62045</v>
      </c>
    </row>
    <row r="15" spans="2:14" x14ac:dyDescent="0.25">
      <c r="B15" s="4" t="s">
        <v>60</v>
      </c>
      <c r="C15" s="65">
        <f>'Expenses calc'!L9*(1+'Expenses calc'!$M$14)</f>
        <v>694283018.33938038</v>
      </c>
      <c r="D15" s="65">
        <f>C15*(1+'Expenses calc'!$M14)</f>
        <v>760292966.71395731</v>
      </c>
      <c r="E15" s="65">
        <f>D15*(1+'Expenses calc'!$M14)</f>
        <v>832578905.09450662</v>
      </c>
      <c r="F15" s="65">
        <f>E15*(1+'Expenses calc'!$M14)</f>
        <v>911737532.18364739</v>
      </c>
      <c r="G15" s="65">
        <f>F15*(1+'Expenses calc'!$M14)</f>
        <v>998422278.66435075</v>
      </c>
      <c r="H15" s="65">
        <f>G15*(1+'Expenses calc'!$M14)</f>
        <v>1093348701.0739005</v>
      </c>
      <c r="I15" s="65">
        <f>H15*(1+'Expenses calc'!$M14)</f>
        <v>1197300388.5081158</v>
      </c>
      <c r="J15" s="65">
        <f>I15*(1+'Expenses calc'!$M14)</f>
        <v>1311135430.9139035</v>
      </c>
      <c r="K15" s="65">
        <f>J15*(1+'Expenses calc'!$M14)</f>
        <v>1435793502.3639514</v>
      </c>
      <c r="L15" s="65">
        <f>K15*(1+'Expenses calc'!$M14)</f>
        <v>1572303617.7838688</v>
      </c>
      <c r="M15" s="65">
        <f>L15*(1+'Expenses calc'!$M14)</f>
        <v>1721792627.1612234</v>
      </c>
    </row>
    <row r="16" spans="2:14" x14ac:dyDescent="0.25">
      <c r="B16" s="4" t="s">
        <v>77</v>
      </c>
      <c r="C16" s="65">
        <v>0</v>
      </c>
      <c r="D16" s="83">
        <f>Summary!C7*(1+Summary!$C$5)^('Scenario 1'!D13-2022)</f>
        <v>50000000</v>
      </c>
      <c r="E16" s="83">
        <f>Summary!D7*(1+Summary!$C$5)^('Scenario 1'!E13-2022)</f>
        <v>59426217.161999993</v>
      </c>
      <c r="F16" s="83">
        <f>Summary!E7*(1+Summary!$C$5)^('Scenario 1'!F13-2022)</f>
        <v>58857922.415798999</v>
      </c>
      <c r="G16" s="83">
        <f>Summary!F7*(1+Summary!$C$5)^('Scenario 1'!G13-2022)</f>
        <v>582950610.29223347</v>
      </c>
      <c r="H16" s="83">
        <f>Summary!G7*(1+Summary!$C$5)^('Scenario 1'!H13-2022)</f>
        <v>577375828.63738358</v>
      </c>
      <c r="I16" s="83">
        <f>Summary!H7*(1+Summary!$C$5)^('Scenario 1'!I13-2022)</f>
        <v>66716342.347207226</v>
      </c>
      <c r="J16" s="83">
        <f>Summary!I7*(1+Summary!$C$5)^('Scenario 1'!J13-2022)</f>
        <v>66078330.388932288</v>
      </c>
      <c r="K16" s="83">
        <f>Summary!J7*(1+Summary!$C$5)^('Scenario 1'!K13-2022)</f>
        <v>74795909.679112241</v>
      </c>
      <c r="L16" s="83">
        <f>Summary!K7*(1+Summary!$C$5)^('Scenario 1'!L13-2022)</f>
        <v>74080632.26907523</v>
      </c>
      <c r="M16" s="83">
        <f>Summary!L7*(1+Summary!$C$5)^('Scenario 1'!M13-2022)</f>
        <v>73372195.938553616</v>
      </c>
    </row>
    <row r="17" spans="2:14" x14ac:dyDescent="0.25">
      <c r="B17" s="5" t="s">
        <v>57</v>
      </c>
      <c r="C17" s="65">
        <f>SUM(C14:C16)</f>
        <v>2008995444.1605139</v>
      </c>
      <c r="D17" s="65">
        <f t="shared" ref="D17:M17" si="9">SUM(D14:D16)</f>
        <v>2209918772.8129787</v>
      </c>
      <c r="E17" s="65">
        <f t="shared" si="9"/>
        <v>2382028612.2792983</v>
      </c>
      <c r="F17" s="65">
        <f t="shared" si="9"/>
        <v>2556855147.1151657</v>
      </c>
      <c r="G17" s="65">
        <f t="shared" si="9"/>
        <v>3270084395.1500711</v>
      </c>
      <c r="H17" s="65">
        <f t="shared" si="9"/>
        <v>3468504908.6778355</v>
      </c>
      <c r="I17" s="65">
        <f t="shared" si="9"/>
        <v>3177910417.9317961</v>
      </c>
      <c r="J17" s="65">
        <f t="shared" si="9"/>
        <v>3414720171.032836</v>
      </c>
      <c r="K17" s="65">
        <f t="shared" si="9"/>
        <v>3679692323.9358692</v>
      </c>
      <c r="L17" s="65">
        <f t="shared" si="9"/>
        <v>3955583092.2815342</v>
      </c>
      <c r="M17" s="65">
        <f t="shared" si="9"/>
        <v>4253507976.7202272</v>
      </c>
    </row>
    <row r="18" spans="2:14" x14ac:dyDescent="0.25">
      <c r="B18" s="1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</row>
    <row r="19" spans="2:14" x14ac:dyDescent="0.25">
      <c r="B19" s="1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</row>
    <row r="20" spans="2:14" ht="26.25" x14ac:dyDescent="0.4">
      <c r="B20" s="3" t="s">
        <v>78</v>
      </c>
      <c r="C20" s="91">
        <v>2021</v>
      </c>
      <c r="D20" s="91">
        <v>2022</v>
      </c>
      <c r="E20" s="6">
        <f>D20+1</f>
        <v>2023</v>
      </c>
      <c r="F20" s="6">
        <f t="shared" ref="F20" si="10">E20+1</f>
        <v>2024</v>
      </c>
      <c r="G20" s="6">
        <f t="shared" ref="G20" si="11">F20+1</f>
        <v>2025</v>
      </c>
      <c r="H20" s="6">
        <f t="shared" ref="H20" si="12">G20+1</f>
        <v>2026</v>
      </c>
      <c r="I20" s="6">
        <f t="shared" ref="I20" si="13">H20+1</f>
        <v>2027</v>
      </c>
      <c r="J20" s="6">
        <f t="shared" ref="J20" si="14">I20+1</f>
        <v>2028</v>
      </c>
      <c r="K20" s="6">
        <f t="shared" ref="K20" si="15">J20+1</f>
        <v>2029</v>
      </c>
      <c r="L20" s="6">
        <f t="shared" ref="L20" si="16">K20+1</f>
        <v>2030</v>
      </c>
      <c r="M20" s="6">
        <v>2031</v>
      </c>
      <c r="N20" s="1" t="s">
        <v>71</v>
      </c>
    </row>
    <row r="21" spans="2:14" x14ac:dyDescent="0.25">
      <c r="B21" s="4" t="s">
        <v>35</v>
      </c>
      <c r="C21" s="94">
        <f t="shared" ref="C21:M21" si="17">C10</f>
        <v>2212259740.8208075</v>
      </c>
      <c r="D21" s="92">
        <f t="shared" si="17"/>
        <v>3313275492.1754084</v>
      </c>
      <c r="E21" s="65">
        <f t="shared" si="17"/>
        <v>2429415936.4235649</v>
      </c>
      <c r="F21" s="65">
        <f t="shared" si="17"/>
        <v>2545930638.0996895</v>
      </c>
      <c r="G21" s="65">
        <f t="shared" si="17"/>
        <v>2668081392.0048056</v>
      </c>
      <c r="H21" s="65">
        <f t="shared" si="17"/>
        <v>2796142825.7879305</v>
      </c>
      <c r="I21" s="65">
        <f t="shared" si="17"/>
        <v>2930403032.3521476</v>
      </c>
      <c r="J21" s="65">
        <f t="shared" si="17"/>
        <v>3071164233.5672946</v>
      </c>
      <c r="K21" s="65">
        <f t="shared" si="17"/>
        <v>3218743476.8450861</v>
      </c>
      <c r="L21" s="65">
        <f t="shared" si="17"/>
        <v>3373473366.2100573</v>
      </c>
      <c r="M21" s="65">
        <f t="shared" si="17"/>
        <v>3535702829.5811863</v>
      </c>
    </row>
    <row r="22" spans="2:14" x14ac:dyDescent="0.25">
      <c r="B22" s="4" t="s">
        <v>79</v>
      </c>
      <c r="C22" s="88">
        <v>0</v>
      </c>
      <c r="D22" s="83"/>
      <c r="E22" s="83">
        <f>MAX(Summary!$C$3*D26,0)</f>
        <v>123121147.47767703</v>
      </c>
      <c r="F22" s="83">
        <f>MAX(Summary!$C$3*E26,0)</f>
        <v>133577643.90073723</v>
      </c>
      <c r="G22" s="83">
        <f>MAX(Summary!$C$3*F26,0)</f>
        <v>137557228.46908483</v>
      </c>
      <c r="H22" s="83">
        <f>MAX(Summary!$C$3*G26,0)</f>
        <v>68089381.048312858</v>
      </c>
      <c r="I22" s="83">
        <f>MAX(Summary!$C$3*H26,0)</f>
        <v>0</v>
      </c>
      <c r="J22" s="83">
        <f>MAX(Summary!$C$3*I26,0)</f>
        <v>0</v>
      </c>
      <c r="K22" s="83">
        <f>MAX(Summary!$C$3*J26,0)</f>
        <v>0</v>
      </c>
      <c r="L22" s="83">
        <f>MAX(Summary!$C$3*K26,0)</f>
        <v>0</v>
      </c>
      <c r="M22" s="83">
        <f>MAX(Summary!$C$3*L26,0)</f>
        <v>0</v>
      </c>
      <c r="N22" s="1" t="s">
        <v>80</v>
      </c>
    </row>
    <row r="23" spans="2:14" x14ac:dyDescent="0.25">
      <c r="B23" s="4" t="s">
        <v>42</v>
      </c>
      <c r="C23" s="94">
        <f t="shared" ref="C23:M23" si="18">C17</f>
        <v>2008995444.1605139</v>
      </c>
      <c r="D23" s="92">
        <f t="shared" si="18"/>
        <v>2209918772.8129787</v>
      </c>
      <c r="E23" s="65">
        <f t="shared" si="18"/>
        <v>2382028612.2792983</v>
      </c>
      <c r="F23" s="65">
        <f t="shared" si="18"/>
        <v>2556855147.1151657</v>
      </c>
      <c r="G23" s="65">
        <f t="shared" si="18"/>
        <v>3270084395.1500711</v>
      </c>
      <c r="H23" s="65">
        <f t="shared" si="18"/>
        <v>3468504908.6778355</v>
      </c>
      <c r="I23" s="65">
        <f t="shared" si="18"/>
        <v>3177910417.9317961</v>
      </c>
      <c r="J23" s="65">
        <f t="shared" si="18"/>
        <v>3414720171.032836</v>
      </c>
      <c r="K23" s="65">
        <f t="shared" si="18"/>
        <v>3679692323.9358692</v>
      </c>
      <c r="L23" s="65">
        <f t="shared" si="18"/>
        <v>3955583092.2815342</v>
      </c>
      <c r="M23" s="65">
        <f t="shared" si="18"/>
        <v>4253507976.7202272</v>
      </c>
    </row>
    <row r="24" spans="2:14" x14ac:dyDescent="0.25">
      <c r="B24" s="4" t="s">
        <v>81</v>
      </c>
      <c r="C24" s="88">
        <v>0</v>
      </c>
      <c r="D24" s="95">
        <f>D23*Summary!$C$4</f>
        <v>77347157.04845427</v>
      </c>
      <c r="E24" s="95">
        <f>E23*Summary!$C$4</f>
        <v>83371001.429775447</v>
      </c>
      <c r="F24" s="95">
        <f>F23*Summary!$C$4</f>
        <v>89489930.149030805</v>
      </c>
      <c r="G24" s="95">
        <f>G23*Summary!$C$4</f>
        <v>114452953.8302525</v>
      </c>
      <c r="H24" s="95">
        <f>H23*Summary!$C$4</f>
        <v>121397671.80372426</v>
      </c>
      <c r="I24" s="95">
        <f>I23*Summary!$C$4</f>
        <v>111226864.62761287</v>
      </c>
      <c r="J24" s="95">
        <f>J23*Summary!$C$4</f>
        <v>119515205.98614927</v>
      </c>
      <c r="K24" s="95">
        <f>K23*Summary!$C$4</f>
        <v>128789231.33775544</v>
      </c>
      <c r="L24" s="95">
        <f>L23*Summary!$C$4</f>
        <v>138445408.22985372</v>
      </c>
      <c r="M24" s="95">
        <f>M23*Summary!$C$4</f>
        <v>148872779.18520796</v>
      </c>
      <c r="N24" s="1" t="s">
        <v>82</v>
      </c>
    </row>
    <row r="25" spans="2:14" x14ac:dyDescent="0.25">
      <c r="B25" s="5" t="s">
        <v>2990</v>
      </c>
      <c r="C25" s="94">
        <f t="shared" ref="C25:M25" si="19">C21-C23+C22-C24</f>
        <v>203264296.66029358</v>
      </c>
      <c r="D25" s="94">
        <f t="shared" si="19"/>
        <v>1026009562.3139753</v>
      </c>
      <c r="E25" s="94">
        <f t="shared" si="19"/>
        <v>87137470.192168206</v>
      </c>
      <c r="F25" s="94">
        <f t="shared" si="19"/>
        <v>33163204.736230195</v>
      </c>
      <c r="G25" s="94">
        <f t="shared" si="19"/>
        <v>-578898728.50643325</v>
      </c>
      <c r="H25" s="94">
        <f t="shared" si="19"/>
        <v>-725670373.64531636</v>
      </c>
      <c r="I25" s="94">
        <f t="shared" si="19"/>
        <v>-358734250.20726138</v>
      </c>
      <c r="J25" s="94">
        <f t="shared" si="19"/>
        <v>-463071143.45169061</v>
      </c>
      <c r="K25" s="94">
        <f t="shared" si="19"/>
        <v>-589738078.42853856</v>
      </c>
      <c r="L25" s="94">
        <f t="shared" si="19"/>
        <v>-720555134.30133069</v>
      </c>
      <c r="M25" s="94">
        <f t="shared" si="19"/>
        <v>-866677926.32424891</v>
      </c>
    </row>
    <row r="26" spans="2:14" x14ac:dyDescent="0.25">
      <c r="B26" s="5" t="s">
        <v>83</v>
      </c>
      <c r="C26" s="99">
        <v>0</v>
      </c>
      <c r="D26" s="100">
        <f>D25</f>
        <v>1026009562.3139753</v>
      </c>
      <c r="E26" s="100">
        <f>D26+E25</f>
        <v>1113147032.5061436</v>
      </c>
      <c r="F26" s="100">
        <f t="shared" ref="F26:M26" si="20">E26+F25</f>
        <v>1146310237.2423737</v>
      </c>
      <c r="G26" s="100">
        <f t="shared" si="20"/>
        <v>567411508.73594046</v>
      </c>
      <c r="H26" s="100">
        <f t="shared" si="20"/>
        <v>-158258864.90937591</v>
      </c>
      <c r="I26" s="100">
        <f t="shared" si="20"/>
        <v>-516993115.11663729</v>
      </c>
      <c r="J26" s="100">
        <f t="shared" si="20"/>
        <v>-980064258.5683279</v>
      </c>
      <c r="K26" s="100">
        <f t="shared" si="20"/>
        <v>-1569802336.9968665</v>
      </c>
      <c r="L26" s="100">
        <f t="shared" si="20"/>
        <v>-2290357471.2981973</v>
      </c>
      <c r="M26" s="100">
        <f t="shared" si="20"/>
        <v>-3157035397.6224461</v>
      </c>
      <c r="N26" s="1" t="s">
        <v>84</v>
      </c>
    </row>
    <row r="29" spans="2:14" ht="26.25" x14ac:dyDescent="0.4">
      <c r="B29" s="3" t="s">
        <v>85</v>
      </c>
      <c r="C29" s="6">
        <v>2021</v>
      </c>
      <c r="D29" s="6">
        <f>C29+1</f>
        <v>2022</v>
      </c>
      <c r="E29" s="6">
        <f t="shared" ref="E29" si="21">D29+1</f>
        <v>2023</v>
      </c>
      <c r="F29" s="6">
        <f t="shared" ref="F29" si="22">E29+1</f>
        <v>2024</v>
      </c>
      <c r="G29" s="6">
        <f t="shared" ref="G29" si="23">F29+1</f>
        <v>2025</v>
      </c>
      <c r="H29" s="6">
        <f t="shared" ref="H29" si="24">G29+1</f>
        <v>2026</v>
      </c>
      <c r="I29" s="6">
        <f t="shared" ref="I29" si="25">H29+1</f>
        <v>2027</v>
      </c>
      <c r="J29" s="6">
        <f t="shared" ref="J29" si="26">I29+1</f>
        <v>2028</v>
      </c>
      <c r="K29" s="6">
        <f t="shared" ref="K29" si="27">J29+1</f>
        <v>2029</v>
      </c>
      <c r="L29" s="6">
        <f t="shared" ref="L29" si="28">K29+1</f>
        <v>2030</v>
      </c>
      <c r="M29" s="6">
        <v>2031</v>
      </c>
    </row>
    <row r="30" spans="2:14" x14ac:dyDescent="0.25">
      <c r="B30" s="4" t="s">
        <v>86</v>
      </c>
      <c r="C30" s="32">
        <f>'Revenues calc'!L3*(AVERAGE('Revenues calc'!D9:L9)+1)</f>
        <v>1956164.5401743529</v>
      </c>
      <c r="D30" s="32">
        <f>C30*(AVERAGE('Revenues calc'!$D9:$L9)+1)</f>
        <v>1969200.3757873101</v>
      </c>
      <c r="E30" s="32">
        <f>D30*(AVERAGE('Revenues calc'!$D9:$L9)+1)</f>
        <v>1982323.0819096942</v>
      </c>
      <c r="F30" s="32">
        <f>E30*(AVERAGE('Revenues calc'!$D9:$L9)+1)</f>
        <v>1995533.2374445871</v>
      </c>
      <c r="G30" s="32">
        <f>F30*(AVERAGE('Revenues calc'!$D9:$L9)+1)</f>
        <v>2008831.4251528669</v>
      </c>
      <c r="H30" s="32">
        <f>G30*(AVERAGE('Revenues calc'!$D9:$L9)+1)</f>
        <v>2022218.2316789175</v>
      </c>
      <c r="I30" s="32">
        <f>H30*(AVERAGE('Revenues calc'!$D9:$L9)+1)</f>
        <v>2035694.2475765073</v>
      </c>
      <c r="J30" s="32">
        <f>I30*(AVERAGE('Revenues calc'!$D9:$L9)+1)</f>
        <v>2049260.0673348412</v>
      </c>
      <c r="K30" s="32">
        <f>J30*(AVERAGE('Revenues calc'!$D9:$L9)+1)</f>
        <v>2062916.2894047869</v>
      </c>
      <c r="L30" s="32">
        <f>K30*(AVERAGE('Revenues calc'!$D9:$L9)+1)</f>
        <v>2076663.5162252747</v>
      </c>
      <c r="M30" s="32">
        <f>L30*(AVERAGE('Revenues calc'!$D9:$L9)+1)</f>
        <v>2090502.3542498741</v>
      </c>
    </row>
    <row r="31" spans="2:14" x14ac:dyDescent="0.25">
      <c r="B31" s="4" t="s">
        <v>87</v>
      </c>
      <c r="C31" s="32">
        <f>'Revenues calc'!L4*(AVERAGE('Revenues calc'!D10:L10)+1)</f>
        <v>3019049.6652620966</v>
      </c>
      <c r="D31" s="32">
        <f>C31*(AVERAGE('Revenues calc'!$D10:$L10)+1)</f>
        <v>3017909.761080984</v>
      </c>
      <c r="E31" s="32">
        <f>D31*(AVERAGE('Revenues calc'!$D10:$L10)+1)</f>
        <v>3016770.2872940968</v>
      </c>
      <c r="F31" s="32">
        <f>E31*(AVERAGE('Revenues calc'!$D10:$L10)+1)</f>
        <v>3015631.2437389307</v>
      </c>
      <c r="G31" s="32">
        <f>F31*(AVERAGE('Revenues calc'!$D10:$L10)+1)</f>
        <v>3014492.630253043</v>
      </c>
      <c r="H31" s="32">
        <f>G31*(AVERAGE('Revenues calc'!$D10:$L10)+1)</f>
        <v>3013354.4466740526</v>
      </c>
      <c r="I31" s="32">
        <f>H31*(AVERAGE('Revenues calc'!$D10:$L10)+1)</f>
        <v>3012216.6928396388</v>
      </c>
      <c r="J31" s="32">
        <f>I31*(AVERAGE('Revenues calc'!$D10:$L10)+1)</f>
        <v>3011079.3685875428</v>
      </c>
      <c r="K31" s="32">
        <f>J31*(AVERAGE('Revenues calc'!$D10:$L10)+1)</f>
        <v>3009942.4737555669</v>
      </c>
      <c r="L31" s="32">
        <f>K31*(AVERAGE('Revenues calc'!$D10:$L10)+1)</f>
        <v>3008806.0081815748</v>
      </c>
      <c r="M31" s="32">
        <f>L31*(AVERAGE('Revenues calc'!$D10:$L10)+1)</f>
        <v>3007669.9717034916</v>
      </c>
    </row>
    <row r="32" spans="2:14" x14ac:dyDescent="0.25">
      <c r="B32" s="4" t="s">
        <v>88</v>
      </c>
      <c r="C32" s="32">
        <f>'Revenues calc'!L5*(AVERAGE('Revenues calc'!D11:L11)+1)</f>
        <v>7649460.0215024361</v>
      </c>
      <c r="D32" s="32">
        <f>C32*(AVERAGE('Revenues calc'!$D11:$L11)+1)</f>
        <v>7693100.6025274368</v>
      </c>
      <c r="E32" s="32">
        <f>D32*(AVERAGE('Revenues calc'!$D11:$L11)+1)</f>
        <v>7736990.1554153981</v>
      </c>
      <c r="F32" s="32">
        <f>E32*(AVERAGE('Revenues calc'!$D11:$L11)+1)</f>
        <v>7781130.1005641958</v>
      </c>
      <c r="G32" s="32">
        <f>F32*(AVERAGE('Revenues calc'!$D11:$L11)+1)</f>
        <v>7825521.8664751509</v>
      </c>
      <c r="H32" s="32">
        <f>G32*(AVERAGE('Revenues calc'!$D11:$L11)+1)</f>
        <v>7870166.8897992605</v>
      </c>
      <c r="I32" s="32">
        <f>H32*(AVERAGE('Revenues calc'!$D11:$L11)+1)</f>
        <v>7915066.6153836949</v>
      </c>
      <c r="J32" s="32">
        <f>I32*(AVERAGE('Revenues calc'!$D11:$L11)+1)</f>
        <v>7960222.4963185545</v>
      </c>
      <c r="K32" s="32">
        <f>J32*(AVERAGE('Revenues calc'!$D11:$L11)+1)</f>
        <v>8005635.9939838955</v>
      </c>
      <c r="L32" s="32">
        <f>K32*(AVERAGE('Revenues calc'!$D11:$L11)+1)</f>
        <v>8051308.5780970287</v>
      </c>
      <c r="M32" s="32">
        <f>L32*(AVERAGE('Revenues calc'!$D11:$L11)+1)</f>
        <v>8097241.7267600782</v>
      </c>
    </row>
    <row r="33" spans="2:13" x14ac:dyDescent="0.25">
      <c r="B33" s="5" t="s">
        <v>57</v>
      </c>
      <c r="C33" s="32">
        <f>SUM(C30:C32)</f>
        <v>12624674.226938885</v>
      </c>
      <c r="D33" s="32">
        <f t="shared" ref="D33:M33" si="29">SUM(D30:D32)</f>
        <v>12680210.73939573</v>
      </c>
      <c r="E33" s="32">
        <f t="shared" si="29"/>
        <v>12736083.524619188</v>
      </c>
      <c r="F33" s="32">
        <f t="shared" si="29"/>
        <v>12792294.581747714</v>
      </c>
      <c r="G33" s="32">
        <f t="shared" si="29"/>
        <v>12848845.921881061</v>
      </c>
      <c r="H33" s="32">
        <f t="shared" si="29"/>
        <v>12905739.56815223</v>
      </c>
      <c r="I33" s="32">
        <f t="shared" si="29"/>
        <v>12962977.555799842</v>
      </c>
      <c r="J33" s="32">
        <f t="shared" si="29"/>
        <v>13020561.932240939</v>
      </c>
      <c r="K33" s="32">
        <f t="shared" si="29"/>
        <v>13078494.75714425</v>
      </c>
      <c r="L33" s="32">
        <f t="shared" si="29"/>
        <v>13136778.102503877</v>
      </c>
      <c r="M33" s="32">
        <f t="shared" si="29"/>
        <v>13195414.052713444</v>
      </c>
    </row>
    <row r="34" spans="2:13" x14ac:dyDescent="0.25">
      <c r="B34" s="1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</row>
    <row r="36" spans="2:13" ht="26.25" x14ac:dyDescent="0.4">
      <c r="B36" s="3" t="s">
        <v>90</v>
      </c>
      <c r="C36" s="6">
        <v>2021</v>
      </c>
      <c r="D36" s="6">
        <f>C36+1</f>
        <v>2022</v>
      </c>
      <c r="E36" s="6">
        <f t="shared" ref="E36:L36" si="30">D36+1</f>
        <v>2023</v>
      </c>
      <c r="F36" s="6">
        <f t="shared" si="30"/>
        <v>2024</v>
      </c>
      <c r="G36" s="6">
        <f t="shared" si="30"/>
        <v>2025</v>
      </c>
      <c r="H36" s="6">
        <f t="shared" si="30"/>
        <v>2026</v>
      </c>
      <c r="I36" s="6">
        <f t="shared" si="30"/>
        <v>2027</v>
      </c>
      <c r="J36" s="6">
        <f t="shared" si="30"/>
        <v>2028</v>
      </c>
      <c r="K36" s="6">
        <f t="shared" si="30"/>
        <v>2029</v>
      </c>
      <c r="L36" s="6">
        <f t="shared" si="30"/>
        <v>2030</v>
      </c>
      <c r="M36" s="6">
        <v>2031</v>
      </c>
    </row>
    <row r="37" spans="2:13" x14ac:dyDescent="0.25">
      <c r="B37" s="4" t="s">
        <v>54</v>
      </c>
      <c r="C37" s="64">
        <f t="shared" ref="C37:M37" si="31">C6/C$33</f>
        <v>25.456465112518263</v>
      </c>
      <c r="D37" s="64">
        <f t="shared" si="31"/>
        <v>26.310471861947327</v>
      </c>
      <c r="E37" s="64">
        <f t="shared" si="31"/>
        <v>27.192932246567981</v>
      </c>
      <c r="F37" s="64">
        <f t="shared" si="31"/>
        <v>28.104788291024217</v>
      </c>
      <c r="G37" s="64">
        <f t="shared" si="31"/>
        <v>29.047013029879956</v>
      </c>
      <c r="H37" s="64">
        <f t="shared" si="31"/>
        <v>30.020611523251027</v>
      </c>
      <c r="I37" s="64">
        <f t="shared" si="31"/>
        <v>31.026621905554595</v>
      </c>
      <c r="J37" s="64">
        <f t="shared" si="31"/>
        <v>32.06611646845181</v>
      </c>
      <c r="K37" s="64">
        <f t="shared" si="31"/>
        <v>33.140202779094245</v>
      </c>
      <c r="L37" s="64">
        <f t="shared" si="31"/>
        <v>34.250024834820906</v>
      </c>
      <c r="M37" s="64">
        <f t="shared" si="31"/>
        <v>35.396764255489337</v>
      </c>
    </row>
    <row r="38" spans="2:13" x14ac:dyDescent="0.25">
      <c r="B38" s="4" t="s">
        <v>55</v>
      </c>
      <c r="C38" s="64">
        <f t="shared" ref="C38:M38" si="32">C7/C$33</f>
        <v>71.193254699499803</v>
      </c>
      <c r="D38" s="64">
        <f t="shared" si="32"/>
        <v>74.244408077666932</v>
      </c>
      <c r="E38" s="64">
        <f t="shared" si="32"/>
        <v>77.425766684767936</v>
      </c>
      <c r="F38" s="64">
        <f t="shared" si="32"/>
        <v>80.742864699731356</v>
      </c>
      <c r="G38" s="64">
        <f t="shared" si="32"/>
        <v>84.201470654191183</v>
      </c>
      <c r="H38" s="64">
        <f t="shared" si="32"/>
        <v>87.807597322951466</v>
      </c>
      <c r="I38" s="64">
        <f t="shared" si="32"/>
        <v>91.567512030585164</v>
      </c>
      <c r="J38" s="64">
        <f t="shared" si="32"/>
        <v>95.487747391627948</v>
      </c>
      <c r="K38" s="64">
        <f t="shared" si="32"/>
        <v>99.575112502558085</v>
      </c>
      <c r="L38" s="64">
        <f t="shared" si="32"/>
        <v>103.83670460451536</v>
      </c>
      <c r="M38" s="64">
        <f t="shared" si="32"/>
        <v>108.27992123650499</v>
      </c>
    </row>
    <row r="39" spans="2:13" x14ac:dyDescent="0.25">
      <c r="B39" s="4" t="s">
        <v>56</v>
      </c>
      <c r="C39" s="64">
        <f t="shared" ref="C39:M39" si="33">C8/C$33</f>
        <v>78.583296189315689</v>
      </c>
      <c r="D39" s="64">
        <f t="shared" si="33"/>
        <v>82.271379009918377</v>
      </c>
      <c r="E39" s="64">
        <f t="shared" si="33"/>
        <v>86.131929527360938</v>
      </c>
      <c r="F39" s="64">
        <f t="shared" si="33"/>
        <v>90.172985709378125</v>
      </c>
      <c r="G39" s="64">
        <f t="shared" si="33"/>
        <v>94.402958961152848</v>
      </c>
      <c r="H39" s="64">
        <f t="shared" si="33"/>
        <v>98.830651424620868</v>
      </c>
      <c r="I39" s="64">
        <f t="shared" si="33"/>
        <v>103.46527407703225</v>
      </c>
      <c r="J39" s="64">
        <f t="shared" si="33"/>
        <v>108.31646566560789</v>
      </c>
      <c r="K39" s="64">
        <f t="shared" si="33"/>
        <v>113.39431251682326</v>
      </c>
      <c r="L39" s="64">
        <f t="shared" si="33"/>
        <v>118.70936926062363</v>
      </c>
      <c r="M39" s="64">
        <f t="shared" si="33"/>
        <v>124.27268051172879</v>
      </c>
    </row>
    <row r="40" spans="2:13" x14ac:dyDescent="0.25">
      <c r="B40" s="4" t="s">
        <v>75</v>
      </c>
      <c r="C40" s="64"/>
      <c r="D40" s="64">
        <f>D9/D33</f>
        <v>78.468727409132654</v>
      </c>
      <c r="E40" s="64"/>
      <c r="F40" s="64"/>
      <c r="G40" s="64"/>
      <c r="H40" s="64"/>
      <c r="I40" s="64"/>
      <c r="J40" s="64"/>
      <c r="K40" s="64"/>
      <c r="L40" s="64"/>
      <c r="M40" s="64"/>
    </row>
    <row r="41" spans="2:13" x14ac:dyDescent="0.25">
      <c r="B41" s="5" t="s">
        <v>57</v>
      </c>
      <c r="C41" s="64">
        <f>SUM(C37:C40)</f>
        <v>175.23301600133374</v>
      </c>
      <c r="D41" s="64">
        <f t="shared" ref="D41:M41" si="34">SUM(D37:D40)</f>
        <v>261.29498635866531</v>
      </c>
      <c r="E41" s="64">
        <f t="shared" si="34"/>
        <v>190.75062845869684</v>
      </c>
      <c r="F41" s="64">
        <f t="shared" si="34"/>
        <v>199.0206387001337</v>
      </c>
      <c r="G41" s="64">
        <f t="shared" si="34"/>
        <v>207.65144264522399</v>
      </c>
      <c r="H41" s="64">
        <f t="shared" si="34"/>
        <v>216.65886027082337</v>
      </c>
      <c r="I41" s="64">
        <f t="shared" si="34"/>
        <v>226.059408013172</v>
      </c>
      <c r="J41" s="64">
        <f t="shared" si="34"/>
        <v>235.87032952568765</v>
      </c>
      <c r="K41" s="64">
        <f t="shared" si="34"/>
        <v>246.10962779847557</v>
      </c>
      <c r="L41" s="64">
        <f t="shared" si="34"/>
        <v>256.79609869995988</v>
      </c>
      <c r="M41" s="64">
        <f t="shared" si="34"/>
        <v>267.94936600372313</v>
      </c>
    </row>
    <row r="44" spans="2:13" ht="26.25" x14ac:dyDescent="0.4">
      <c r="B44" s="3" t="s">
        <v>91</v>
      </c>
      <c r="C44" s="6">
        <v>2021</v>
      </c>
      <c r="D44" s="6">
        <v>2022</v>
      </c>
      <c r="E44" s="6">
        <f>D44+1</f>
        <v>2023</v>
      </c>
      <c r="F44" s="6">
        <f t="shared" ref="F44:L44" si="35">E44+1</f>
        <v>2024</v>
      </c>
      <c r="G44" s="6">
        <f t="shared" si="35"/>
        <v>2025</v>
      </c>
      <c r="H44" s="6">
        <f t="shared" si="35"/>
        <v>2026</v>
      </c>
      <c r="I44" s="6">
        <f t="shared" si="35"/>
        <v>2027</v>
      </c>
      <c r="J44" s="6">
        <f t="shared" si="35"/>
        <v>2028</v>
      </c>
      <c r="K44" s="6">
        <f t="shared" si="35"/>
        <v>2029</v>
      </c>
      <c r="L44" s="6">
        <f t="shared" si="35"/>
        <v>2030</v>
      </c>
      <c r="M44" s="6">
        <v>2031</v>
      </c>
    </row>
    <row r="45" spans="2:13" x14ac:dyDescent="0.25">
      <c r="B45" s="4" t="s">
        <v>59</v>
      </c>
      <c r="C45" s="66">
        <f t="shared" ref="C45:M45" si="36">C14/C$33</f>
        <v>104.13832485401986</v>
      </c>
      <c r="D45" s="66">
        <f t="shared" si="36"/>
        <v>110.37874960157957</v>
      </c>
      <c r="E45" s="66">
        <f t="shared" si="36"/>
        <v>116.99228315694823</v>
      </c>
      <c r="F45" s="66">
        <f t="shared" si="36"/>
        <v>124.00118543072205</v>
      </c>
      <c r="G45" s="66">
        <f t="shared" si="36"/>
        <v>131.42904167896356</v>
      </c>
      <c r="H45" s="66">
        <f t="shared" si="36"/>
        <v>139.30084126313633</v>
      </c>
      <c r="I45" s="66">
        <f t="shared" si="36"/>
        <v>147.64306108207114</v>
      </c>
      <c r="J45" s="66">
        <f t="shared" si="36"/>
        <v>156.48375395264756</v>
      </c>
      <c r="K45" s="66">
        <f t="shared" si="36"/>
        <v>165.85264223223493</v>
      </c>
      <c r="L45" s="66">
        <f t="shared" si="36"/>
        <v>175.78121699326377</v>
      </c>
      <c r="M45" s="66">
        <f t="shared" si="36"/>
        <v>186.30284307864727</v>
      </c>
    </row>
    <row r="46" spans="2:13" x14ac:dyDescent="0.25">
      <c r="B46" s="4" t="s">
        <v>60</v>
      </c>
      <c r="C46" s="66">
        <f t="shared" ref="C46:M46" si="37">C15/C$33</f>
        <v>54.994133381905392</v>
      </c>
      <c r="D46" s="66">
        <f t="shared" si="37"/>
        <v>59.959016639355056</v>
      </c>
      <c r="E46" s="66">
        <f t="shared" si="37"/>
        <v>65.37165868024573</v>
      </c>
      <c r="F46" s="66">
        <f t="shared" si="37"/>
        <v>71.272399674451805</v>
      </c>
      <c r="G46" s="66">
        <f t="shared" si="37"/>
        <v>77.705210626277207</v>
      </c>
      <c r="H46" s="66">
        <f t="shared" si="37"/>
        <v>84.718019862416909</v>
      </c>
      <c r="I46" s="66">
        <f t="shared" si="37"/>
        <v>92.363068851602279</v>
      </c>
      <c r="J46" s="66">
        <f t="shared" si="37"/>
        <v>100.69729998882214</v>
      </c>
      <c r="K46" s="66">
        <f t="shared" si="37"/>
        <v>109.78277921315339</v>
      </c>
      <c r="L46" s="66">
        <f t="shared" si="37"/>
        <v>119.68715658553955</v>
      </c>
      <c r="M46" s="66">
        <f t="shared" si="37"/>
        <v>130.4841682332175</v>
      </c>
    </row>
    <row r="47" spans="2:13" x14ac:dyDescent="0.25">
      <c r="B47" s="4" t="s">
        <v>77</v>
      </c>
      <c r="C47" s="66"/>
      <c r="D47" s="66">
        <f t="shared" ref="D47:M47" si="38">D16/D33</f>
        <v>3.943152131112194</v>
      </c>
      <c r="E47" s="66">
        <f t="shared" si="38"/>
        <v>4.6659726317849231</v>
      </c>
      <c r="F47" s="66">
        <f t="shared" si="38"/>
        <v>4.6010449524652586</v>
      </c>
      <c r="G47" s="66">
        <f t="shared" si="38"/>
        <v>45.369880986703429</v>
      </c>
      <c r="H47" s="66">
        <f t="shared" si="38"/>
        <v>44.737911034729564</v>
      </c>
      <c r="I47" s="66">
        <f t="shared" si="38"/>
        <v>5.1466834729924589</v>
      </c>
      <c r="J47" s="66">
        <f t="shared" si="38"/>
        <v>5.0749215535246641</v>
      </c>
      <c r="K47" s="66">
        <f t="shared" si="38"/>
        <v>5.7189998595407374</v>
      </c>
      <c r="L47" s="66">
        <f t="shared" si="38"/>
        <v>5.6391781676631521</v>
      </c>
      <c r="M47" s="66">
        <f t="shared" si="38"/>
        <v>5.5604314988104289</v>
      </c>
    </row>
    <row r="48" spans="2:13" x14ac:dyDescent="0.25">
      <c r="B48" s="5" t="s">
        <v>57</v>
      </c>
      <c r="C48" s="66">
        <f>SUM(C45:C47)</f>
        <v>159.13245823592524</v>
      </c>
      <c r="D48" s="66">
        <f t="shared" ref="D48:M48" si="39">SUM(D45:D47)</f>
        <v>174.28091837204681</v>
      </c>
      <c r="E48" s="66">
        <f t="shared" si="39"/>
        <v>187.02991446897889</v>
      </c>
      <c r="F48" s="66">
        <f t="shared" si="39"/>
        <v>199.87463005763911</v>
      </c>
      <c r="G48" s="66">
        <f t="shared" si="39"/>
        <v>254.50413329194419</v>
      </c>
      <c r="H48" s="66">
        <f t="shared" si="39"/>
        <v>268.75677216028282</v>
      </c>
      <c r="I48" s="66">
        <f t="shared" si="39"/>
        <v>245.1528134066659</v>
      </c>
      <c r="J48" s="66">
        <f t="shared" si="39"/>
        <v>262.2559754949944</v>
      </c>
      <c r="K48" s="66">
        <f t="shared" si="39"/>
        <v>281.35442130492908</v>
      </c>
      <c r="L48" s="66">
        <f t="shared" si="39"/>
        <v>301.10755174646647</v>
      </c>
      <c r="M48" s="66">
        <f t="shared" si="39"/>
        <v>322.3474428106752</v>
      </c>
    </row>
    <row r="49" spans="2:18" x14ac:dyDescent="0.25">
      <c r="B49" s="1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</row>
    <row r="50" spans="2:18" x14ac:dyDescent="0.25">
      <c r="B50" s="1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</row>
    <row r="51" spans="2:18" ht="26.25" x14ac:dyDescent="0.4">
      <c r="B51" s="3" t="s">
        <v>92</v>
      </c>
      <c r="C51" s="6">
        <v>2021</v>
      </c>
      <c r="D51" s="6">
        <v>2022</v>
      </c>
      <c r="E51" s="6">
        <f>D51+1</f>
        <v>2023</v>
      </c>
      <c r="F51" s="6">
        <f t="shared" ref="F51" si="40">E51+1</f>
        <v>2024</v>
      </c>
      <c r="G51" s="6">
        <f t="shared" ref="G51" si="41">F51+1</f>
        <v>2025</v>
      </c>
      <c r="H51" s="6">
        <f t="shared" ref="H51" si="42">G51+1</f>
        <v>2026</v>
      </c>
      <c r="I51" s="6">
        <f t="shared" ref="I51" si="43">H51+1</f>
        <v>2027</v>
      </c>
      <c r="J51" s="6">
        <f t="shared" ref="J51" si="44">I51+1</f>
        <v>2028</v>
      </c>
      <c r="K51" s="6">
        <f t="shared" ref="K51" si="45">J51+1</f>
        <v>2029</v>
      </c>
      <c r="L51" s="6">
        <f t="shared" ref="L51" si="46">K51+1</f>
        <v>2030</v>
      </c>
      <c r="M51" s="6">
        <v>2031</v>
      </c>
    </row>
    <row r="52" spans="2:18" x14ac:dyDescent="0.25">
      <c r="B52" s="5" t="s">
        <v>57</v>
      </c>
      <c r="C52" s="66">
        <v>0</v>
      </c>
      <c r="D52" s="66">
        <f>D25/D33</f>
        <v>80.914235843596813</v>
      </c>
      <c r="E52" s="66">
        <f t="shared" ref="E52:M52" si="47">E25/E33</f>
        <v>6.8417791092315907</v>
      </c>
      <c r="F52" s="66">
        <f t="shared" si="47"/>
        <v>2.5924359796676413</v>
      </c>
      <c r="G52" s="66">
        <f t="shared" si="47"/>
        <v>-45.054531124899889</v>
      </c>
      <c r="H52" s="66">
        <f t="shared" si="47"/>
        <v>-56.228499716209107</v>
      </c>
      <c r="I52" s="66">
        <f t="shared" si="47"/>
        <v>-27.673753862727164</v>
      </c>
      <c r="J52" s="66">
        <f t="shared" si="47"/>
        <v>-35.564605111631501</v>
      </c>
      <c r="K52" s="66">
        <f t="shared" si="47"/>
        <v>-45.092198252125968</v>
      </c>
      <c r="L52" s="66">
        <f t="shared" si="47"/>
        <v>-54.850217357632957</v>
      </c>
      <c r="M52" s="66">
        <f t="shared" si="47"/>
        <v>-65.680237305325733</v>
      </c>
    </row>
    <row r="53" spans="2:18" x14ac:dyDescent="0.25">
      <c r="B53" s="1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5" spans="2:18" x14ac:dyDescent="0.25">
      <c r="B55" s="5" t="s">
        <v>93</v>
      </c>
      <c r="C55" s="4">
        <v>2016</v>
      </c>
      <c r="D55" s="4">
        <v>2017</v>
      </c>
      <c r="E55" s="4">
        <v>2018</v>
      </c>
      <c r="F55" s="4">
        <v>2019</v>
      </c>
      <c r="G55" s="4">
        <v>2020</v>
      </c>
      <c r="H55" s="4">
        <v>2021</v>
      </c>
      <c r="I55" s="4">
        <v>2022</v>
      </c>
      <c r="J55" s="4">
        <v>2023</v>
      </c>
      <c r="K55" s="4">
        <v>2024</v>
      </c>
      <c r="L55" s="4">
        <v>2025</v>
      </c>
      <c r="M55" s="4">
        <v>2026</v>
      </c>
      <c r="N55" s="4">
        <v>2027</v>
      </c>
      <c r="O55" s="4">
        <v>2028</v>
      </c>
      <c r="P55" s="4">
        <v>2029</v>
      </c>
      <c r="Q55" s="4">
        <v>2030</v>
      </c>
      <c r="R55" s="4">
        <v>2031</v>
      </c>
    </row>
    <row r="56" spans="2:18" x14ac:dyDescent="0.25">
      <c r="B56" s="4" t="s">
        <v>35</v>
      </c>
      <c r="C56" s="65">
        <f>'Revenues calc'!H24</f>
        <v>1803325071.04</v>
      </c>
      <c r="D56" s="65">
        <f>'Revenues calc'!I24</f>
        <v>1930954420.6700001</v>
      </c>
      <c r="E56" s="65">
        <f>'Revenues calc'!J24</f>
        <v>2041621854.9299998</v>
      </c>
      <c r="F56" s="65">
        <f>'Revenues calc'!K24</f>
        <v>2308098576.8400002</v>
      </c>
      <c r="G56" s="65">
        <f>'Revenues calc'!L24</f>
        <v>2050457967.3600001</v>
      </c>
      <c r="H56" s="65">
        <f>C10</f>
        <v>2212259740.8208075</v>
      </c>
      <c r="I56" s="65">
        <f t="shared" ref="I56:R56" si="48">D10</f>
        <v>3313275492.1754084</v>
      </c>
      <c r="J56" s="65">
        <f t="shared" si="48"/>
        <v>2429415936.4235649</v>
      </c>
      <c r="K56" s="65">
        <f t="shared" si="48"/>
        <v>2545930638.0996895</v>
      </c>
      <c r="L56" s="65">
        <f t="shared" si="48"/>
        <v>2668081392.0048056</v>
      </c>
      <c r="M56" s="65">
        <f t="shared" si="48"/>
        <v>2796142825.7879305</v>
      </c>
      <c r="N56" s="65">
        <f t="shared" si="48"/>
        <v>2930403032.3521476</v>
      </c>
      <c r="O56" s="65">
        <f t="shared" si="48"/>
        <v>3071164233.5672946</v>
      </c>
      <c r="P56" s="65">
        <f t="shared" si="48"/>
        <v>3218743476.8450861</v>
      </c>
      <c r="Q56" s="65">
        <f t="shared" si="48"/>
        <v>3373473366.2100573</v>
      </c>
      <c r="R56" s="65">
        <f t="shared" si="48"/>
        <v>3535702829.5811863</v>
      </c>
    </row>
    <row r="57" spans="2:18" x14ac:dyDescent="0.25">
      <c r="B57" s="4" t="s">
        <v>42</v>
      </c>
      <c r="C57" s="65">
        <f>'Expenses calc'!H10</f>
        <v>1428454432.6399999</v>
      </c>
      <c r="D57" s="65">
        <f>'Expenses calc'!I10</f>
        <v>1419742881.9200001</v>
      </c>
      <c r="E57" s="65">
        <f>'Expenses calc'!J10</f>
        <v>1766555654.2199998</v>
      </c>
      <c r="F57" s="65">
        <f>'Expenses calc'!K10</f>
        <v>1889972960.6800001</v>
      </c>
      <c r="G57" s="65">
        <f>'Expenses calc'!L10</f>
        <v>1868954791.6799998</v>
      </c>
      <c r="H57" s="65">
        <f>C17</f>
        <v>2008995444.1605139</v>
      </c>
      <c r="I57" s="65">
        <f t="shared" ref="I57:R57" si="49">D17</f>
        <v>2209918772.8129787</v>
      </c>
      <c r="J57" s="65">
        <f t="shared" si="49"/>
        <v>2382028612.2792983</v>
      </c>
      <c r="K57" s="65">
        <f t="shared" si="49"/>
        <v>2556855147.1151657</v>
      </c>
      <c r="L57" s="65">
        <f t="shared" si="49"/>
        <v>3270084395.1500711</v>
      </c>
      <c r="M57" s="65">
        <f t="shared" si="49"/>
        <v>3468504908.6778355</v>
      </c>
      <c r="N57" s="65">
        <f t="shared" si="49"/>
        <v>3177910417.9317961</v>
      </c>
      <c r="O57" s="65">
        <f t="shared" si="49"/>
        <v>3414720171.032836</v>
      </c>
      <c r="P57" s="65">
        <f t="shared" si="49"/>
        <v>3679692323.9358692</v>
      </c>
      <c r="Q57" s="65">
        <f t="shared" si="49"/>
        <v>3955583092.2815342</v>
      </c>
      <c r="R57" s="65">
        <f t="shared" si="49"/>
        <v>4253507976.7202272</v>
      </c>
    </row>
  </sheetData>
  <conditionalFormatting sqref="C52:M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M26">
    <cfRule type="cellIs" dxfId="42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CEB68-0228-4F2B-8285-7A361AAE5A25}">
  <dimension ref="B2:T69"/>
  <sheetViews>
    <sheetView workbookViewId="0">
      <selection activeCell="L20" sqref="L20"/>
    </sheetView>
  </sheetViews>
  <sheetFormatPr defaultRowHeight="15" x14ac:dyDescent="0.25"/>
  <cols>
    <col min="2" max="2" width="28.140625" bestFit="1" customWidth="1"/>
    <col min="3" max="7" width="11.5703125" bestFit="1" customWidth="1"/>
    <col min="8" max="12" width="18" bestFit="1" customWidth="1"/>
  </cols>
  <sheetData>
    <row r="2" spans="2:12" ht="23.25" x14ac:dyDescent="0.35">
      <c r="B2" s="2" t="s">
        <v>85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</row>
    <row r="3" spans="2:12" x14ac:dyDescent="0.25">
      <c r="B3" t="s">
        <v>86</v>
      </c>
      <c r="C3" s="29">
        <v>1830487</v>
      </c>
      <c r="D3" s="29">
        <v>1839177</v>
      </c>
      <c r="E3" s="29">
        <v>1848062</v>
      </c>
      <c r="F3" s="29">
        <v>1859198</v>
      </c>
      <c r="G3" s="29">
        <v>1872389</v>
      </c>
      <c r="H3" s="29">
        <v>1888325</v>
      </c>
      <c r="I3" s="29">
        <v>1904969</v>
      </c>
      <c r="J3" s="29">
        <v>1920728</v>
      </c>
      <c r="K3" s="29">
        <v>1936433</v>
      </c>
      <c r="L3" s="29">
        <v>1943215</v>
      </c>
    </row>
    <row r="4" spans="2:12" x14ac:dyDescent="0.25">
      <c r="B4" t="s">
        <v>87</v>
      </c>
      <c r="C4" s="29">
        <v>3030693</v>
      </c>
      <c r="D4" s="29">
        <v>3031099</v>
      </c>
      <c r="E4" s="29">
        <v>3019905</v>
      </c>
      <c r="F4" s="29">
        <v>3010270</v>
      </c>
      <c r="G4" s="29">
        <v>3006228</v>
      </c>
      <c r="H4" s="29">
        <v>3007362</v>
      </c>
      <c r="I4" s="29">
        <v>3011351</v>
      </c>
      <c r="J4" s="29">
        <v>3021994</v>
      </c>
      <c r="K4" s="29">
        <v>3043234</v>
      </c>
      <c r="L4" s="29">
        <v>3020190</v>
      </c>
    </row>
    <row r="5" spans="2:12" x14ac:dyDescent="0.25">
      <c r="B5" t="s">
        <v>88</v>
      </c>
      <c r="C5" s="29">
        <v>7226446</v>
      </c>
      <c r="D5" s="29">
        <v>7267257</v>
      </c>
      <c r="E5" s="29">
        <v>7307914</v>
      </c>
      <c r="F5" s="29">
        <v>7352123</v>
      </c>
      <c r="G5" s="29">
        <v>7394062</v>
      </c>
      <c r="H5" s="29">
        <v>7435584</v>
      </c>
      <c r="I5" s="29">
        <v>7476687</v>
      </c>
      <c r="J5" s="29">
        <v>7520631</v>
      </c>
      <c r="K5" s="29">
        <v>7569121</v>
      </c>
      <c r="L5" s="29">
        <v>7606067</v>
      </c>
    </row>
    <row r="6" spans="2:12" x14ac:dyDescent="0.25">
      <c r="B6" s="1" t="s">
        <v>28</v>
      </c>
      <c r="C6" s="31">
        <f>SUM(C3:C5)</f>
        <v>12087626</v>
      </c>
      <c r="D6" s="31">
        <f t="shared" ref="D6:L6" si="0">SUM(D3:D5)</f>
        <v>12137533</v>
      </c>
      <c r="E6" s="31">
        <f t="shared" si="0"/>
        <v>12175881</v>
      </c>
      <c r="F6" s="31">
        <f t="shared" si="0"/>
        <v>12221591</v>
      </c>
      <c r="G6" s="31">
        <f t="shared" si="0"/>
        <v>12272679</v>
      </c>
      <c r="H6" s="31">
        <f t="shared" si="0"/>
        <v>12331271</v>
      </c>
      <c r="I6" s="31">
        <f t="shared" si="0"/>
        <v>12393007</v>
      </c>
      <c r="J6" s="31">
        <f t="shared" si="0"/>
        <v>12463353</v>
      </c>
      <c r="K6" s="31">
        <f t="shared" si="0"/>
        <v>12548788</v>
      </c>
      <c r="L6" s="31">
        <f t="shared" si="0"/>
        <v>12569472</v>
      </c>
    </row>
    <row r="8" spans="2:12" ht="23.25" x14ac:dyDescent="0.35">
      <c r="B8" s="2" t="s">
        <v>96</v>
      </c>
    </row>
    <row r="9" spans="2:12" x14ac:dyDescent="0.25">
      <c r="B9" t="s">
        <v>86</v>
      </c>
      <c r="C9" s="29"/>
      <c r="D9" s="30">
        <f t="shared" ref="D9:L9" si="1">D3/C3-1</f>
        <v>4.7473705085039342E-3</v>
      </c>
      <c r="E9" s="30">
        <f t="shared" si="1"/>
        <v>4.8309651545228594E-3</v>
      </c>
      <c r="F9" s="30">
        <f t="shared" si="1"/>
        <v>6.025771862632423E-3</v>
      </c>
      <c r="G9" s="30">
        <f t="shared" si="1"/>
        <v>7.094994723531256E-3</v>
      </c>
      <c r="H9" s="30">
        <f t="shared" si="1"/>
        <v>8.5110519235052084E-3</v>
      </c>
      <c r="I9" s="30">
        <f t="shared" si="1"/>
        <v>8.814160697973028E-3</v>
      </c>
      <c r="J9" s="30">
        <f t="shared" si="1"/>
        <v>8.2725755642216736E-3</v>
      </c>
      <c r="K9" s="30">
        <f t="shared" si="1"/>
        <v>8.1765872106827064E-3</v>
      </c>
      <c r="L9" s="30">
        <f t="shared" si="1"/>
        <v>3.5023158560094636E-3</v>
      </c>
    </row>
    <row r="10" spans="2:12" x14ac:dyDescent="0.25">
      <c r="B10" t="s">
        <v>87</v>
      </c>
      <c r="C10" s="29"/>
      <c r="D10" s="30">
        <f t="shared" ref="D10:L10" si="2">D4/C4-1</f>
        <v>1.339627603322846E-4</v>
      </c>
      <c r="E10" s="30">
        <f t="shared" si="2"/>
        <v>-3.6930499465704925E-3</v>
      </c>
      <c r="F10" s="30">
        <f t="shared" si="2"/>
        <v>-3.1904977143321078E-3</v>
      </c>
      <c r="G10" s="30">
        <f t="shared" si="2"/>
        <v>-1.3427366980370836E-3</v>
      </c>
      <c r="H10" s="30">
        <f t="shared" si="2"/>
        <v>3.7721689772030054E-4</v>
      </c>
      <c r="I10" s="30">
        <f t="shared" si="2"/>
        <v>1.3264116524716041E-3</v>
      </c>
      <c r="J10" s="30">
        <f t="shared" si="2"/>
        <v>3.5342940759812702E-3</v>
      </c>
      <c r="K10" s="30">
        <f t="shared" si="2"/>
        <v>7.0284719294610998E-3</v>
      </c>
      <c r="L10" s="30">
        <f t="shared" si="2"/>
        <v>-7.5722077237569962E-3</v>
      </c>
    </row>
    <row r="11" spans="2:12" x14ac:dyDescent="0.25">
      <c r="B11" t="s">
        <v>88</v>
      </c>
      <c r="C11" s="29"/>
      <c r="D11" s="30">
        <f t="shared" ref="D11:L11" si="3">D5/C5-1</f>
        <v>5.6474510430162272E-3</v>
      </c>
      <c r="E11" s="30">
        <f t="shared" si="3"/>
        <v>5.5945455073351802E-3</v>
      </c>
      <c r="F11" s="30">
        <f t="shared" si="3"/>
        <v>6.0494691097896514E-3</v>
      </c>
      <c r="G11" s="30">
        <f t="shared" si="3"/>
        <v>5.7043387331794371E-3</v>
      </c>
      <c r="H11" s="30">
        <f t="shared" si="3"/>
        <v>5.6155872103857973E-3</v>
      </c>
      <c r="I11" s="30">
        <f t="shared" si="3"/>
        <v>5.5278778371679049E-3</v>
      </c>
      <c r="J11" s="30">
        <f t="shared" si="3"/>
        <v>5.8774695262755472E-3</v>
      </c>
      <c r="K11" s="30">
        <f t="shared" si="3"/>
        <v>6.4475972827280348E-3</v>
      </c>
      <c r="L11" s="30">
        <f t="shared" si="3"/>
        <v>4.881148022339632E-3</v>
      </c>
    </row>
    <row r="12" spans="2:12" x14ac:dyDescent="0.25">
      <c r="B12" s="1" t="s">
        <v>28</v>
      </c>
      <c r="D12" s="30">
        <f t="shared" ref="D12:L12" si="4">D6/C6-1</f>
        <v>4.1287677166714776E-3</v>
      </c>
      <c r="E12" s="30">
        <f t="shared" si="4"/>
        <v>3.1594558795431382E-3</v>
      </c>
      <c r="F12" s="30">
        <f t="shared" si="4"/>
        <v>3.7541431293555139E-3</v>
      </c>
      <c r="G12" s="30">
        <f t="shared" si="4"/>
        <v>4.1801431581207638E-3</v>
      </c>
      <c r="H12" s="30">
        <f t="shared" si="4"/>
        <v>4.7741817414110876E-3</v>
      </c>
      <c r="I12" s="30">
        <f t="shared" si="4"/>
        <v>5.0064587827158835E-3</v>
      </c>
      <c r="J12" s="30">
        <f t="shared" si="4"/>
        <v>5.6762656553006607E-3</v>
      </c>
      <c r="K12" s="30">
        <f t="shared" si="4"/>
        <v>6.8548969125723502E-3</v>
      </c>
      <c r="L12" s="30">
        <f t="shared" si="4"/>
        <v>1.6482866711908795E-3</v>
      </c>
    </row>
    <row r="14" spans="2:12" ht="23.25" x14ac:dyDescent="0.35">
      <c r="B14" s="2" t="s">
        <v>97</v>
      </c>
      <c r="H14">
        <v>2016</v>
      </c>
      <c r="I14">
        <v>2017</v>
      </c>
      <c r="J14">
        <v>2018</v>
      </c>
      <c r="K14">
        <v>2019</v>
      </c>
      <c r="L14">
        <v>2020</v>
      </c>
    </row>
    <row r="15" spans="2:12" x14ac:dyDescent="0.25">
      <c r="B15" t="s">
        <v>54</v>
      </c>
      <c r="H15">
        <v>27.22</v>
      </c>
      <c r="I15">
        <v>27.05</v>
      </c>
      <c r="J15">
        <v>28.54</v>
      </c>
      <c r="K15">
        <v>29.89</v>
      </c>
      <c r="L15">
        <v>24.63</v>
      </c>
    </row>
    <row r="16" spans="2:12" x14ac:dyDescent="0.25">
      <c r="B16" t="s">
        <v>55</v>
      </c>
      <c r="H16">
        <v>56.27</v>
      </c>
      <c r="I16">
        <v>64.260000000000005</v>
      </c>
      <c r="J16">
        <v>65.41</v>
      </c>
      <c r="K16">
        <v>78.61</v>
      </c>
      <c r="L16">
        <v>63.44</v>
      </c>
    </row>
    <row r="17" spans="2:20" x14ac:dyDescent="0.25">
      <c r="B17" t="s">
        <v>56</v>
      </c>
      <c r="H17">
        <v>62.75</v>
      </c>
      <c r="I17">
        <v>64.5</v>
      </c>
      <c r="J17">
        <v>69.86</v>
      </c>
      <c r="K17">
        <v>75.430000000000007</v>
      </c>
      <c r="L17">
        <v>75.06</v>
      </c>
    </row>
    <row r="18" spans="2:20" x14ac:dyDescent="0.25">
      <c r="B18" t="s">
        <v>28</v>
      </c>
      <c r="H18">
        <f>SUM(H15:H17)</f>
        <v>146.24</v>
      </c>
      <c r="I18">
        <f t="shared" ref="I18:L18" si="5">SUM(I15:I17)</f>
        <v>155.81</v>
      </c>
      <c r="J18">
        <f t="shared" si="5"/>
        <v>163.81</v>
      </c>
      <c r="K18">
        <f t="shared" si="5"/>
        <v>183.93</v>
      </c>
      <c r="L18">
        <f t="shared" si="5"/>
        <v>163.13</v>
      </c>
    </row>
    <row r="20" spans="2:20" ht="23.25" x14ac:dyDescent="0.35">
      <c r="B20" s="2" t="s">
        <v>98</v>
      </c>
      <c r="H20">
        <v>2016</v>
      </c>
      <c r="I20">
        <v>2017</v>
      </c>
      <c r="J20">
        <v>2018</v>
      </c>
      <c r="K20">
        <v>2019</v>
      </c>
      <c r="L20">
        <v>2020</v>
      </c>
    </row>
    <row r="21" spans="2:20" x14ac:dyDescent="0.25">
      <c r="B21" t="s">
        <v>54</v>
      </c>
      <c r="H21" s="60">
        <f>H15*H$6</f>
        <v>335657196.62</v>
      </c>
      <c r="I21" s="60">
        <f t="shared" ref="I21:L21" si="6">I15*I$6</f>
        <v>335230839.35000002</v>
      </c>
      <c r="J21" s="60">
        <f t="shared" si="6"/>
        <v>355704094.62</v>
      </c>
      <c r="K21" s="60">
        <f t="shared" si="6"/>
        <v>375083273.31999999</v>
      </c>
      <c r="L21" s="60">
        <f t="shared" si="6"/>
        <v>309586095.36000001</v>
      </c>
      <c r="N21" s="60">
        <f>LOG(H21)</f>
        <v>8.5258959630622737</v>
      </c>
      <c r="O21" s="60">
        <f t="shared" ref="O21:R21" si="7">LOG(I21)</f>
        <v>8.5253439644434863</v>
      </c>
      <c r="P21" s="60">
        <f t="shared" si="7"/>
        <v>8.5510888645128436</v>
      </c>
      <c r="Q21" s="60">
        <f t="shared" si="7"/>
        <v>8.5741276974037319</v>
      </c>
      <c r="R21" s="60">
        <f t="shared" si="7"/>
        <v>8.4907814467006713</v>
      </c>
      <c r="S21" s="60"/>
      <c r="T21" s="60"/>
    </row>
    <row r="22" spans="2:20" x14ac:dyDescent="0.25">
      <c r="B22" t="s">
        <v>55</v>
      </c>
      <c r="H22" s="60">
        <f t="shared" ref="H22:L22" si="8">H16*H$6</f>
        <v>693880619.17000008</v>
      </c>
      <c r="I22" s="60">
        <f t="shared" si="8"/>
        <v>796374629.82000005</v>
      </c>
      <c r="J22" s="60">
        <f t="shared" si="8"/>
        <v>815227919.7299999</v>
      </c>
      <c r="K22" s="60">
        <f t="shared" si="8"/>
        <v>986460224.67999995</v>
      </c>
      <c r="L22" s="60">
        <f t="shared" si="8"/>
        <v>797407303.67999995</v>
      </c>
      <c r="N22" s="60">
        <f t="shared" ref="N22:N23" si="9">LOG(H22)</f>
        <v>8.8412847573489497</v>
      </c>
      <c r="O22" s="60">
        <f t="shared" ref="O22:O23" si="10">LOG(I22)</f>
        <v>8.9011174162163975</v>
      </c>
      <c r="P22" s="60">
        <f t="shared" ref="P22:P23" si="11">LOG(J22)</f>
        <v>8.9112790448661805</v>
      </c>
      <c r="Q22" s="60">
        <f t="shared" ref="Q22:Q23" si="12">LOG(K22)</f>
        <v>8.9940795786401662</v>
      </c>
      <c r="R22" s="60">
        <f t="shared" ref="R22:R23" si="13">LOG(L22)</f>
        <v>8.9016802091711149</v>
      </c>
    </row>
    <row r="23" spans="2:20" x14ac:dyDescent="0.25">
      <c r="B23" t="s">
        <v>56</v>
      </c>
      <c r="H23" s="60">
        <f t="shared" ref="H23:L23" si="14">H17*H$6</f>
        <v>773787255.25</v>
      </c>
      <c r="I23" s="60">
        <f t="shared" si="14"/>
        <v>799348951.5</v>
      </c>
      <c r="J23" s="60">
        <f t="shared" si="14"/>
        <v>870689840.58000004</v>
      </c>
      <c r="K23" s="60">
        <f t="shared" si="14"/>
        <v>946555078.84000003</v>
      </c>
      <c r="L23" s="60">
        <f t="shared" si="14"/>
        <v>943464568.32000005</v>
      </c>
      <c r="N23" s="60">
        <f t="shared" si="9"/>
        <v>8.8886215723480326</v>
      </c>
      <c r="O23" s="60">
        <f t="shared" si="10"/>
        <v>8.9027364096361659</v>
      </c>
      <c r="P23" s="60">
        <f t="shared" si="11"/>
        <v>8.9398634770358427</v>
      </c>
      <c r="Q23" s="60">
        <f t="shared" si="12"/>
        <v>8.9761458900803941</v>
      </c>
      <c r="R23" s="60">
        <f t="shared" si="13"/>
        <v>8.9747255949386311</v>
      </c>
    </row>
    <row r="24" spans="2:20" x14ac:dyDescent="0.25">
      <c r="B24" t="s">
        <v>28</v>
      </c>
      <c r="H24" s="60">
        <f>SUM(H21:H23)</f>
        <v>1803325071.04</v>
      </c>
      <c r="I24" s="60">
        <f t="shared" ref="I24" si="15">SUM(I21:I23)</f>
        <v>1930954420.6700001</v>
      </c>
      <c r="J24" s="60">
        <f t="shared" ref="J24" si="16">SUM(J21:J23)</f>
        <v>2041621854.9299998</v>
      </c>
      <c r="K24" s="60">
        <f t="shared" ref="K24" si="17">SUM(K21:K23)</f>
        <v>2308098576.8400002</v>
      </c>
      <c r="L24" s="60">
        <f t="shared" ref="L24" si="18">SUM(L21:L23)</f>
        <v>2050457967.3600001</v>
      </c>
    </row>
    <row r="26" spans="2:20" ht="23.25" x14ac:dyDescent="0.35">
      <c r="B26" s="2" t="s">
        <v>99</v>
      </c>
      <c r="I26">
        <v>2017</v>
      </c>
      <c r="J26">
        <v>2018</v>
      </c>
      <c r="K26">
        <v>2019</v>
      </c>
      <c r="L26">
        <v>2020</v>
      </c>
      <c r="M26" t="s">
        <v>100</v>
      </c>
      <c r="N26" t="s">
        <v>101</v>
      </c>
    </row>
    <row r="27" spans="2:20" x14ac:dyDescent="0.25">
      <c r="B27" t="s">
        <v>54</v>
      </c>
      <c r="H27" s="60"/>
      <c r="I27" s="30">
        <f>I21/H21-1</f>
        <v>-1.2702163823486989E-3</v>
      </c>
      <c r="J27" s="30">
        <f t="shared" ref="J27:L27" si="19">J21/I21-1</f>
        <v>6.1072111711729216E-2</v>
      </c>
      <c r="K27" s="30">
        <f t="shared" si="19"/>
        <v>5.4481179702760674E-2</v>
      </c>
      <c r="L27" s="30">
        <f t="shared" si="19"/>
        <v>-0.17462036464665665</v>
      </c>
      <c r="M27" s="30">
        <f>AVERAGE(I27:L27)</f>
        <v>-1.5084322403628864E-2</v>
      </c>
      <c r="N27" s="61">
        <f>AVERAGE(I27:K27)</f>
        <v>3.8094358344047063E-2</v>
      </c>
    </row>
    <row r="28" spans="2:20" x14ac:dyDescent="0.25">
      <c r="B28" t="s">
        <v>55</v>
      </c>
      <c r="H28" s="60"/>
      <c r="I28" s="30">
        <f t="shared" ref="I28:L28" si="20">I22/H22-1</f>
        <v>0.14771130338328287</v>
      </c>
      <c r="J28" s="30">
        <f t="shared" si="20"/>
        <v>2.3673895681811441E-2</v>
      </c>
      <c r="K28" s="30">
        <f t="shared" si="20"/>
        <v>0.21004224807059035</v>
      </c>
      <c r="L28" s="30">
        <f t="shared" si="20"/>
        <v>-0.19164778900368462</v>
      </c>
      <c r="M28" s="30">
        <f t="shared" ref="M28:M29" si="21">AVERAGE(I28:L28)</f>
        <v>4.744491453300001E-2</v>
      </c>
      <c r="N28" s="61">
        <f t="shared" ref="N28:N29" si="22">AVERAGE(I28:K28)</f>
        <v>0.12714248237856154</v>
      </c>
    </row>
    <row r="29" spans="2:20" x14ac:dyDescent="0.25">
      <c r="B29" t="s">
        <v>56</v>
      </c>
      <c r="H29" s="60"/>
      <c r="I29" s="30">
        <f t="shared" ref="I29:L29" si="23">I23/H23-1</f>
        <v>3.3034527354345533E-2</v>
      </c>
      <c r="J29" s="30">
        <f t="shared" si="23"/>
        <v>8.9248742925260416E-2</v>
      </c>
      <c r="K29" s="30">
        <f t="shared" si="23"/>
        <v>8.7132334298816616E-2</v>
      </c>
      <c r="L29" s="30">
        <f t="shared" si="23"/>
        <v>-3.2650086498795527E-3</v>
      </c>
      <c r="M29" s="30">
        <f t="shared" si="21"/>
        <v>5.1537648982135753E-2</v>
      </c>
      <c r="N29" s="61">
        <f t="shared" si="22"/>
        <v>6.980520152614085E-2</v>
      </c>
    </row>
    <row r="30" spans="2:20" x14ac:dyDescent="0.25">
      <c r="B30" t="s">
        <v>100</v>
      </c>
      <c r="H30" s="60"/>
      <c r="I30" s="30">
        <f>AVERAGE(I27:I29)</f>
        <v>5.9825204785093233E-2</v>
      </c>
      <c r="J30" s="30">
        <f t="shared" ref="J30:L30" si="24">AVERAGE(J27:J29)</f>
        <v>5.7998250106267024E-2</v>
      </c>
      <c r="K30" s="30">
        <f t="shared" si="24"/>
        <v>0.11721858735738921</v>
      </c>
      <c r="L30" s="30">
        <f t="shared" si="24"/>
        <v>-0.12317772076674027</v>
      </c>
    </row>
    <row r="32" spans="2:20" ht="23.25" x14ac:dyDescent="0.35">
      <c r="B32" s="2" t="s">
        <v>102</v>
      </c>
    </row>
    <row r="33" spans="2:11" x14ac:dyDescent="0.25">
      <c r="B33" t="s">
        <v>103</v>
      </c>
      <c r="C33" t="s">
        <v>28</v>
      </c>
      <c r="D33" t="s">
        <v>54</v>
      </c>
      <c r="E33" t="s">
        <v>55</v>
      </c>
      <c r="F33" t="s">
        <v>56</v>
      </c>
      <c r="G33" t="s">
        <v>104</v>
      </c>
      <c r="H33" t="s">
        <v>28</v>
      </c>
      <c r="I33" t="s">
        <v>54</v>
      </c>
      <c r="J33" t="s">
        <v>55</v>
      </c>
      <c r="K33" t="s">
        <v>56</v>
      </c>
    </row>
    <row r="34" spans="2:11" x14ac:dyDescent="0.25">
      <c r="B34" t="s">
        <v>105</v>
      </c>
      <c r="C34">
        <v>155.73000000000002</v>
      </c>
      <c r="D34">
        <v>30.4</v>
      </c>
      <c r="E34">
        <v>72.53</v>
      </c>
      <c r="F34">
        <v>52.8</v>
      </c>
      <c r="G34">
        <f>VLOOKUP(B34,'Tournament Results'!$C$11:$D$27,2,FALSE)</f>
        <v>14</v>
      </c>
      <c r="H34">
        <f>CORREL($G$34:$G$49,C34:C49)</f>
        <v>-0.67515969362137485</v>
      </c>
      <c r="I34">
        <f t="shared" ref="I34:K34" si="25">CORREL($G$34:$G$49,D34:D49)</f>
        <v>-0.61668000329865369</v>
      </c>
      <c r="J34">
        <f t="shared" si="25"/>
        <v>-0.27791853363420782</v>
      </c>
      <c r="K34">
        <f t="shared" si="25"/>
        <v>-0.76180229738512295</v>
      </c>
    </row>
    <row r="35" spans="2:11" x14ac:dyDescent="0.25">
      <c r="B35" s="67" t="s">
        <v>106</v>
      </c>
      <c r="C35" s="67">
        <v>302.27</v>
      </c>
      <c r="D35" s="67">
        <v>26.38</v>
      </c>
      <c r="E35" s="67">
        <v>119.26</v>
      </c>
      <c r="F35" s="67">
        <v>156.63</v>
      </c>
      <c r="G35" s="67">
        <f>VLOOKUP(B35,'Tournament Results'!$C$11:$D$27,2,FALSE)</f>
        <v>6</v>
      </c>
      <c r="H35" s="1" t="s">
        <v>107</v>
      </c>
    </row>
    <row r="36" spans="2:11" x14ac:dyDescent="0.25">
      <c r="B36" t="s">
        <v>108</v>
      </c>
      <c r="C36">
        <v>315.09000000000003</v>
      </c>
      <c r="D36">
        <v>20.71</v>
      </c>
      <c r="E36">
        <v>165.68</v>
      </c>
      <c r="F36">
        <v>128.69999999999999</v>
      </c>
      <c r="G36">
        <f>VLOOKUP(B36,'Tournament Results'!$C$11:$D$27,2,FALSE)</f>
        <v>16</v>
      </c>
    </row>
    <row r="37" spans="2:11" x14ac:dyDescent="0.25">
      <c r="B37" s="67" t="s">
        <v>109</v>
      </c>
      <c r="C37" s="67">
        <v>291.31</v>
      </c>
      <c r="D37" s="67">
        <v>49.54</v>
      </c>
      <c r="E37" s="67">
        <v>80.77</v>
      </c>
      <c r="F37" s="67">
        <v>161</v>
      </c>
      <c r="G37" s="67">
        <f>VLOOKUP(B37,'Tournament Results'!$C$11:$D$27,2,FALSE)</f>
        <v>1</v>
      </c>
    </row>
    <row r="38" spans="2:11" x14ac:dyDescent="0.25">
      <c r="B38" s="67" t="s">
        <v>110</v>
      </c>
      <c r="C38" s="67">
        <v>254.48000000000002</v>
      </c>
      <c r="D38" s="67">
        <v>28.1</v>
      </c>
      <c r="E38" s="67">
        <v>81.48</v>
      </c>
      <c r="F38" s="67">
        <v>144.9</v>
      </c>
      <c r="G38" s="67">
        <f>VLOOKUP(B38,'Tournament Results'!$C$11:$D$27,2,FALSE)</f>
        <v>9</v>
      </c>
    </row>
    <row r="39" spans="2:11" x14ac:dyDescent="0.25">
      <c r="B39" s="67" t="s">
        <v>111</v>
      </c>
      <c r="C39" s="67">
        <v>332.71000000000004</v>
      </c>
      <c r="D39" s="67">
        <v>49.4</v>
      </c>
      <c r="E39" s="67">
        <v>138.68</v>
      </c>
      <c r="F39" s="67">
        <v>144.63</v>
      </c>
      <c r="G39" s="67">
        <f>VLOOKUP(B39,'Tournament Results'!$C$11:$D$27,2,FALSE)</f>
        <v>5</v>
      </c>
    </row>
    <row r="40" spans="2:11" x14ac:dyDescent="0.25">
      <c r="B40" t="s">
        <v>112</v>
      </c>
      <c r="C40">
        <v>335.38</v>
      </c>
      <c r="D40">
        <v>42.15</v>
      </c>
      <c r="E40">
        <v>155.78</v>
      </c>
      <c r="F40">
        <v>137.44999999999999</v>
      </c>
      <c r="G40">
        <f>VLOOKUP(B40,'Tournament Results'!$C$11:$D$27,2,FALSE)</f>
        <v>12</v>
      </c>
    </row>
    <row r="41" spans="2:11" x14ac:dyDescent="0.25">
      <c r="B41" s="67" t="s">
        <v>113</v>
      </c>
      <c r="C41" s="67">
        <v>433.65</v>
      </c>
      <c r="D41" s="67">
        <v>57.33</v>
      </c>
      <c r="E41" s="67">
        <v>192.32</v>
      </c>
      <c r="F41" s="67">
        <v>184</v>
      </c>
      <c r="G41" s="67">
        <f>VLOOKUP(B41,'Tournament Results'!$C$11:$D$27,2,FALSE)</f>
        <v>7</v>
      </c>
    </row>
    <row r="42" spans="2:11" x14ac:dyDescent="0.25">
      <c r="B42" s="67" t="s">
        <v>114</v>
      </c>
      <c r="C42" s="67">
        <v>441.52000000000004</v>
      </c>
      <c r="D42" s="67">
        <v>78.040000000000006</v>
      </c>
      <c r="E42" s="67">
        <v>153.43</v>
      </c>
      <c r="F42" s="67">
        <v>210.05</v>
      </c>
      <c r="G42" s="67">
        <f>VLOOKUP(B42,'Tournament Results'!$C$11:$D$27,2,FALSE)</f>
        <v>2</v>
      </c>
    </row>
    <row r="43" spans="2:11" x14ac:dyDescent="0.25">
      <c r="B43" s="67" t="s">
        <v>115</v>
      </c>
      <c r="C43" s="67">
        <v>216.25</v>
      </c>
      <c r="D43" s="67">
        <v>52.37</v>
      </c>
      <c r="E43" s="67">
        <v>75.150000000000006</v>
      </c>
      <c r="F43" s="67">
        <v>88.73</v>
      </c>
      <c r="G43" s="67">
        <f>VLOOKUP(B43,'Tournament Results'!$C$11:$D$27,2,FALSE)</f>
        <v>10</v>
      </c>
    </row>
    <row r="44" spans="2:11" x14ac:dyDescent="0.25">
      <c r="B44" s="67" t="s">
        <v>116</v>
      </c>
      <c r="C44" s="67">
        <v>385.77</v>
      </c>
      <c r="D44" s="67">
        <v>65.73</v>
      </c>
      <c r="E44" s="67">
        <v>106.24</v>
      </c>
      <c r="F44" s="67">
        <v>213.8</v>
      </c>
      <c r="G44" s="67">
        <f>VLOOKUP(B44,'Tournament Results'!$C$11:$D$27,2,FALSE)</f>
        <v>8</v>
      </c>
    </row>
    <row r="45" spans="2:11" x14ac:dyDescent="0.25">
      <c r="B45" t="s">
        <v>117</v>
      </c>
      <c r="C45">
        <v>269.14</v>
      </c>
      <c r="D45">
        <v>62.43</v>
      </c>
      <c r="E45">
        <v>94.34</v>
      </c>
      <c r="F45">
        <v>112.37</v>
      </c>
      <c r="G45">
        <f>VLOOKUP(B45,'Tournament Results'!$C$11:$D$27,2,FALSE)</f>
        <v>11</v>
      </c>
    </row>
    <row r="46" spans="2:11" x14ac:dyDescent="0.25">
      <c r="B46" s="67" t="s">
        <v>118</v>
      </c>
      <c r="C46" s="67">
        <v>438.70000000000005</v>
      </c>
      <c r="D46" s="67">
        <v>46.29</v>
      </c>
      <c r="E46" s="67">
        <v>184.08</v>
      </c>
      <c r="F46" s="67">
        <v>208.33</v>
      </c>
      <c r="G46" s="67">
        <f>VLOOKUP(B46,'Tournament Results'!$C$11:$D$27,2,FALSE)</f>
        <v>3</v>
      </c>
    </row>
    <row r="47" spans="2:11" x14ac:dyDescent="0.25">
      <c r="B47" s="67" t="s">
        <v>119</v>
      </c>
      <c r="C47" s="67">
        <v>444.16999999999996</v>
      </c>
      <c r="D47" s="67">
        <v>69.319999999999993</v>
      </c>
      <c r="E47" s="67">
        <v>143.78</v>
      </c>
      <c r="F47" s="67">
        <v>231.07</v>
      </c>
      <c r="G47" s="67">
        <f>VLOOKUP(B47,'Tournament Results'!$C$11:$D$27,2,FALSE)</f>
        <v>4</v>
      </c>
    </row>
    <row r="48" spans="2:11" x14ac:dyDescent="0.25">
      <c r="B48" t="s">
        <v>120</v>
      </c>
      <c r="C48">
        <v>164.82999999999998</v>
      </c>
      <c r="D48">
        <v>26.61</v>
      </c>
      <c r="E48">
        <v>70.22</v>
      </c>
      <c r="F48">
        <v>68</v>
      </c>
      <c r="G48">
        <f>VLOOKUP(B48,'Tournament Results'!$C$11:$D$27,2,FALSE)</f>
        <v>15</v>
      </c>
    </row>
    <row r="49" spans="2:7" x14ac:dyDescent="0.25">
      <c r="B49" t="s">
        <v>121</v>
      </c>
      <c r="C49">
        <v>200.35</v>
      </c>
      <c r="D49">
        <v>30.17</v>
      </c>
      <c r="E49">
        <v>120.09</v>
      </c>
      <c r="F49">
        <v>50.09</v>
      </c>
      <c r="G49">
        <f>VLOOKUP(B49,'Tournament Results'!$C$11:$D$27,2,FALSE)</f>
        <v>13</v>
      </c>
    </row>
    <row r="50" spans="2:7" x14ac:dyDescent="0.25">
      <c r="B50" s="63" t="s">
        <v>122</v>
      </c>
      <c r="C50" s="63">
        <v>426.70000000000005</v>
      </c>
      <c r="D50" s="63">
        <v>95.64</v>
      </c>
      <c r="E50" s="63">
        <v>223.16</v>
      </c>
      <c r="F50" s="63">
        <v>107.9</v>
      </c>
    </row>
    <row r="51" spans="2:7" x14ac:dyDescent="0.25">
      <c r="B51" s="63" t="s">
        <v>123</v>
      </c>
      <c r="C51" s="63">
        <v>225.67</v>
      </c>
      <c r="D51" s="63">
        <v>43.4</v>
      </c>
      <c r="E51" s="63">
        <v>121.51</v>
      </c>
      <c r="F51" s="63">
        <v>60.76</v>
      </c>
    </row>
    <row r="52" spans="2:7" x14ac:dyDescent="0.25">
      <c r="B52" s="63" t="s">
        <v>124</v>
      </c>
      <c r="C52" s="63">
        <v>253.39</v>
      </c>
      <c r="D52" s="63">
        <v>18.72</v>
      </c>
      <c r="E52" s="63">
        <v>182.84</v>
      </c>
      <c r="F52" s="63">
        <v>51.83</v>
      </c>
    </row>
    <row r="53" spans="2:7" x14ac:dyDescent="0.25">
      <c r="B53" s="72" t="s">
        <v>125</v>
      </c>
      <c r="C53" s="72">
        <v>163.13</v>
      </c>
      <c r="D53" s="72">
        <v>24.63</v>
      </c>
      <c r="E53" s="72">
        <v>63.44</v>
      </c>
      <c r="F53" s="72">
        <v>75.06</v>
      </c>
    </row>
    <row r="54" spans="2:7" x14ac:dyDescent="0.25">
      <c r="B54" s="63" t="s">
        <v>126</v>
      </c>
      <c r="C54" s="63">
        <v>135.69999999999999</v>
      </c>
      <c r="D54" s="63">
        <v>8.59</v>
      </c>
      <c r="E54" s="63">
        <v>26.91</v>
      </c>
      <c r="F54" s="63">
        <v>100.2</v>
      </c>
    </row>
    <row r="56" spans="2:7" ht="23.25" x14ac:dyDescent="0.35">
      <c r="B56" s="2" t="s">
        <v>127</v>
      </c>
    </row>
    <row r="57" spans="2:7" x14ac:dyDescent="0.25">
      <c r="B57" t="s">
        <v>103</v>
      </c>
      <c r="C57" t="s">
        <v>28</v>
      </c>
      <c r="D57" t="s">
        <v>54</v>
      </c>
      <c r="E57" t="s">
        <v>55</v>
      </c>
      <c r="F57" t="s">
        <v>56</v>
      </c>
    </row>
    <row r="58" spans="2:7" x14ac:dyDescent="0.25">
      <c r="B58" s="67" t="s">
        <v>106</v>
      </c>
      <c r="C58" s="67">
        <v>302.27</v>
      </c>
      <c r="D58" s="67">
        <v>26.38</v>
      </c>
      <c r="E58" s="67">
        <v>119.26</v>
      </c>
      <c r="F58" s="67">
        <v>156.63</v>
      </c>
    </row>
    <row r="59" spans="2:7" x14ac:dyDescent="0.25">
      <c r="B59" s="67" t="s">
        <v>109</v>
      </c>
      <c r="C59" s="67">
        <v>291.31</v>
      </c>
      <c r="D59" s="67">
        <v>49.54</v>
      </c>
      <c r="E59" s="67">
        <v>80.77</v>
      </c>
      <c r="F59" s="67">
        <v>161</v>
      </c>
    </row>
    <row r="60" spans="2:7" x14ac:dyDescent="0.25">
      <c r="B60" s="67" t="s">
        <v>110</v>
      </c>
      <c r="C60" s="67">
        <v>254.48000000000002</v>
      </c>
      <c r="D60" s="67">
        <v>28.1</v>
      </c>
      <c r="E60" s="67">
        <v>81.48</v>
      </c>
      <c r="F60" s="67">
        <v>144.9</v>
      </c>
    </row>
    <row r="61" spans="2:7" x14ac:dyDescent="0.25">
      <c r="B61" s="67" t="s">
        <v>111</v>
      </c>
      <c r="C61" s="67">
        <v>332.71000000000004</v>
      </c>
      <c r="D61" s="67">
        <v>49.4</v>
      </c>
      <c r="E61" s="67">
        <v>138.68</v>
      </c>
      <c r="F61" s="67">
        <v>144.63</v>
      </c>
    </row>
    <row r="62" spans="2:7" x14ac:dyDescent="0.25">
      <c r="B62" s="67" t="s">
        <v>113</v>
      </c>
      <c r="C62" s="67">
        <v>433.65</v>
      </c>
      <c r="D62" s="67">
        <v>57.33</v>
      </c>
      <c r="E62" s="67">
        <v>192.32</v>
      </c>
      <c r="F62" s="67">
        <v>184</v>
      </c>
    </row>
    <row r="63" spans="2:7" x14ac:dyDescent="0.25">
      <c r="B63" s="67" t="s">
        <v>114</v>
      </c>
      <c r="C63" s="67">
        <v>441.52000000000004</v>
      </c>
      <c r="D63" s="67">
        <v>78.040000000000006</v>
      </c>
      <c r="E63" s="67">
        <v>153.43</v>
      </c>
      <c r="F63" s="67">
        <v>210.05</v>
      </c>
    </row>
    <row r="64" spans="2:7" x14ac:dyDescent="0.25">
      <c r="B64" s="67" t="s">
        <v>115</v>
      </c>
      <c r="C64" s="67">
        <v>216.25</v>
      </c>
      <c r="D64" s="67">
        <v>52.37</v>
      </c>
      <c r="E64" s="67">
        <v>75.150000000000006</v>
      </c>
      <c r="F64" s="67">
        <v>88.73</v>
      </c>
    </row>
    <row r="65" spans="2:6" x14ac:dyDescent="0.25">
      <c r="B65" s="67" t="s">
        <v>116</v>
      </c>
      <c r="C65" s="67">
        <v>385.77</v>
      </c>
      <c r="D65" s="67">
        <v>65.73</v>
      </c>
      <c r="E65" s="67">
        <v>106.24</v>
      </c>
      <c r="F65" s="67">
        <v>213.8</v>
      </c>
    </row>
    <row r="66" spans="2:6" x14ac:dyDescent="0.25">
      <c r="B66" s="67" t="s">
        <v>118</v>
      </c>
      <c r="C66" s="67">
        <v>438.70000000000005</v>
      </c>
      <c r="D66" s="67">
        <v>46.29</v>
      </c>
      <c r="E66" s="67">
        <v>184.08</v>
      </c>
      <c r="F66" s="67">
        <v>208.33</v>
      </c>
    </row>
    <row r="67" spans="2:6" x14ac:dyDescent="0.25">
      <c r="B67" s="67" t="s">
        <v>119</v>
      </c>
      <c r="C67" s="67">
        <v>444.16999999999996</v>
      </c>
      <c r="D67" s="67">
        <v>69.319999999999993</v>
      </c>
      <c r="E67" s="67">
        <v>143.78</v>
      </c>
      <c r="F67" s="67">
        <v>231.07</v>
      </c>
    </row>
    <row r="68" spans="2:6" x14ac:dyDescent="0.25">
      <c r="B68" s="70" t="s">
        <v>100</v>
      </c>
      <c r="C68" s="70">
        <f>AVERAGE(C58:C67)</f>
        <v>354.08299999999997</v>
      </c>
      <c r="D68" s="70">
        <f t="shared" ref="D68:F68" si="26">AVERAGE(D58:D67)</f>
        <v>52.25</v>
      </c>
      <c r="E68" s="70">
        <f t="shared" si="26"/>
        <v>127.51900000000001</v>
      </c>
      <c r="F68" s="70">
        <f t="shared" si="26"/>
        <v>174.31399999999999</v>
      </c>
    </row>
    <row r="69" spans="2:6" x14ac:dyDescent="0.25">
      <c r="B69" s="70" t="s">
        <v>128</v>
      </c>
      <c r="D69" s="30">
        <f>D68/$C$68</f>
        <v>0.1475642716538213</v>
      </c>
      <c r="E69" s="30">
        <f t="shared" ref="E69:F69" si="27">E68/$C$68</f>
        <v>0.36013872453633755</v>
      </c>
      <c r="F69" s="30">
        <f t="shared" si="27"/>
        <v>0.4922970038098412</v>
      </c>
    </row>
  </sheetData>
  <conditionalFormatting sqref="D9:L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AC03-A228-4B19-B535-8BCD31F0AE68}">
  <dimension ref="B2:N54"/>
  <sheetViews>
    <sheetView topLeftCell="A13" workbookViewId="0">
      <selection activeCell="M15" sqref="M15"/>
    </sheetView>
  </sheetViews>
  <sheetFormatPr defaultRowHeight="15" x14ac:dyDescent="0.25"/>
  <cols>
    <col min="2" max="2" width="23.42578125" bestFit="1" customWidth="1"/>
    <col min="3" max="3" width="25.7109375" bestFit="1" customWidth="1"/>
    <col min="4" max="4" width="22.140625" bestFit="1" customWidth="1"/>
    <col min="5" max="5" width="27" bestFit="1" customWidth="1"/>
    <col min="8" max="12" width="15.28515625" bestFit="1" customWidth="1"/>
  </cols>
  <sheetData>
    <row r="2" spans="2:14" ht="23.25" x14ac:dyDescent="0.35">
      <c r="B2" s="2" t="s">
        <v>129</v>
      </c>
      <c r="H2">
        <v>2016</v>
      </c>
      <c r="I2">
        <v>2017</v>
      </c>
      <c r="J2">
        <v>2018</v>
      </c>
      <c r="K2">
        <v>2019</v>
      </c>
      <c r="L2">
        <v>2020</v>
      </c>
    </row>
    <row r="3" spans="2:14" x14ac:dyDescent="0.25">
      <c r="B3" t="s">
        <v>130</v>
      </c>
      <c r="H3">
        <v>79.34</v>
      </c>
      <c r="I3">
        <v>76.45</v>
      </c>
      <c r="J3">
        <v>93.8</v>
      </c>
      <c r="K3">
        <v>97.78</v>
      </c>
      <c r="L3">
        <v>98.25</v>
      </c>
    </row>
    <row r="4" spans="2:14" x14ac:dyDescent="0.25">
      <c r="B4" t="s">
        <v>131</v>
      </c>
      <c r="H4">
        <v>36.5</v>
      </c>
      <c r="I4">
        <v>38.11</v>
      </c>
      <c r="J4">
        <v>47.94</v>
      </c>
      <c r="K4">
        <v>52.83</v>
      </c>
      <c r="L4">
        <v>50.44</v>
      </c>
    </row>
    <row r="5" spans="2:14" x14ac:dyDescent="0.25">
      <c r="B5" t="s">
        <v>28</v>
      </c>
      <c r="H5">
        <f>SUM(H3:H4)</f>
        <v>115.84</v>
      </c>
      <c r="I5">
        <f>SUM(I3:I4)</f>
        <v>114.56</v>
      </c>
      <c r="J5">
        <f>SUM(J3:J4)</f>
        <v>141.74</v>
      </c>
      <c r="K5">
        <f>SUM(K3:K4)</f>
        <v>150.61000000000001</v>
      </c>
      <c r="L5">
        <f>SUM(L3:L4)</f>
        <v>148.69</v>
      </c>
    </row>
    <row r="7" spans="2:14" ht="23.25" x14ac:dyDescent="0.35">
      <c r="B7" s="2" t="s">
        <v>42</v>
      </c>
      <c r="H7">
        <v>2016</v>
      </c>
      <c r="I7">
        <v>2017</v>
      </c>
      <c r="J7">
        <v>2018</v>
      </c>
      <c r="K7">
        <v>2019</v>
      </c>
      <c r="L7">
        <v>2020</v>
      </c>
    </row>
    <row r="8" spans="2:14" x14ac:dyDescent="0.25">
      <c r="B8" t="s">
        <v>130</v>
      </c>
      <c r="H8" s="60">
        <f>H3*'Revenues calc'!H$6</f>
        <v>978363041.13999999</v>
      </c>
      <c r="I8" s="60">
        <f>I3*'Revenues calc'!I$6</f>
        <v>947445385.14999998</v>
      </c>
      <c r="J8" s="60">
        <f>J3*'Revenues calc'!J$6</f>
        <v>1169062511.3999999</v>
      </c>
      <c r="K8" s="60">
        <f>K3*'Revenues calc'!K$6</f>
        <v>1227020490.6400001</v>
      </c>
      <c r="L8" s="60">
        <f>L3*'Revenues calc'!L$6</f>
        <v>1234950624</v>
      </c>
    </row>
    <row r="9" spans="2:14" x14ac:dyDescent="0.25">
      <c r="B9" t="s">
        <v>131</v>
      </c>
      <c r="H9" s="60">
        <f>H4*'Revenues calc'!H$6</f>
        <v>450091391.5</v>
      </c>
      <c r="I9" s="60">
        <f>I4*'Revenues calc'!I$6</f>
        <v>472297496.76999998</v>
      </c>
      <c r="J9" s="60">
        <f>J4*'Revenues calc'!J$6</f>
        <v>597493142.81999993</v>
      </c>
      <c r="K9" s="60">
        <f>K4*'Revenues calc'!K$6</f>
        <v>662952470.03999996</v>
      </c>
      <c r="L9" s="60">
        <f>L4*'Revenues calc'!L$6</f>
        <v>634004167.67999995</v>
      </c>
    </row>
    <row r="10" spans="2:14" x14ac:dyDescent="0.25">
      <c r="B10" t="s">
        <v>28</v>
      </c>
      <c r="H10" s="60">
        <f>SUM(H8:H9)</f>
        <v>1428454432.6399999</v>
      </c>
      <c r="I10" s="60">
        <f>SUM(I8:I9)</f>
        <v>1419742881.9200001</v>
      </c>
      <c r="J10" s="60">
        <f>SUM(J8:J9)</f>
        <v>1766555654.2199998</v>
      </c>
      <c r="K10" s="60">
        <f>SUM(K8:K9)</f>
        <v>1889972960.6800001</v>
      </c>
      <c r="L10" s="60">
        <f>SUM(L8:L9)</f>
        <v>1868954791.6799998</v>
      </c>
    </row>
    <row r="12" spans="2:14" ht="23.25" x14ac:dyDescent="0.35">
      <c r="B12" s="2" t="s">
        <v>132</v>
      </c>
      <c r="I12">
        <v>2017</v>
      </c>
      <c r="J12">
        <v>2018</v>
      </c>
      <c r="K12">
        <v>2019</v>
      </c>
      <c r="L12">
        <v>2020</v>
      </c>
      <c r="M12" t="s">
        <v>100</v>
      </c>
      <c r="N12" t="s">
        <v>101</v>
      </c>
    </row>
    <row r="13" spans="2:14" x14ac:dyDescent="0.25">
      <c r="B13" t="s">
        <v>130</v>
      </c>
      <c r="I13" s="30">
        <f>I8/H8-1</f>
        <v>-3.1601414495353808E-2</v>
      </c>
      <c r="J13" s="30">
        <f t="shared" ref="J13:L13" si="0">J8/I8-1</f>
        <v>0.23391018598387436</v>
      </c>
      <c r="K13" s="30">
        <f t="shared" si="0"/>
        <v>4.9576458636581666E-2</v>
      </c>
      <c r="L13" s="30">
        <f t="shared" si="0"/>
        <v>6.4629184438995679E-3</v>
      </c>
      <c r="M13" s="30">
        <f>AVERAGE(I13:L13)</f>
        <v>6.4587037142250447E-2</v>
      </c>
      <c r="N13" s="61">
        <f>AVERAGE(I13:K13)</f>
        <v>8.3961743375034079E-2</v>
      </c>
    </row>
    <row r="14" spans="2:14" x14ac:dyDescent="0.25">
      <c r="B14" t="s">
        <v>131</v>
      </c>
      <c r="I14" s="30">
        <f t="shared" ref="I14:L14" si="1">I9/H9-1</f>
        <v>4.9336880663268579E-2</v>
      </c>
      <c r="J14" s="30">
        <f t="shared" si="1"/>
        <v>0.26507793690672021</v>
      </c>
      <c r="K14" s="30">
        <f t="shared" si="1"/>
        <v>0.10955661668525662</v>
      </c>
      <c r="L14" s="30">
        <f t="shared" si="1"/>
        <v>-4.3665728190519282E-2</v>
      </c>
      <c r="M14" s="30">
        <f t="shared" ref="M14:M15" si="2">AVERAGE(I14:L14)</f>
        <v>9.5076426516181534E-2</v>
      </c>
      <c r="N14" s="61">
        <f t="shared" ref="N14:N15" si="3">AVERAGE(I14:K14)</f>
        <v>0.14132381141841513</v>
      </c>
    </row>
    <row r="15" spans="2:14" x14ac:dyDescent="0.25">
      <c r="B15" t="s">
        <v>28</v>
      </c>
      <c r="I15" s="30">
        <f t="shared" ref="I15:L15" si="4">I10/H10-1</f>
        <v>-6.0985849607393394E-3</v>
      </c>
      <c r="J15" s="30">
        <f t="shared" si="4"/>
        <v>0.2442785779851806</v>
      </c>
      <c r="K15" s="30">
        <f t="shared" si="4"/>
        <v>6.986324272613631E-2</v>
      </c>
      <c r="L15" s="30">
        <f t="shared" si="4"/>
        <v>-1.1120883439749374E-2</v>
      </c>
      <c r="M15" s="30">
        <f t="shared" si="2"/>
        <v>7.4230588077707049E-2</v>
      </c>
      <c r="N15" s="61">
        <f t="shared" si="3"/>
        <v>0.10268107858352586</v>
      </c>
    </row>
    <row r="17" spans="2:9" ht="23.25" x14ac:dyDescent="0.35">
      <c r="B17" s="2" t="s">
        <v>133</v>
      </c>
    </row>
    <row r="18" spans="2:9" x14ac:dyDescent="0.25">
      <c r="B18" t="s">
        <v>103</v>
      </c>
      <c r="C18" t="s">
        <v>28</v>
      </c>
      <c r="D18" t="s">
        <v>130</v>
      </c>
      <c r="E18" t="s">
        <v>131</v>
      </c>
      <c r="F18" t="s">
        <v>104</v>
      </c>
      <c r="G18" t="s">
        <v>28</v>
      </c>
      <c r="H18" t="s">
        <v>130</v>
      </c>
      <c r="I18" t="s">
        <v>131</v>
      </c>
    </row>
    <row r="19" spans="2:9" x14ac:dyDescent="0.25">
      <c r="B19" t="s">
        <v>105</v>
      </c>
      <c r="C19">
        <v>151.12</v>
      </c>
      <c r="D19">
        <v>95.19</v>
      </c>
      <c r="E19">
        <v>55.93</v>
      </c>
      <c r="F19">
        <f>VLOOKUP(B19,'Tournament Results'!$C$11:$D$27,2,FALSE)</f>
        <v>14</v>
      </c>
      <c r="G19">
        <f>CORREL($F$19:$F$34,C19:C34)</f>
        <v>-0.54288686136394992</v>
      </c>
      <c r="H19">
        <f>CORREL($F$19:$F$34,D19:D34)</f>
        <v>-0.58851739388723656</v>
      </c>
      <c r="I19">
        <f>CORREL($F$19:$F$34,E19:E34)</f>
        <v>-0.30401608852321022</v>
      </c>
    </row>
    <row r="20" spans="2:9" x14ac:dyDescent="0.25">
      <c r="B20" s="67" t="s">
        <v>106</v>
      </c>
      <c r="C20" s="67">
        <v>252</v>
      </c>
      <c r="D20" s="67">
        <v>178.06</v>
      </c>
      <c r="E20" s="67">
        <v>73.94</v>
      </c>
      <c r="F20" s="67">
        <f>VLOOKUP(B20,'Tournament Results'!$C$11:$D$27,2,FALSE)</f>
        <v>6</v>
      </c>
      <c r="G20" s="1" t="s">
        <v>134</v>
      </c>
    </row>
    <row r="21" spans="2:9" x14ac:dyDescent="0.25">
      <c r="B21" t="s">
        <v>108</v>
      </c>
      <c r="C21">
        <v>367.87</v>
      </c>
      <c r="D21">
        <v>249.58</v>
      </c>
      <c r="E21">
        <v>118.29</v>
      </c>
      <c r="F21">
        <f>VLOOKUP(B21,'Tournament Results'!$C$11:$D$27,2,FALSE)</f>
        <v>16</v>
      </c>
    </row>
    <row r="22" spans="2:9" x14ac:dyDescent="0.25">
      <c r="B22" s="67" t="s">
        <v>109</v>
      </c>
      <c r="C22" s="67">
        <v>266.90999999999997</v>
      </c>
      <c r="D22" s="67">
        <v>208.94</v>
      </c>
      <c r="E22" s="67">
        <v>57.97</v>
      </c>
      <c r="F22" s="67">
        <f>VLOOKUP(B22,'Tournament Results'!$C$11:$D$27,2,FALSE)</f>
        <v>1</v>
      </c>
    </row>
    <row r="23" spans="2:9" x14ac:dyDescent="0.25">
      <c r="B23" s="67" t="s">
        <v>110</v>
      </c>
      <c r="C23" s="67">
        <v>237.60000000000002</v>
      </c>
      <c r="D23" s="67">
        <v>147.77000000000001</v>
      </c>
      <c r="E23" s="67">
        <v>89.83</v>
      </c>
      <c r="F23" s="67">
        <f>VLOOKUP(B23,'Tournament Results'!$C$11:$D$27,2,FALSE)</f>
        <v>9</v>
      </c>
    </row>
    <row r="24" spans="2:9" x14ac:dyDescent="0.25">
      <c r="B24" s="67" t="s">
        <v>111</v>
      </c>
      <c r="C24" s="67">
        <v>272.53999999999996</v>
      </c>
      <c r="D24" s="67">
        <v>188.79</v>
      </c>
      <c r="E24" s="67">
        <v>83.75</v>
      </c>
      <c r="F24" s="67">
        <f>VLOOKUP(B24,'Tournament Results'!$C$11:$D$27,2,FALSE)</f>
        <v>5</v>
      </c>
    </row>
    <row r="25" spans="2:9" x14ac:dyDescent="0.25">
      <c r="B25" t="s">
        <v>112</v>
      </c>
      <c r="C25">
        <v>304.66000000000003</v>
      </c>
      <c r="D25">
        <v>180.52</v>
      </c>
      <c r="E25">
        <v>124.14</v>
      </c>
      <c r="F25">
        <f>VLOOKUP(B25,'Tournament Results'!$C$11:$D$27,2,FALSE)</f>
        <v>12</v>
      </c>
    </row>
    <row r="26" spans="2:9" x14ac:dyDescent="0.25">
      <c r="B26" s="67" t="s">
        <v>113</v>
      </c>
      <c r="C26" s="67">
        <v>358.9</v>
      </c>
      <c r="D26" s="67">
        <v>240.75</v>
      </c>
      <c r="E26" s="67">
        <v>118.15</v>
      </c>
      <c r="F26" s="67">
        <f>VLOOKUP(B26,'Tournament Results'!$C$11:$D$27,2,FALSE)</f>
        <v>7</v>
      </c>
    </row>
    <row r="27" spans="2:9" x14ac:dyDescent="0.25">
      <c r="B27" s="67" t="s">
        <v>114</v>
      </c>
      <c r="C27" s="67">
        <v>435.28000000000003</v>
      </c>
      <c r="D27" s="67">
        <v>303.42</v>
      </c>
      <c r="E27" s="67">
        <v>131.86000000000001</v>
      </c>
      <c r="F27" s="67">
        <f>VLOOKUP(B27,'Tournament Results'!$C$11:$D$27,2,FALSE)</f>
        <v>2</v>
      </c>
    </row>
    <row r="28" spans="2:9" x14ac:dyDescent="0.25">
      <c r="B28" s="67" t="s">
        <v>115</v>
      </c>
      <c r="C28" s="67">
        <v>173.92000000000002</v>
      </c>
      <c r="D28" s="67">
        <v>91.44</v>
      </c>
      <c r="E28" s="67">
        <v>82.48</v>
      </c>
      <c r="F28" s="67">
        <f>VLOOKUP(B28,'Tournament Results'!$C$11:$D$27,2,FALSE)</f>
        <v>10</v>
      </c>
    </row>
    <row r="29" spans="2:9" x14ac:dyDescent="0.25">
      <c r="B29" s="67" t="s">
        <v>116</v>
      </c>
      <c r="C29" s="67">
        <v>263.37</v>
      </c>
      <c r="D29" s="67">
        <v>205.26</v>
      </c>
      <c r="E29" s="67">
        <v>58.11</v>
      </c>
      <c r="F29" s="67">
        <f>VLOOKUP(B29,'Tournament Results'!$C$11:$D$27,2,FALSE)</f>
        <v>8</v>
      </c>
    </row>
    <row r="30" spans="2:9" x14ac:dyDescent="0.25">
      <c r="B30" t="s">
        <v>117</v>
      </c>
      <c r="C30">
        <v>246.46</v>
      </c>
      <c r="D30">
        <v>182.11</v>
      </c>
      <c r="E30">
        <v>64.349999999999994</v>
      </c>
      <c r="F30">
        <f>VLOOKUP(B30,'Tournament Results'!$C$11:$D$27,2,FALSE)</f>
        <v>11</v>
      </c>
    </row>
    <row r="31" spans="2:9" x14ac:dyDescent="0.25">
      <c r="B31" s="67" t="s">
        <v>118</v>
      </c>
      <c r="C31" s="67">
        <v>361.98</v>
      </c>
      <c r="D31" s="67">
        <v>246.11</v>
      </c>
      <c r="E31" s="67">
        <v>115.87</v>
      </c>
      <c r="F31" s="67">
        <f>VLOOKUP(B31,'Tournament Results'!$C$11:$D$27,2,FALSE)</f>
        <v>3</v>
      </c>
    </row>
    <row r="32" spans="2:9" x14ac:dyDescent="0.25">
      <c r="B32" s="67" t="s">
        <v>119</v>
      </c>
      <c r="C32" s="67">
        <v>395.71000000000004</v>
      </c>
      <c r="D32" s="67">
        <v>214.06</v>
      </c>
      <c r="E32" s="67">
        <v>181.65</v>
      </c>
      <c r="F32" s="67">
        <f>VLOOKUP(B32,'Tournament Results'!$C$11:$D$27,2,FALSE)</f>
        <v>4</v>
      </c>
    </row>
    <row r="33" spans="2:6" x14ac:dyDescent="0.25">
      <c r="B33" t="s">
        <v>120</v>
      </c>
      <c r="C33">
        <v>132.93</v>
      </c>
      <c r="D33">
        <v>70.400000000000006</v>
      </c>
      <c r="E33">
        <v>62.53</v>
      </c>
      <c r="F33">
        <f>VLOOKUP(B33,'Tournament Results'!$C$11:$D$27,2,FALSE)</f>
        <v>15</v>
      </c>
    </row>
    <row r="34" spans="2:6" x14ac:dyDescent="0.25">
      <c r="B34" t="s">
        <v>121</v>
      </c>
      <c r="C34">
        <v>196.41000000000003</v>
      </c>
      <c r="D34">
        <v>131.62</v>
      </c>
      <c r="E34">
        <v>64.790000000000006</v>
      </c>
      <c r="F34">
        <f>VLOOKUP(B34,'Tournament Results'!$C$11:$D$27,2,FALSE)</f>
        <v>13</v>
      </c>
    </row>
    <row r="35" spans="2:6" x14ac:dyDescent="0.25">
      <c r="B35" s="63" t="s">
        <v>122</v>
      </c>
      <c r="C35" s="63">
        <v>414.24</v>
      </c>
      <c r="D35" s="63">
        <v>223.31</v>
      </c>
      <c r="E35" s="63">
        <v>190.93</v>
      </c>
    </row>
    <row r="36" spans="2:6" x14ac:dyDescent="0.25">
      <c r="B36" s="63" t="s">
        <v>126</v>
      </c>
      <c r="C36" s="63"/>
      <c r="D36" s="63"/>
      <c r="E36" s="63"/>
    </row>
    <row r="37" spans="2:6" x14ac:dyDescent="0.25">
      <c r="B37" s="63" t="s">
        <v>123</v>
      </c>
      <c r="C37" s="63">
        <v>276.62</v>
      </c>
      <c r="D37" s="63">
        <v>164.4</v>
      </c>
      <c r="E37" s="63">
        <v>112.22</v>
      </c>
    </row>
    <row r="38" spans="2:6" x14ac:dyDescent="0.25">
      <c r="B38" s="63" t="s">
        <v>124</v>
      </c>
      <c r="C38" s="63">
        <v>226.46</v>
      </c>
      <c r="D38" s="63">
        <v>180.62</v>
      </c>
      <c r="E38" s="63">
        <v>45.84</v>
      </c>
    </row>
    <row r="39" spans="2:6" x14ac:dyDescent="0.25">
      <c r="B39" s="72" t="s">
        <v>125</v>
      </c>
      <c r="C39" s="72">
        <v>148.69</v>
      </c>
      <c r="D39" s="72">
        <v>98.25</v>
      </c>
      <c r="E39" s="72">
        <v>50.44</v>
      </c>
    </row>
    <row r="41" spans="2:6" ht="23.25" x14ac:dyDescent="0.35">
      <c r="B41" s="2" t="s">
        <v>127</v>
      </c>
    </row>
    <row r="42" spans="2:6" x14ac:dyDescent="0.25">
      <c r="B42" t="s">
        <v>103</v>
      </c>
      <c r="C42" t="s">
        <v>28</v>
      </c>
      <c r="D42" t="s">
        <v>130</v>
      </c>
      <c r="E42" t="s">
        <v>131</v>
      </c>
    </row>
    <row r="43" spans="2:6" x14ac:dyDescent="0.25">
      <c r="B43" s="67" t="s">
        <v>106</v>
      </c>
      <c r="C43" s="67">
        <v>252</v>
      </c>
      <c r="D43" s="67">
        <v>178.06</v>
      </c>
      <c r="E43" s="67">
        <v>73.94</v>
      </c>
    </row>
    <row r="44" spans="2:6" x14ac:dyDescent="0.25">
      <c r="B44" s="67" t="s">
        <v>109</v>
      </c>
      <c r="C44" s="67">
        <v>266.90999999999997</v>
      </c>
      <c r="D44" s="67">
        <v>208.94</v>
      </c>
      <c r="E44" s="67">
        <v>57.97</v>
      </c>
    </row>
    <row r="45" spans="2:6" x14ac:dyDescent="0.25">
      <c r="B45" s="67" t="s">
        <v>110</v>
      </c>
      <c r="C45" s="67">
        <v>237.60000000000002</v>
      </c>
      <c r="D45" s="67">
        <v>147.77000000000001</v>
      </c>
      <c r="E45" s="67">
        <v>89.83</v>
      </c>
    </row>
    <row r="46" spans="2:6" x14ac:dyDescent="0.25">
      <c r="B46" s="67" t="s">
        <v>111</v>
      </c>
      <c r="C46" s="67">
        <v>272.53999999999996</v>
      </c>
      <c r="D46" s="67">
        <v>188.79</v>
      </c>
      <c r="E46" s="67">
        <v>83.75</v>
      </c>
    </row>
    <row r="47" spans="2:6" x14ac:dyDescent="0.25">
      <c r="B47" s="67" t="s">
        <v>113</v>
      </c>
      <c r="C47" s="67">
        <v>358.9</v>
      </c>
      <c r="D47" s="67">
        <v>240.75</v>
      </c>
      <c r="E47" s="67">
        <v>118.15</v>
      </c>
    </row>
    <row r="48" spans="2:6" x14ac:dyDescent="0.25">
      <c r="B48" s="67" t="s">
        <v>114</v>
      </c>
      <c r="C48" s="67">
        <v>435.28000000000003</v>
      </c>
      <c r="D48" s="67">
        <v>303.42</v>
      </c>
      <c r="E48" s="67">
        <v>131.86000000000001</v>
      </c>
    </row>
    <row r="49" spans="2:6" x14ac:dyDescent="0.25">
      <c r="B49" s="67" t="s">
        <v>115</v>
      </c>
      <c r="C49" s="67">
        <v>173.92000000000002</v>
      </c>
      <c r="D49" s="67">
        <v>91.44</v>
      </c>
      <c r="E49" s="67">
        <v>82.48</v>
      </c>
    </row>
    <row r="50" spans="2:6" x14ac:dyDescent="0.25">
      <c r="B50" s="67" t="s">
        <v>116</v>
      </c>
      <c r="C50" s="67">
        <v>263.37</v>
      </c>
      <c r="D50" s="67">
        <v>205.26</v>
      </c>
      <c r="E50" s="67">
        <v>58.11</v>
      </c>
    </row>
    <row r="51" spans="2:6" x14ac:dyDescent="0.25">
      <c r="B51" s="67" t="s">
        <v>118</v>
      </c>
      <c r="C51" s="67">
        <v>361.98</v>
      </c>
      <c r="D51" s="67">
        <v>246.11</v>
      </c>
      <c r="E51" s="67">
        <v>115.87</v>
      </c>
    </row>
    <row r="52" spans="2:6" x14ac:dyDescent="0.25">
      <c r="B52" s="67" t="s">
        <v>119</v>
      </c>
      <c r="C52" s="67">
        <v>395.71000000000004</v>
      </c>
      <c r="D52" s="67">
        <v>214.06</v>
      </c>
      <c r="E52" s="67">
        <v>181.65</v>
      </c>
    </row>
    <row r="53" spans="2:6" x14ac:dyDescent="0.25">
      <c r="B53" s="70" t="s">
        <v>100</v>
      </c>
      <c r="C53" s="70">
        <f>AVERAGE(C43:C52)</f>
        <v>301.82100000000003</v>
      </c>
      <c r="D53" s="70">
        <f t="shared" ref="D53:E53" si="5">AVERAGE(D43:D52)</f>
        <v>202.45999999999998</v>
      </c>
      <c r="E53" s="70">
        <f t="shared" si="5"/>
        <v>99.361000000000004</v>
      </c>
    </row>
    <row r="54" spans="2:6" x14ac:dyDescent="0.25">
      <c r="B54" s="70" t="s">
        <v>128</v>
      </c>
      <c r="D54" s="30">
        <f>D53/$C$53</f>
        <v>0.67079494137253526</v>
      </c>
      <c r="E54" s="30">
        <f t="shared" ref="E54" si="6">E53/$C$53</f>
        <v>0.32920505862746463</v>
      </c>
      <c r="F54" s="3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BF8C5D05563743AB7F1734335D581D" ma:contentTypeVersion="7" ma:contentTypeDescription="Create a new document." ma:contentTypeScope="" ma:versionID="9d4af5662db83323e868c148f3a64f6e">
  <xsd:schema xmlns:xsd="http://www.w3.org/2001/XMLSchema" xmlns:xs="http://www.w3.org/2001/XMLSchema" xmlns:p="http://schemas.microsoft.com/office/2006/metadata/properties" xmlns:ns3="bcb09c2c-7093-479e-9a7b-ed9e0da6c5e1" xmlns:ns4="12675800-ffe9-4ae2-b62a-541158139e39" targetNamespace="http://schemas.microsoft.com/office/2006/metadata/properties" ma:root="true" ma:fieldsID="e02f0390ce927d17924b6492b97a9fd1" ns3:_="" ns4:_="">
    <xsd:import namespace="bcb09c2c-7093-479e-9a7b-ed9e0da6c5e1"/>
    <xsd:import namespace="12675800-ffe9-4ae2-b62a-541158139e3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b09c2c-7093-479e-9a7b-ed9e0da6c5e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675800-ffe9-4ae2-b62a-541158139e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0DAB54-3EF9-4E9F-A70A-67FC2BEE38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b09c2c-7093-479e-9a7b-ed9e0da6c5e1"/>
    <ds:schemaRef ds:uri="12675800-ffe9-4ae2-b62a-541158139e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F3EFD7-5535-4BE3-82EB-40F5A1EE46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B80D08-AF3D-41F6-A470-B48E89489A8C}">
  <ds:schemaRefs>
    <ds:schemaRef ds:uri="bcb09c2c-7093-479e-9a7b-ed9e0da6c5e1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12675800-ffe9-4ae2-b62a-541158139e39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Budget and implementation plan</vt:lpstr>
      <vt:lpstr>High impact OLD</vt:lpstr>
      <vt:lpstr>Summary</vt:lpstr>
      <vt:lpstr>Scenario 3</vt:lpstr>
      <vt:lpstr>Scenario 2.5</vt:lpstr>
      <vt:lpstr>Scenario 2</vt:lpstr>
      <vt:lpstr>Scenario 1</vt:lpstr>
      <vt:lpstr>Revenues calc</vt:lpstr>
      <vt:lpstr>Expenses calc</vt:lpstr>
      <vt:lpstr>Raw data &gt;&gt;&gt;</vt:lpstr>
      <vt:lpstr>Rarita Economic</vt:lpstr>
      <vt:lpstr>Revenue</vt:lpstr>
      <vt:lpstr>Expense</vt:lpstr>
      <vt:lpstr>Tournament Results</vt:lpstr>
      <vt:lpstr>2020 Salaries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Raymond</dc:creator>
  <cp:keywords/>
  <dc:description/>
  <cp:lastModifiedBy>Raymond Chan</cp:lastModifiedBy>
  <cp:revision/>
  <dcterms:created xsi:type="dcterms:W3CDTF">2022-02-28T12:57:51Z</dcterms:created>
  <dcterms:modified xsi:type="dcterms:W3CDTF">2022-03-25T08:37:44Z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0x01010025BF8C5D05563743AB7F1734335D581D</vt:lpwstr>
  </property>
</Properties>
</file>