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280" windowHeight="15300" tabRatio="500" activeTab="5"/>
  </bookViews>
  <sheets>
    <sheet name="global" sheetId="2" r:id="rId1"/>
    <sheet name="local" sheetId="1" r:id="rId2"/>
    <sheet name="global_nueva" sheetId="3" r:id="rId3"/>
    <sheet name="local_nueva" sheetId="4" r:id="rId4"/>
    <sheet name="rendimientos" sheetId="5" r:id="rId5"/>
    <sheet name="Sheet2" sheetId="6" r:id="rId6"/>
  </sheets>
  <definedNames>
    <definedName name="dtoc6_ex" localSheetId="5">Sheet2!$C$2:$H$37</definedName>
    <definedName name="global">global!$A$1:$H$60</definedName>
    <definedName name="global_ex" localSheetId="2">global_nueva!$A$1:$H$60</definedName>
    <definedName name="local">local!$A$1:$H$79</definedName>
    <definedName name="local_ex" localSheetId="2">global_nueva!$L$1:$P$60</definedName>
    <definedName name="local_ex" localSheetId="3">local_nueva!$A$1:$H$60</definedName>
    <definedName name="orthrgdm_ex" localSheetId="5">Sheet2!$J$22:$O$44</definedName>
    <definedName name="orthrgdm_local_ex" localSheetId="5">Sheet2!$J$2:$O$18</definedName>
    <definedName name="rg_excel" localSheetId="0">global!$A$1:$H$60</definedName>
    <definedName name="rl_excel" localSheetId="1">local!$A$1:$H$79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5" l="1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2" i="5"/>
  <c r="S6" i="5"/>
  <c r="S7" i="5"/>
  <c r="S8" i="5"/>
  <c r="S9" i="5"/>
  <c r="S10" i="5"/>
  <c r="S13" i="5"/>
  <c r="S15" i="5"/>
  <c r="S16" i="5"/>
  <c r="S14" i="5"/>
  <c r="S12" i="5"/>
  <c r="S11" i="5"/>
  <c r="S4" i="5"/>
  <c r="S3" i="5"/>
  <c r="S2" i="5"/>
  <c r="S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9" i="5"/>
  <c r="AC20" i="5"/>
  <c r="AC21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V3" i="5"/>
  <c r="W3" i="5"/>
  <c r="Y3" i="5"/>
  <c r="Z3" i="5"/>
  <c r="V4" i="5"/>
  <c r="W4" i="5"/>
  <c r="Y4" i="5"/>
  <c r="Z4" i="5"/>
  <c r="V5" i="5"/>
  <c r="W5" i="5"/>
  <c r="Y5" i="5"/>
  <c r="Z5" i="5"/>
  <c r="V6" i="5"/>
  <c r="W6" i="5"/>
  <c r="Y6" i="5"/>
  <c r="Z6" i="5"/>
  <c r="V7" i="5"/>
  <c r="W7" i="5"/>
  <c r="Y7" i="5"/>
  <c r="Z7" i="5"/>
  <c r="V8" i="5"/>
  <c r="W8" i="5"/>
  <c r="Y8" i="5"/>
  <c r="Z8" i="5"/>
  <c r="V9" i="5"/>
  <c r="W9" i="5"/>
  <c r="Y9" i="5"/>
  <c r="Z9" i="5"/>
  <c r="V10" i="5"/>
  <c r="W10" i="5"/>
  <c r="Y10" i="5"/>
  <c r="Z10" i="5"/>
  <c r="V11" i="5"/>
  <c r="W11" i="5"/>
  <c r="Y11" i="5"/>
  <c r="Z11" i="5"/>
  <c r="W12" i="5"/>
  <c r="Y12" i="5"/>
  <c r="Z12" i="5"/>
  <c r="V13" i="5"/>
  <c r="W13" i="5"/>
  <c r="Y13" i="5"/>
  <c r="Z13" i="5"/>
  <c r="V14" i="5"/>
  <c r="W14" i="5"/>
  <c r="Y14" i="5"/>
  <c r="Z14" i="5"/>
  <c r="V15" i="5"/>
  <c r="W15" i="5"/>
  <c r="Y15" i="5"/>
  <c r="Z15" i="5"/>
  <c r="V16" i="5"/>
  <c r="W16" i="5"/>
  <c r="Y16" i="5"/>
  <c r="Z16" i="5"/>
  <c r="V17" i="5"/>
  <c r="W17" i="5"/>
  <c r="Y17" i="5"/>
  <c r="Z17" i="5"/>
  <c r="V18" i="5"/>
  <c r="W18" i="5"/>
  <c r="Y18" i="5"/>
  <c r="Z18" i="5"/>
  <c r="V19" i="5"/>
  <c r="W19" i="5"/>
  <c r="Y19" i="5"/>
  <c r="Z19" i="5"/>
  <c r="V20" i="5"/>
  <c r="W20" i="5"/>
  <c r="Y20" i="5"/>
  <c r="Z20" i="5"/>
  <c r="V21" i="5"/>
  <c r="W21" i="5"/>
  <c r="Y21" i="5"/>
  <c r="Z21" i="5"/>
  <c r="V22" i="5"/>
  <c r="W22" i="5"/>
  <c r="Y22" i="5"/>
  <c r="Z22" i="5"/>
  <c r="V23" i="5"/>
  <c r="W23" i="5"/>
  <c r="Y23" i="5"/>
  <c r="Z23" i="5"/>
  <c r="V24" i="5"/>
  <c r="W24" i="5"/>
  <c r="Y24" i="5"/>
  <c r="Z24" i="5"/>
  <c r="V25" i="5"/>
  <c r="W25" i="5"/>
  <c r="Y25" i="5"/>
  <c r="Z25" i="5"/>
  <c r="V26" i="5"/>
  <c r="W26" i="5"/>
  <c r="Y26" i="5"/>
  <c r="Z26" i="5"/>
  <c r="V27" i="5"/>
  <c r="W27" i="5"/>
  <c r="Y27" i="5"/>
  <c r="Z27" i="5"/>
  <c r="V28" i="5"/>
  <c r="W28" i="5"/>
  <c r="Y28" i="5"/>
  <c r="Z28" i="5"/>
  <c r="V29" i="5"/>
  <c r="W29" i="5"/>
  <c r="Y29" i="5"/>
  <c r="Z29" i="5"/>
  <c r="V30" i="5"/>
  <c r="W30" i="5"/>
  <c r="Y30" i="5"/>
  <c r="Z30" i="5"/>
  <c r="V31" i="5"/>
  <c r="W31" i="5"/>
  <c r="Y31" i="5"/>
  <c r="Z31" i="5"/>
  <c r="V32" i="5"/>
  <c r="W32" i="5"/>
  <c r="Y32" i="5"/>
  <c r="Z32" i="5"/>
  <c r="V33" i="5"/>
  <c r="W33" i="5"/>
  <c r="Y33" i="5"/>
  <c r="Z33" i="5"/>
  <c r="V34" i="5"/>
  <c r="W34" i="5"/>
  <c r="Y34" i="5"/>
  <c r="Z34" i="5"/>
  <c r="V35" i="5"/>
  <c r="W35" i="5"/>
  <c r="Y35" i="5"/>
  <c r="Z35" i="5"/>
  <c r="V36" i="5"/>
  <c r="W36" i="5"/>
  <c r="Y36" i="5"/>
  <c r="Z36" i="5"/>
  <c r="V37" i="5"/>
  <c r="W37" i="5"/>
  <c r="Y37" i="5"/>
  <c r="Z37" i="5"/>
  <c r="V38" i="5"/>
  <c r="W38" i="5"/>
  <c r="Y38" i="5"/>
  <c r="Z38" i="5"/>
  <c r="V39" i="5"/>
  <c r="W39" i="5"/>
  <c r="Y39" i="5"/>
  <c r="Z39" i="5"/>
  <c r="V40" i="5"/>
  <c r="W40" i="5"/>
  <c r="Y40" i="5"/>
  <c r="Z40" i="5"/>
  <c r="V41" i="5"/>
  <c r="W41" i="5"/>
  <c r="Y41" i="5"/>
  <c r="Z41" i="5"/>
  <c r="V42" i="5"/>
  <c r="W42" i="5"/>
  <c r="Y42" i="5"/>
  <c r="Z42" i="5"/>
  <c r="V43" i="5"/>
  <c r="W43" i="5"/>
  <c r="Y43" i="5"/>
  <c r="Z43" i="5"/>
  <c r="V44" i="5"/>
  <c r="W44" i="5"/>
  <c r="Y44" i="5"/>
  <c r="Z44" i="5"/>
  <c r="V45" i="5"/>
  <c r="W45" i="5"/>
  <c r="Y45" i="5"/>
  <c r="Z45" i="5"/>
  <c r="V46" i="5"/>
  <c r="W46" i="5"/>
  <c r="Y46" i="5"/>
  <c r="Z46" i="5"/>
  <c r="V47" i="5"/>
  <c r="W47" i="5"/>
  <c r="Y47" i="5"/>
  <c r="Z47" i="5"/>
  <c r="V48" i="5"/>
  <c r="W48" i="5"/>
  <c r="Y48" i="5"/>
  <c r="Z48" i="5"/>
  <c r="V49" i="5"/>
  <c r="W49" i="5"/>
  <c r="Y49" i="5"/>
  <c r="Z49" i="5"/>
  <c r="V50" i="5"/>
  <c r="W50" i="5"/>
  <c r="Y50" i="5"/>
  <c r="Z50" i="5"/>
  <c r="V51" i="5"/>
  <c r="W51" i="5"/>
  <c r="Y51" i="5"/>
  <c r="Z51" i="5"/>
  <c r="V52" i="5"/>
  <c r="W52" i="5"/>
  <c r="Y52" i="5"/>
  <c r="Z52" i="5"/>
  <c r="V53" i="5"/>
  <c r="W53" i="5"/>
  <c r="Y53" i="5"/>
  <c r="Z53" i="5"/>
  <c r="V54" i="5"/>
  <c r="W54" i="5"/>
  <c r="Y54" i="5"/>
  <c r="Z54" i="5"/>
  <c r="V55" i="5"/>
  <c r="W55" i="5"/>
  <c r="Y55" i="5"/>
  <c r="Z55" i="5"/>
  <c r="V56" i="5"/>
  <c r="W56" i="5"/>
  <c r="Y56" i="5"/>
  <c r="Z56" i="5"/>
  <c r="V57" i="5"/>
  <c r="W57" i="5"/>
  <c r="Y57" i="5"/>
  <c r="Z57" i="5"/>
  <c r="V58" i="5"/>
  <c r="W58" i="5"/>
  <c r="Y58" i="5"/>
  <c r="Z58" i="5"/>
  <c r="V59" i="5"/>
  <c r="W59" i="5"/>
  <c r="Y59" i="5"/>
  <c r="Z59" i="5"/>
  <c r="V60" i="5"/>
  <c r="W60" i="5"/>
  <c r="Y60" i="5"/>
  <c r="Z60" i="5"/>
  <c r="W2" i="5"/>
  <c r="Y2" i="5"/>
  <c r="V2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2" i="5"/>
  <c r="Q6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2" i="3"/>
  <c r="J62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2" i="3"/>
  <c r="S3" i="3"/>
  <c r="S61" i="3"/>
  <c r="S62" i="3"/>
  <c r="O61" i="3"/>
  <c r="O6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2" i="3"/>
  <c r="X61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2" i="3"/>
  <c r="W6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2" i="3"/>
  <c r="V6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2" i="3"/>
  <c r="T61" i="3"/>
  <c r="P61" i="3"/>
  <c r="N61" i="3"/>
  <c r="M61" i="3"/>
  <c r="I3" i="4"/>
  <c r="K3" i="4"/>
  <c r="J3" i="4"/>
  <c r="L3" i="4"/>
  <c r="I4" i="4"/>
  <c r="K4" i="4"/>
  <c r="J4" i="4"/>
  <c r="L4" i="4"/>
  <c r="I5" i="4"/>
  <c r="K5" i="4"/>
  <c r="J5" i="4"/>
  <c r="L5" i="4"/>
  <c r="I6" i="4"/>
  <c r="K6" i="4"/>
  <c r="J6" i="4"/>
  <c r="L6" i="4"/>
  <c r="I7" i="4"/>
  <c r="K7" i="4"/>
  <c r="J7" i="4"/>
  <c r="L7" i="4"/>
  <c r="I8" i="4"/>
  <c r="K8" i="4"/>
  <c r="J8" i="4"/>
  <c r="L8" i="4"/>
  <c r="I9" i="4"/>
  <c r="K9" i="4"/>
  <c r="J9" i="4"/>
  <c r="L9" i="4"/>
  <c r="I10" i="4"/>
  <c r="K10" i="4"/>
  <c r="J10" i="4"/>
  <c r="L10" i="4"/>
  <c r="I11" i="4"/>
  <c r="K11" i="4"/>
  <c r="J11" i="4"/>
  <c r="L11" i="4"/>
  <c r="I12" i="4"/>
  <c r="K12" i="4"/>
  <c r="J12" i="4"/>
  <c r="L12" i="4"/>
  <c r="I13" i="4"/>
  <c r="K13" i="4"/>
  <c r="J13" i="4"/>
  <c r="L13" i="4"/>
  <c r="I14" i="4"/>
  <c r="K14" i="4"/>
  <c r="J14" i="4"/>
  <c r="L14" i="4"/>
  <c r="I15" i="4"/>
  <c r="K15" i="4"/>
  <c r="J15" i="4"/>
  <c r="L15" i="4"/>
  <c r="I16" i="4"/>
  <c r="K16" i="4"/>
  <c r="J16" i="4"/>
  <c r="L16" i="4"/>
  <c r="I17" i="4"/>
  <c r="K17" i="4"/>
  <c r="J17" i="4"/>
  <c r="L17" i="4"/>
  <c r="I18" i="4"/>
  <c r="K18" i="4"/>
  <c r="J18" i="4"/>
  <c r="L18" i="4"/>
  <c r="I19" i="4"/>
  <c r="K19" i="4"/>
  <c r="J19" i="4"/>
  <c r="L19" i="4"/>
  <c r="I20" i="4"/>
  <c r="K20" i="4"/>
  <c r="J20" i="4"/>
  <c r="L20" i="4"/>
  <c r="I21" i="4"/>
  <c r="K21" i="4"/>
  <c r="J21" i="4"/>
  <c r="L21" i="4"/>
  <c r="I22" i="4"/>
  <c r="K22" i="4"/>
  <c r="J22" i="4"/>
  <c r="L22" i="4"/>
  <c r="I23" i="4"/>
  <c r="K23" i="4"/>
  <c r="J23" i="4"/>
  <c r="L23" i="4"/>
  <c r="I24" i="4"/>
  <c r="K24" i="4"/>
  <c r="J24" i="4"/>
  <c r="L24" i="4"/>
  <c r="I25" i="4"/>
  <c r="K25" i="4"/>
  <c r="J25" i="4"/>
  <c r="L25" i="4"/>
  <c r="I26" i="4"/>
  <c r="K26" i="4"/>
  <c r="J26" i="4"/>
  <c r="L26" i="4"/>
  <c r="I27" i="4"/>
  <c r="K27" i="4"/>
  <c r="J27" i="4"/>
  <c r="L27" i="4"/>
  <c r="I28" i="4"/>
  <c r="K28" i="4"/>
  <c r="J28" i="4"/>
  <c r="L28" i="4"/>
  <c r="I29" i="4"/>
  <c r="K29" i="4"/>
  <c r="J29" i="4"/>
  <c r="L29" i="4"/>
  <c r="I30" i="4"/>
  <c r="K30" i="4"/>
  <c r="J30" i="4"/>
  <c r="L30" i="4"/>
  <c r="I31" i="4"/>
  <c r="K31" i="4"/>
  <c r="J31" i="4"/>
  <c r="L31" i="4"/>
  <c r="I32" i="4"/>
  <c r="K32" i="4"/>
  <c r="J32" i="4"/>
  <c r="L32" i="4"/>
  <c r="I33" i="4"/>
  <c r="K33" i="4"/>
  <c r="J33" i="4"/>
  <c r="L33" i="4"/>
  <c r="I34" i="4"/>
  <c r="K34" i="4"/>
  <c r="J34" i="4"/>
  <c r="L34" i="4"/>
  <c r="I35" i="4"/>
  <c r="K35" i="4"/>
  <c r="J35" i="4"/>
  <c r="L35" i="4"/>
  <c r="I36" i="4"/>
  <c r="K36" i="4"/>
  <c r="J36" i="4"/>
  <c r="L36" i="4"/>
  <c r="I37" i="4"/>
  <c r="K37" i="4"/>
  <c r="J37" i="4"/>
  <c r="L37" i="4"/>
  <c r="I38" i="4"/>
  <c r="K38" i="4"/>
  <c r="J38" i="4"/>
  <c r="L38" i="4"/>
  <c r="I39" i="4"/>
  <c r="K39" i="4"/>
  <c r="J39" i="4"/>
  <c r="L39" i="4"/>
  <c r="I40" i="4"/>
  <c r="K40" i="4"/>
  <c r="J40" i="4"/>
  <c r="L40" i="4"/>
  <c r="I41" i="4"/>
  <c r="K41" i="4"/>
  <c r="J41" i="4"/>
  <c r="L41" i="4"/>
  <c r="I42" i="4"/>
  <c r="K42" i="4"/>
  <c r="J42" i="4"/>
  <c r="L42" i="4"/>
  <c r="I43" i="4"/>
  <c r="K43" i="4"/>
  <c r="J43" i="4"/>
  <c r="L43" i="4"/>
  <c r="I44" i="4"/>
  <c r="K44" i="4"/>
  <c r="J44" i="4"/>
  <c r="L44" i="4"/>
  <c r="I45" i="4"/>
  <c r="K45" i="4"/>
  <c r="J45" i="4"/>
  <c r="L45" i="4"/>
  <c r="I46" i="4"/>
  <c r="K46" i="4"/>
  <c r="J46" i="4"/>
  <c r="L46" i="4"/>
  <c r="I47" i="4"/>
  <c r="K47" i="4"/>
  <c r="J47" i="4"/>
  <c r="L47" i="4"/>
  <c r="I48" i="4"/>
  <c r="K48" i="4"/>
  <c r="J48" i="4"/>
  <c r="L48" i="4"/>
  <c r="I49" i="4"/>
  <c r="K49" i="4"/>
  <c r="J49" i="4"/>
  <c r="L49" i="4"/>
  <c r="I50" i="4"/>
  <c r="K50" i="4"/>
  <c r="J50" i="4"/>
  <c r="L50" i="4"/>
  <c r="I51" i="4"/>
  <c r="K51" i="4"/>
  <c r="J51" i="4"/>
  <c r="L51" i="4"/>
  <c r="I52" i="4"/>
  <c r="K52" i="4"/>
  <c r="J52" i="4"/>
  <c r="L52" i="4"/>
  <c r="I53" i="4"/>
  <c r="K53" i="4"/>
  <c r="J53" i="4"/>
  <c r="L53" i="4"/>
  <c r="I54" i="4"/>
  <c r="K54" i="4"/>
  <c r="J54" i="4"/>
  <c r="L54" i="4"/>
  <c r="I55" i="4"/>
  <c r="K55" i="4"/>
  <c r="J55" i="4"/>
  <c r="L55" i="4"/>
  <c r="I56" i="4"/>
  <c r="K56" i="4"/>
  <c r="J56" i="4"/>
  <c r="L56" i="4"/>
  <c r="I57" i="4"/>
  <c r="K57" i="4"/>
  <c r="J57" i="4"/>
  <c r="L57" i="4"/>
  <c r="I58" i="4"/>
  <c r="K58" i="4"/>
  <c r="J58" i="4"/>
  <c r="L58" i="4"/>
  <c r="I59" i="4"/>
  <c r="K59" i="4"/>
  <c r="J59" i="4"/>
  <c r="L59" i="4"/>
  <c r="I60" i="4"/>
  <c r="K60" i="4"/>
  <c r="J60" i="4"/>
  <c r="L60" i="4"/>
  <c r="I2" i="4"/>
  <c r="K2" i="4"/>
  <c r="K61" i="4"/>
  <c r="J2" i="4"/>
  <c r="J61" i="4"/>
  <c r="L61" i="4"/>
  <c r="L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G61" i="3"/>
  <c r="G61" i="4"/>
  <c r="E61" i="4"/>
  <c r="F61" i="4"/>
  <c r="H61" i="4"/>
  <c r="E61" i="3"/>
  <c r="F61" i="3"/>
  <c r="H61" i="3"/>
  <c r="I80" i="1"/>
  <c r="J80" i="1"/>
  <c r="K8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H80" i="1"/>
  <c r="I2" i="1"/>
  <c r="J2" i="1"/>
  <c r="H61" i="2"/>
  <c r="F39" i="2"/>
  <c r="F16" i="2"/>
  <c r="F12" i="2"/>
  <c r="G62" i="3"/>
  <c r="G63" i="3"/>
</calcChain>
</file>

<file path=xl/connections.xml><?xml version="1.0" encoding="utf-8"?>
<connections xmlns="http://schemas.openxmlformats.org/spreadsheetml/2006/main">
  <connection id="1" name="dtoc6_ex.txt" type="6" refreshedVersion="0" background="1" saveData="1">
    <textPr fileType="mac" sourceFile="Macintosh HD:Users:santiago:Documents:ITAM:OptimizacionNumericaI:PCS_2:dtoc6_ex.txt" delimited="0">
      <textFields count="7">
        <textField/>
        <textField position="8"/>
        <textField position="25"/>
        <textField position="37"/>
        <textField position="51"/>
        <textField position="62"/>
        <textField position="75"/>
      </textFields>
    </textPr>
  </connection>
  <connection id="2" name="global_ex.txt" type="6" refreshedVersion="0" background="1" saveData="1">
    <textPr fileType="mac" firstRow="2" sourceFile="Macintosh HD:Users:santiago:Documents:ITAM:OptimizacionNumericaI:PCS_2:global_ex.txt" delimited="0">
      <textFields count="8">
        <textField type="text"/>
        <textField position="11"/>
        <textField position="19"/>
        <textField position="30"/>
        <textField position="42"/>
        <textField position="51"/>
        <textField position="58"/>
        <textField position="73"/>
      </textFields>
    </textPr>
  </connection>
  <connection id="3" name="local_ex.txt" type="6" refreshedVersion="0" background="1" saveData="1">
    <textPr fileType="mac" firstRow="2" sourceFile="Macintosh HD:Users:santiago:Documents:ITAM:OptimizacionNumericaI:PCS_2:local_ex.txt" delimited="0">
      <textFields count="8">
        <textField type="text"/>
        <textField position="11"/>
        <textField position="19"/>
        <textField position="28"/>
        <textField position="43"/>
        <textField position="50"/>
        <textField position="59"/>
        <textField position="73"/>
      </textFields>
    </textPr>
  </connection>
  <connection id="4" name="orthrgdm_ex.txt" type="6" refreshedVersion="0" background="1" saveData="1">
    <textPr fileType="mac" sourceFile="Macintosh HD:Users:santiago:Documents:ITAM:OptimizacionNumericaI:PCS_2:orthrgdm_ex.txt" delimited="0">
      <textFields count="6">
        <textField/>
        <textField position="8"/>
        <textField position="25"/>
        <textField position="37"/>
        <textField position="52"/>
        <textField position="63"/>
      </textFields>
    </textPr>
  </connection>
  <connection id="5" name="orthrgdm_local_ex.txt" type="6" refreshedVersion="0" background="1" saveData="1">
    <textPr fileType="mac" sourceFile="Macintosh HD:Users:santiago:Documents:ITAM:OptimizacionNumericaI:PCS_2:orthrgdm_local_ex.txt" delimited="0">
      <textFields count="5">
        <textField/>
        <textField position="8"/>
        <textField position="25"/>
        <textField position="38"/>
        <textField position="59"/>
      </textFields>
    </textPr>
  </connection>
  <connection id="6" name="rg_excel.txt" type="6" refreshedVersion="0" background="1" saveData="1">
    <textPr fileType="mac" firstRow="2" sourceFile="Macintosh HD:Users:santiago:Documents:ITAM:OptimizacionNumericaI:PCS_2:mail_entregado:rg_excel.txt" delimited="0">
      <textFields count="8">
        <textField type="text"/>
        <textField position="11"/>
        <textField position="19"/>
        <textField position="30"/>
        <textField position="42"/>
        <textField position="49"/>
        <textField position="58"/>
        <textField position="73"/>
      </textFields>
    </textPr>
  </connection>
  <connection id="7" name="rl_excel.txt" type="6" refreshedVersion="0" background="1" saveData="1">
    <textPr fileType="mac" firstRow="2" sourceFile="Macintosh HD:Users:santiago:Documents:ITAM:OptimizacionNumericaI:PCS_2:rl_excel.txt" delimited="0">
      <textFields count="8">
        <textField type="text"/>
        <textField position="11"/>
        <textField position="19"/>
        <textField position="28"/>
        <textField position="43"/>
        <textField position="50"/>
        <textField position="58"/>
        <textField position="73"/>
      </textFields>
    </textPr>
  </connection>
</connections>
</file>

<file path=xl/sharedStrings.xml><?xml version="1.0" encoding="utf-8"?>
<sst xmlns="http://schemas.openxmlformats.org/spreadsheetml/2006/main" count="588" uniqueCount="101">
  <si>
    <t>problema</t>
  </si>
  <si>
    <t>n</t>
  </si>
  <si>
    <t>m</t>
  </si>
  <si>
    <t>f</t>
  </si>
  <si>
    <t>iter</t>
  </si>
  <si>
    <t>feval</t>
  </si>
  <si>
    <t>CPU(s)</t>
  </si>
  <si>
    <t>inercia</t>
  </si>
  <si>
    <t>bt1</t>
  </si>
  <si>
    <t>bt2</t>
  </si>
  <si>
    <t>bt4</t>
  </si>
  <si>
    <t>bt5</t>
  </si>
  <si>
    <t>bt6</t>
  </si>
  <si>
    <t>bt7</t>
  </si>
  <si>
    <t>bt8</t>
  </si>
  <si>
    <t>bt9</t>
  </si>
  <si>
    <t>bt11</t>
  </si>
  <si>
    <t>bt12</t>
  </si>
  <si>
    <t>byrdsphr</t>
  </si>
  <si>
    <t>catena</t>
  </si>
  <si>
    <t>catenary</t>
  </si>
  <si>
    <t>dixchlng</t>
  </si>
  <si>
    <t>dtoc1l</t>
  </si>
  <si>
    <t>dtoc1na</t>
  </si>
  <si>
    <t>dtoc1nb</t>
  </si>
  <si>
    <t>dtoc1nc</t>
  </si>
  <si>
    <t>dtoc1nd</t>
  </si>
  <si>
    <t>dtoc2</t>
  </si>
  <si>
    <t>dtoc4</t>
  </si>
  <si>
    <t>dtoc5</t>
  </si>
  <si>
    <t>dtoc6</t>
  </si>
  <si>
    <t>eigena2</t>
  </si>
  <si>
    <t>eigenaco</t>
  </si>
  <si>
    <t>eigenb2</t>
  </si>
  <si>
    <t>eigenbco</t>
  </si>
  <si>
    <t>eigenc2</t>
  </si>
  <si>
    <t>eigencco</t>
  </si>
  <si>
    <t>gilbert</t>
  </si>
  <si>
    <t>hs006</t>
  </si>
  <si>
    <t>hs007</t>
  </si>
  <si>
    <t>hs009</t>
  </si>
  <si>
    <t>hs026</t>
  </si>
  <si>
    <t>hs027</t>
  </si>
  <si>
    <t>hs039</t>
  </si>
  <si>
    <t>hs040</t>
  </si>
  <si>
    <t>hs046</t>
  </si>
  <si>
    <t>hs047</t>
  </si>
  <si>
    <t>hs049</t>
  </si>
  <si>
    <t>hs050</t>
  </si>
  <si>
    <t>hs061</t>
  </si>
  <si>
    <t>hs077</t>
  </si>
  <si>
    <t>hs078</t>
  </si>
  <si>
    <t>hs079</t>
  </si>
  <si>
    <t>hs100lnp</t>
  </si>
  <si>
    <t>hs111lnp</t>
  </si>
  <si>
    <t>lch</t>
  </si>
  <si>
    <t>maratos</t>
  </si>
  <si>
    <t>maratos2</t>
  </si>
  <si>
    <t>mwright</t>
  </si>
  <si>
    <t>orthrdm2</t>
  </si>
  <si>
    <t>orthrds2</t>
  </si>
  <si>
    <t>orthrega</t>
  </si>
  <si>
    <t>orthregb</t>
  </si>
  <si>
    <t>orthregc</t>
  </si>
  <si>
    <t>orthregd</t>
  </si>
  <si>
    <t>orthrgdm</t>
  </si>
  <si>
    <t>orthrgds</t>
  </si>
  <si>
    <t>ite</t>
  </si>
  <si>
    <t>r   feval</t>
  </si>
  <si>
    <t>,    pr</t>
  </si>
  <si>
    <t>oblema mal</t>
  </si>
  <si>
    <t>escalado ,</t>
  </si>
  <si>
    <t>iter =</t>
  </si>
  <si>
    <t>mal escalado</t>
  </si>
  <si>
    <t>cpu()</t>
  </si>
  <si>
    <t>Column1</t>
  </si>
  <si>
    <t>k</t>
  </si>
  <si>
    <t>||c||</t>
  </si>
  <si>
    <t>mu</t>
  </si>
  <si>
    <t>--------</t>
  </si>
  <si>
    <t>-----------------</t>
  </si>
  <si>
    <t>------------</t>
  </si>
  <si>
    <t>--------------</t>
  </si>
  <si>
    <t>-----------</t>
  </si>
  <si>
    <t>---------</t>
  </si>
  <si>
    <t xml:space="preserve">||gL||     </t>
  </si>
  <si>
    <t>alpha</t>
  </si>
  <si>
    <t>Objetivo en el punto inicial</t>
  </si>
  <si>
    <t>Norma de las restricciones en el punto inicial</t>
  </si>
  <si>
    <t>Norma del gradiente de la Lagrangiana en el punto inicial</t>
  </si>
  <si>
    <t>Nombre del problema</t>
  </si>
  <si>
    <t>Numero de variables</t>
  </si>
  <si>
    <t>Numero de restricciones</t>
  </si>
  <si>
    <t>Numero maximo de iteraciones</t>
  </si>
  <si>
    <t>Tolerancia</t>
  </si>
  <si>
    <t>tiempo del programa</t>
  </si>
  <si>
    <t>||gL||</t>
  </si>
  <si>
    <t>-------------</t>
  </si>
  <si>
    <t>-------------------</t>
  </si>
  <si>
    <t>inercia incorrecta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</si>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</sst>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11" fontId="0" fillId="0" borderId="0" xfId="0" applyNumberFormat="1"/>
    <xf numFmtId="0" fontId="1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4" borderId="2" xfId="0" applyFill="1" applyBorder="1"/>
    <xf numFmtId="49" fontId="0" fillId="5" borderId="1" xfId="0" applyNumberFormat="1" applyFill="1" applyBorder="1"/>
    <xf numFmtId="0" fontId="0" fillId="5" borderId="1" xfId="0" applyFill="1" applyBorder="1"/>
    <xf numFmtId="11" fontId="0" fillId="5" borderId="1" xfId="0" applyNumberFormat="1" applyFill="1" applyBorder="1"/>
    <xf numFmtId="0" fontId="0" fillId="5" borderId="2" xfId="0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5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1" fillId="0" borderId="2" xfId="0" applyFont="1" applyFill="1" applyBorder="1"/>
    <xf numFmtId="0" fontId="0" fillId="0" borderId="2" xfId="0" applyFill="1" applyBorder="1"/>
    <xf numFmtId="0" fontId="0" fillId="4" borderId="0" xfId="0" applyFill="1"/>
    <xf numFmtId="0" fontId="1" fillId="0" borderId="8" xfId="0" applyFont="1" applyBorder="1"/>
    <xf numFmtId="0" fontId="1" fillId="0" borderId="4" xfId="0" applyFont="1" applyBorder="1"/>
    <xf numFmtId="0" fontId="0" fillId="0" borderId="0" xfId="0" applyBorder="1"/>
    <xf numFmtId="11" fontId="0" fillId="0" borderId="0" xfId="0" applyNumberFormat="1" applyBorder="1"/>
    <xf numFmtId="0" fontId="0" fillId="0" borderId="9" xfId="0" applyBorder="1"/>
    <xf numFmtId="11" fontId="0" fillId="0" borderId="9" xfId="0" applyNumberFormat="1" applyBorder="1"/>
    <xf numFmtId="0" fontId="0" fillId="0" borderId="8" xfId="0" applyBorder="1"/>
    <xf numFmtId="11" fontId="0" fillId="0" borderId="8" xfId="0" applyNumberFormat="1" applyBorder="1"/>
    <xf numFmtId="0" fontId="0" fillId="0" borderId="11" xfId="0" applyBorder="1"/>
    <xf numFmtId="49" fontId="1" fillId="0" borderId="10" xfId="0" applyNumberFormat="1" applyFont="1" applyBorder="1"/>
    <xf numFmtId="49" fontId="0" fillId="0" borderId="10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14" xfId="0" applyBorder="1"/>
    <xf numFmtId="0" fontId="1" fillId="0" borderId="10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49" fontId="0" fillId="6" borderId="12" xfId="0" applyNumberFormat="1" applyFill="1" applyBorder="1"/>
    <xf numFmtId="0" fontId="0" fillId="6" borderId="0" xfId="0" applyFill="1" applyBorder="1"/>
    <xf numFmtId="0" fontId="0" fillId="6" borderId="12" xfId="0" applyFill="1" applyBorder="1"/>
    <xf numFmtId="11" fontId="0" fillId="6" borderId="0" xfId="0" applyNumberFormat="1" applyFill="1" applyBorder="1"/>
    <xf numFmtId="11" fontId="0" fillId="6" borderId="12" xfId="0" applyNumberFormat="1" applyFill="1" applyBorder="1"/>
    <xf numFmtId="0" fontId="0" fillId="6" borderId="2" xfId="0" applyFill="1" applyBorder="1"/>
    <xf numFmtId="0" fontId="0" fillId="6" borderId="0" xfId="0" applyFill="1"/>
    <xf numFmtId="0" fontId="0" fillId="0" borderId="0" xfId="0" applyFill="1" applyBorder="1"/>
    <xf numFmtId="0" fontId="0" fillId="0" borderId="12" xfId="0" applyFill="1" applyBorder="1"/>
    <xf numFmtId="11" fontId="0" fillId="0" borderId="0" xfId="0" applyNumberFormat="1" applyFill="1" applyBorder="1"/>
    <xf numFmtId="11" fontId="0" fillId="0" borderId="12" xfId="0" applyNumberFormat="1" applyFill="1" applyBorder="1"/>
    <xf numFmtId="0" fontId="0" fillId="0" borderId="7" xfId="0" applyFill="1" applyBorder="1"/>
    <xf numFmtId="0" fontId="0" fillId="8" borderId="0" xfId="0" applyFill="1" applyBorder="1"/>
    <xf numFmtId="0" fontId="0" fillId="8" borderId="12" xfId="0" applyFill="1" applyBorder="1"/>
    <xf numFmtId="11" fontId="0" fillId="8" borderId="0" xfId="0" applyNumberFormat="1" applyFill="1" applyBorder="1"/>
    <xf numFmtId="11" fontId="0" fillId="8" borderId="12" xfId="0" applyNumberFormat="1" applyFill="1" applyBorder="1"/>
    <xf numFmtId="0" fontId="0" fillId="8" borderId="0" xfId="0" applyFill="1"/>
    <xf numFmtId="0" fontId="1" fillId="0" borderId="0" xfId="0" applyFont="1" applyFill="1"/>
    <xf numFmtId="0" fontId="4" fillId="8" borderId="3" xfId="0" applyFont="1" applyFill="1" applyBorder="1"/>
    <xf numFmtId="0" fontId="4" fillId="7" borderId="4" xfId="0" applyFont="1" applyFill="1" applyBorder="1"/>
    <xf numFmtId="0" fontId="4" fillId="0" borderId="5" xfId="0" applyFont="1" applyBorder="1"/>
    <xf numFmtId="0" fontId="4" fillId="0" borderId="2" xfId="0" applyFont="1" applyBorder="1"/>
    <xf numFmtId="0" fontId="4" fillId="6" borderId="5" xfId="0" applyFont="1" applyFill="1" applyBorder="1"/>
    <xf numFmtId="0" fontId="4" fillId="6" borderId="2" xfId="0" applyFont="1" applyFill="1" applyBorder="1"/>
    <xf numFmtId="0" fontId="4" fillId="8" borderId="5" xfId="0" applyFont="1" applyFill="1" applyBorder="1"/>
    <xf numFmtId="0" fontId="4" fillId="8" borderId="2" xfId="0" applyFont="1" applyFill="1" applyBorder="1"/>
    <xf numFmtId="0" fontId="4" fillId="0" borderId="1" xfId="0" applyFont="1" applyBorder="1"/>
    <xf numFmtId="0" fontId="4" fillId="0" borderId="0" xfId="0" applyFont="1" applyBorder="1"/>
    <xf numFmtId="49" fontId="1" fillId="0" borderId="15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49" fontId="0" fillId="0" borderId="20" xfId="0" applyNumberFormat="1" applyBorder="1"/>
    <xf numFmtId="0" fontId="0" fillId="0" borderId="21" xfId="0" applyBorder="1"/>
    <xf numFmtId="49" fontId="0" fillId="0" borderId="20" xfId="0" applyNumberFormat="1" applyFill="1" applyBorder="1"/>
    <xf numFmtId="0" fontId="0" fillId="0" borderId="21" xfId="0" applyFill="1" applyBorder="1"/>
    <xf numFmtId="49" fontId="0" fillId="6" borderId="20" xfId="0" applyNumberFormat="1" applyFill="1" applyBorder="1"/>
    <xf numFmtId="0" fontId="0" fillId="6" borderId="21" xfId="0" applyFill="1" applyBorder="1"/>
    <xf numFmtId="49" fontId="0" fillId="8" borderId="20" xfId="0" applyNumberFormat="1" applyFill="1" applyBorder="1"/>
    <xf numFmtId="0" fontId="0" fillId="8" borderId="21" xfId="0" applyFill="1" applyBorder="1"/>
    <xf numFmtId="49" fontId="0" fillId="0" borderId="22" xfId="0" applyNumberFormat="1" applyBorder="1"/>
    <xf numFmtId="0" fontId="0" fillId="0" borderId="23" xfId="0" applyBorder="1"/>
    <xf numFmtId="0" fontId="0" fillId="0" borderId="24" xfId="0" applyBorder="1"/>
    <xf numFmtId="11" fontId="0" fillId="0" borderId="23" xfId="0" applyNumberFormat="1" applyBorder="1"/>
    <xf numFmtId="11" fontId="0" fillId="0" borderId="24" xfId="0" applyNumberFormat="1" applyBorder="1"/>
    <xf numFmtId="0" fontId="0" fillId="0" borderId="25" xfId="0" applyBorder="1"/>
    <xf numFmtId="11" fontId="0" fillId="9" borderId="12" xfId="0" applyNumberFormat="1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21" xfId="0" applyFill="1" applyBorder="1"/>
    <xf numFmtId="49" fontId="0" fillId="9" borderId="12" xfId="0" applyNumberFormat="1" applyFill="1" applyBorder="1"/>
    <xf numFmtId="11" fontId="0" fillId="9" borderId="0" xfId="0" applyNumberFormat="1" applyFill="1" applyBorder="1"/>
    <xf numFmtId="0" fontId="0" fillId="9" borderId="2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11" fontId="0" fillId="10" borderId="12" xfId="0" applyNumberFormat="1" applyFill="1" applyBorder="1"/>
    <xf numFmtId="11" fontId="0" fillId="11" borderId="12" xfId="0" applyNumberFormat="1" applyFill="1" applyBorder="1"/>
    <xf numFmtId="0" fontId="1" fillId="0" borderId="0" xfId="0" applyFont="1" applyBorder="1"/>
    <xf numFmtId="0" fontId="0" fillId="0" borderId="27" xfId="0" applyBorder="1"/>
    <xf numFmtId="0" fontId="0" fillId="4" borderId="27" xfId="0" applyFill="1" applyBorder="1"/>
    <xf numFmtId="0" fontId="0" fillId="12" borderId="27" xfId="0" applyFill="1" applyBorder="1"/>
    <xf numFmtId="0" fontId="0" fillId="12" borderId="0" xfId="0" applyFill="1"/>
    <xf numFmtId="0" fontId="0" fillId="12" borderId="28" xfId="0" applyFill="1" applyBorder="1"/>
    <xf numFmtId="0" fontId="0" fillId="12" borderId="2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rendimientos!$Q$18:$Q$32</c:f>
              <c:strCache>
                <c:ptCount val="15"/>
                <c:pt idx="0">
                  <c:v>hs006</c:v>
                </c:pt>
                <c:pt idx="1">
                  <c:v>dtoc6</c:v>
                </c:pt>
                <c:pt idx="2">
                  <c:v>catena</c:v>
                </c:pt>
                <c:pt idx="3">
                  <c:v>hs046</c:v>
                </c:pt>
                <c:pt idx="4">
                  <c:v>hs046</c:v>
                </c:pt>
                <c:pt idx="5">
                  <c:v>bt6</c:v>
                </c:pt>
                <c:pt idx="6">
                  <c:v>hs078</c:v>
                </c:pt>
                <c:pt idx="7">
                  <c:v>hs077</c:v>
                </c:pt>
                <c:pt idx="8">
                  <c:v>maratos2</c:v>
                </c:pt>
                <c:pt idx="9">
                  <c:v>dtoc1l</c:v>
                </c:pt>
                <c:pt idx="10">
                  <c:v>bt11</c:v>
                </c:pt>
                <c:pt idx="11">
                  <c:v>dixchlng</c:v>
                </c:pt>
                <c:pt idx="12">
                  <c:v>bt1</c:v>
                </c:pt>
                <c:pt idx="13">
                  <c:v>bt2</c:v>
                </c:pt>
                <c:pt idx="14">
                  <c:v>bt2</c:v>
                </c:pt>
              </c:strCache>
            </c:strRef>
          </c:cat>
          <c:val>
            <c:numRef>
              <c:f>rendimientos!$P$18:$P$32</c:f>
              <c:numCache>
                <c:formatCode>General</c:formatCode>
                <c:ptCount val="15"/>
                <c:pt idx="0">
                  <c:v>0.574031267727719</c:v>
                </c:pt>
                <c:pt idx="1">
                  <c:v>0.564271430438563</c:v>
                </c:pt>
                <c:pt idx="2">
                  <c:v>0.154901959985743</c:v>
                </c:pt>
                <c:pt idx="3">
                  <c:v>-0.1249387366083</c:v>
                </c:pt>
                <c:pt idx="4">
                  <c:v>-0.1249387366083</c:v>
                </c:pt>
                <c:pt idx="5">
                  <c:v>-0.113943352306837</c:v>
                </c:pt>
                <c:pt idx="6">
                  <c:v>-0.0969100130080564</c:v>
                </c:pt>
                <c:pt idx="7">
                  <c:v>-0.0791812460476248</c:v>
                </c:pt>
                <c:pt idx="8">
                  <c:v>0.0669467896306132</c:v>
                </c:pt>
                <c:pt idx="9">
                  <c:v>-0.0669467896306132</c:v>
                </c:pt>
                <c:pt idx="10">
                  <c:v>0.0511525224473813</c:v>
                </c:pt>
                <c:pt idx="11">
                  <c:v>-0.041392685158225</c:v>
                </c:pt>
                <c:pt idx="12">
                  <c:v>0.0377885608893997</c:v>
                </c:pt>
                <c:pt idx="13">
                  <c:v>0.0347621062592119</c:v>
                </c:pt>
                <c:pt idx="14">
                  <c:v>0.0347621062592119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1354232"/>
        <c:axId val="2140217832"/>
      </c:barChart>
      <c:catAx>
        <c:axId val="213135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5400000" vert="horz" anchor="ctr" anchorCtr="0"/>
          <a:lstStyle/>
          <a:p>
            <a:pPr>
              <a:defRPr sz="1200" b="1" i="0" u="sng" cap="none" spc="0" baseline="0">
                <a:solidFill>
                  <a:srgbClr val="000090"/>
                </a:solidFill>
              </a:defRPr>
            </a:pPr>
            <a:endParaRPr lang="en-US"/>
          </a:p>
        </c:txPr>
        <c:crossAx val="2140217832"/>
        <c:crosses val="autoZero"/>
        <c:auto val="1"/>
        <c:lblAlgn val="ctr"/>
        <c:lblOffset val="100"/>
        <c:noMultiLvlLbl val="0"/>
      </c:catAx>
      <c:valAx>
        <c:axId val="2140217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135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rendimientos!$AG$2:$AG$8</c:f>
              <c:strCache>
                <c:ptCount val="7"/>
                <c:pt idx="0">
                  <c:v>dtoc6</c:v>
                </c:pt>
                <c:pt idx="1">
                  <c:v>bt1</c:v>
                </c:pt>
                <c:pt idx="2">
                  <c:v>dtoc1na</c:v>
                </c:pt>
                <c:pt idx="3">
                  <c:v>dtoc1nb</c:v>
                </c:pt>
                <c:pt idx="4">
                  <c:v>dtoc1l</c:v>
                </c:pt>
                <c:pt idx="5">
                  <c:v>dtoc4</c:v>
                </c:pt>
                <c:pt idx="6">
                  <c:v>dtoc5</c:v>
                </c:pt>
              </c:strCache>
            </c:strRef>
          </c:cat>
          <c:val>
            <c:numRef>
              <c:f>rendimientos!$AF$2:$AF$8</c:f>
              <c:numCache>
                <c:formatCode>General</c:formatCode>
                <c:ptCount val="7"/>
                <c:pt idx="0">
                  <c:v>0.255642684534091</c:v>
                </c:pt>
                <c:pt idx="1">
                  <c:v>-0.0772658692109144</c:v>
                </c:pt>
                <c:pt idx="2">
                  <c:v>0.065336423717181</c:v>
                </c:pt>
                <c:pt idx="3">
                  <c:v>0.0581077391714026</c:v>
                </c:pt>
                <c:pt idx="4">
                  <c:v>-0.0566789873688817</c:v>
                </c:pt>
                <c:pt idx="5">
                  <c:v>0.0344999501746893</c:v>
                </c:pt>
                <c:pt idx="6">
                  <c:v>0.0320289354661838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3660648"/>
        <c:axId val="2133833288"/>
      </c:barChart>
      <c:catAx>
        <c:axId val="213366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problemas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5400000" vert="horz" anchor="t" anchorCtr="1"/>
          <a:lstStyle/>
          <a:p>
            <a:pPr>
              <a:defRPr sz="1200" u="sng" strike="noStrike" kern="1200" cap="none" baseline="0">
                <a:solidFill>
                  <a:schemeClr val="accent4">
                    <a:lumMod val="50000"/>
                  </a:schemeClr>
                </a:solidFill>
              </a:defRPr>
            </a:pPr>
            <a:endParaRPr lang="en-US"/>
          </a:p>
        </c:txPr>
        <c:crossAx val="2133833288"/>
        <c:crosses val="autoZero"/>
        <c:auto val="1"/>
        <c:lblAlgn val="ctr"/>
        <c:lblOffset val="100"/>
        <c:noMultiLvlLbl val="0"/>
      </c:catAx>
      <c:valAx>
        <c:axId val="21338332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3366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88900</xdr:rowOff>
    </xdr:from>
    <xdr:to>
      <xdr:col>12</xdr:col>
      <xdr:colOff>25400</xdr:colOff>
      <xdr:row>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685800</xdr:colOff>
      <xdr:row>11</xdr:row>
      <xdr:rowOff>76200</xdr:rowOff>
    </xdr:from>
    <xdr:to>
      <xdr:col>30</xdr:col>
      <xdr:colOff>76200</xdr:colOff>
      <xdr:row>28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g_excel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l_excel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obal_ex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cal_ex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cal_ex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thrgdm_ex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rthrgdm_local_ex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toc6_ex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A2" insertRow="1" totalsRowShown="0">
  <autoFilter ref="A1:A2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sqref="A1:H60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4" max="4" width="9.33203125" bestFit="1" customWidth="1"/>
    <col min="5" max="5" width="4.1640625" bestFit="1" customWidth="1"/>
    <col min="6" max="6" width="7.1640625" bestFit="1" customWidth="1"/>
    <col min="7" max="7" width="8.83203125" bestFit="1" customWidth="1"/>
    <col min="8" max="8" width="6.6640625" bestFit="1" customWidth="1"/>
  </cols>
  <sheetData>
    <row r="1" spans="1:8" s="2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67</v>
      </c>
      <c r="F1" s="4" t="s">
        <v>68</v>
      </c>
      <c r="G1" s="4" t="s">
        <v>6</v>
      </c>
      <c r="H1" s="4" t="s">
        <v>7</v>
      </c>
    </row>
    <row r="2" spans="1:8">
      <c r="A2" s="5" t="s">
        <v>8</v>
      </c>
      <c r="B2" s="6">
        <v>2</v>
      </c>
      <c r="C2" s="6">
        <v>1</v>
      </c>
      <c r="D2" s="7">
        <v>-1</v>
      </c>
      <c r="E2" s="6">
        <v>10</v>
      </c>
      <c r="F2" s="6">
        <v>12</v>
      </c>
      <c r="G2" s="7">
        <v>0.13472000000000001</v>
      </c>
      <c r="H2" s="6">
        <v>1</v>
      </c>
    </row>
    <row r="3" spans="1:8">
      <c r="A3" s="5" t="s">
        <v>9</v>
      </c>
      <c r="B3" s="6">
        <v>3</v>
      </c>
      <c r="C3" s="6">
        <v>1</v>
      </c>
      <c r="D3" s="7">
        <v>3.2568E-2</v>
      </c>
      <c r="E3" s="6">
        <v>11</v>
      </c>
      <c r="F3" s="6">
        <v>14</v>
      </c>
      <c r="G3" s="7">
        <v>3.3513000000000002E-3</v>
      </c>
      <c r="H3" s="6">
        <v>1</v>
      </c>
    </row>
    <row r="4" spans="1:8">
      <c r="A4" s="5" t="s">
        <v>10</v>
      </c>
      <c r="B4" s="6">
        <v>3</v>
      </c>
      <c r="C4" s="6">
        <v>2</v>
      </c>
      <c r="D4" s="7">
        <v>-18.609000000000002</v>
      </c>
      <c r="E4" s="6">
        <v>0</v>
      </c>
      <c r="F4" s="6">
        <v>1</v>
      </c>
      <c r="G4" s="7">
        <v>2.1402999999999999E-3</v>
      </c>
      <c r="H4" s="6">
        <v>0</v>
      </c>
    </row>
    <row r="5" spans="1:8">
      <c r="A5" s="5" t="s">
        <v>11</v>
      </c>
      <c r="B5" s="6">
        <v>3</v>
      </c>
      <c r="C5" s="6">
        <v>2</v>
      </c>
      <c r="D5" s="7">
        <v>961.72</v>
      </c>
      <c r="E5" s="6">
        <v>6</v>
      </c>
      <c r="F5" s="6">
        <v>7</v>
      </c>
      <c r="G5" s="7">
        <v>5.4716000000000001E-3</v>
      </c>
      <c r="H5" s="6">
        <v>1</v>
      </c>
    </row>
    <row r="6" spans="1:8">
      <c r="A6" s="5" t="s">
        <v>12</v>
      </c>
      <c r="B6" s="6">
        <v>5</v>
      </c>
      <c r="C6" s="6">
        <v>2</v>
      </c>
      <c r="D6" s="7">
        <v>0.27704000000000001</v>
      </c>
      <c r="E6" s="6">
        <v>9</v>
      </c>
      <c r="F6" s="6">
        <v>11</v>
      </c>
      <c r="G6" s="7">
        <v>2.8812999999999998E-3</v>
      </c>
      <c r="H6" s="6">
        <v>1</v>
      </c>
    </row>
    <row r="7" spans="1:8">
      <c r="A7" s="5" t="s">
        <v>13</v>
      </c>
      <c r="B7" s="6">
        <v>5</v>
      </c>
      <c r="C7" s="6">
        <v>3</v>
      </c>
      <c r="D7" s="7">
        <v>909</v>
      </c>
      <c r="E7" s="6">
        <v>0</v>
      </c>
      <c r="F7" s="6">
        <v>1</v>
      </c>
      <c r="G7" s="7">
        <v>5.5049000000000005E-4</v>
      </c>
      <c r="H7" s="6">
        <v>0</v>
      </c>
    </row>
    <row r="8" spans="1:8">
      <c r="A8" s="5" t="s">
        <v>14</v>
      </c>
      <c r="B8" s="6">
        <v>5</v>
      </c>
      <c r="C8" s="6">
        <v>2</v>
      </c>
      <c r="D8" s="7">
        <v>3</v>
      </c>
      <c r="E8" s="6">
        <v>0</v>
      </c>
      <c r="F8" s="6">
        <v>1</v>
      </c>
      <c r="G8" s="7">
        <v>5.4135999999999995E-4</v>
      </c>
      <c r="H8" s="6">
        <v>0</v>
      </c>
    </row>
    <row r="9" spans="1:8">
      <c r="A9" s="5" t="s">
        <v>15</v>
      </c>
      <c r="B9" s="6">
        <v>4</v>
      </c>
      <c r="C9" s="6">
        <v>2</v>
      </c>
      <c r="D9" s="7">
        <v>-3.0173999999999999</v>
      </c>
      <c r="E9" s="6">
        <v>1</v>
      </c>
      <c r="F9" s="6">
        <v>3</v>
      </c>
      <c r="G9" s="7">
        <v>9.3570999999999997E-4</v>
      </c>
      <c r="H9" s="6">
        <v>0</v>
      </c>
    </row>
    <row r="10" spans="1:8">
      <c r="A10" s="5" t="s">
        <v>16</v>
      </c>
      <c r="B10" s="6">
        <v>5</v>
      </c>
      <c r="C10" s="6">
        <v>3</v>
      </c>
      <c r="D10" s="7">
        <v>0.82489000000000001</v>
      </c>
      <c r="E10" s="6">
        <v>7</v>
      </c>
      <c r="F10" s="6">
        <v>9</v>
      </c>
      <c r="G10" s="7">
        <v>2.2215E-3</v>
      </c>
      <c r="H10" s="6">
        <v>1</v>
      </c>
    </row>
    <row r="11" spans="1:8">
      <c r="A11" s="5" t="s">
        <v>17</v>
      </c>
      <c r="B11" s="6">
        <v>5</v>
      </c>
      <c r="C11" s="6">
        <v>3</v>
      </c>
      <c r="D11" s="7">
        <v>6.1881000000000004</v>
      </c>
      <c r="E11" s="6">
        <v>3</v>
      </c>
      <c r="F11" s="6">
        <v>4</v>
      </c>
      <c r="G11" s="7">
        <v>1.3644E-3</v>
      </c>
      <c r="H11" s="6">
        <v>1</v>
      </c>
    </row>
    <row r="12" spans="1:8">
      <c r="A12" s="8" t="s">
        <v>18</v>
      </c>
      <c r="B12" s="9" t="s">
        <v>69</v>
      </c>
      <c r="C12" s="9" t="s">
        <v>70</v>
      </c>
      <c r="D12" s="9" t="s">
        <v>71</v>
      </c>
      <c r="E12" s="9" t="s">
        <v>4</v>
      </c>
      <c r="F12" s="9">
        <f xml:space="preserve">   1</f>
        <v>1</v>
      </c>
      <c r="G12" s="9"/>
      <c r="H12" s="9"/>
    </row>
    <row r="13" spans="1:8">
      <c r="A13" s="5" t="s">
        <v>19</v>
      </c>
      <c r="B13" s="6">
        <v>32</v>
      </c>
      <c r="C13" s="6">
        <v>11</v>
      </c>
      <c r="D13" s="7">
        <v>-23078</v>
      </c>
      <c r="E13" s="6">
        <v>7</v>
      </c>
      <c r="F13" s="6">
        <v>10</v>
      </c>
      <c r="G13" s="7">
        <v>2.7407E-3</v>
      </c>
      <c r="H13" s="6">
        <v>1</v>
      </c>
    </row>
    <row r="14" spans="1:8">
      <c r="A14" s="5" t="s">
        <v>20</v>
      </c>
      <c r="B14" s="6">
        <v>496</v>
      </c>
      <c r="C14" s="6">
        <v>166</v>
      </c>
      <c r="D14" s="7">
        <v>0</v>
      </c>
      <c r="E14" s="6">
        <v>0</v>
      </c>
      <c r="F14" s="6">
        <v>1</v>
      </c>
      <c r="G14" s="7">
        <v>6.4853999999999997E-3</v>
      </c>
      <c r="H14" s="6">
        <v>0</v>
      </c>
    </row>
    <row r="15" spans="1:8">
      <c r="A15" s="5" t="s">
        <v>21</v>
      </c>
      <c r="B15" s="6">
        <v>10</v>
      </c>
      <c r="C15" s="6">
        <v>5</v>
      </c>
      <c r="D15" s="7">
        <v>2471.9</v>
      </c>
      <c r="E15" s="6">
        <v>9</v>
      </c>
      <c r="F15" s="6">
        <v>11</v>
      </c>
      <c r="G15" s="7">
        <v>3.1814999999999999E-3</v>
      </c>
      <c r="H15" s="6">
        <v>1</v>
      </c>
    </row>
    <row r="16" spans="1:8">
      <c r="A16" s="8" t="s">
        <v>22</v>
      </c>
      <c r="B16" s="9" t="s">
        <v>69</v>
      </c>
      <c r="C16" s="9" t="s">
        <v>70</v>
      </c>
      <c r="D16" s="9" t="s">
        <v>71</v>
      </c>
      <c r="E16" s="9" t="s">
        <v>4</v>
      </c>
      <c r="F16" s="9">
        <f xml:space="preserve">  41</f>
        <v>41</v>
      </c>
      <c r="G16" s="9"/>
      <c r="H16" s="9"/>
    </row>
    <row r="17" spans="1:8">
      <c r="A17" s="5" t="s">
        <v>23</v>
      </c>
      <c r="B17" s="6">
        <v>1485</v>
      </c>
      <c r="C17" s="6">
        <v>990</v>
      </c>
      <c r="D17" s="7">
        <v>12.702</v>
      </c>
      <c r="E17" s="6">
        <v>101</v>
      </c>
      <c r="F17" s="6">
        <v>395</v>
      </c>
      <c r="G17" s="7">
        <v>3.4759000000000002</v>
      </c>
      <c r="H17" s="6">
        <v>1</v>
      </c>
    </row>
    <row r="18" spans="1:8">
      <c r="A18" s="5" t="s">
        <v>24</v>
      </c>
      <c r="B18" s="6">
        <v>1485</v>
      </c>
      <c r="C18" s="6">
        <v>990</v>
      </c>
      <c r="D18" s="7">
        <v>15.938000000000001</v>
      </c>
      <c r="E18" s="6">
        <v>101</v>
      </c>
      <c r="F18" s="6">
        <v>413</v>
      </c>
      <c r="G18" s="7">
        <v>3.5897999999999999</v>
      </c>
      <c r="H18" s="6">
        <v>1</v>
      </c>
    </row>
    <row r="19" spans="1:8">
      <c r="A19" s="5" t="s">
        <v>25</v>
      </c>
      <c r="B19" s="6">
        <v>1485</v>
      </c>
      <c r="C19" s="6">
        <v>990</v>
      </c>
      <c r="D19" s="7">
        <v>24.97</v>
      </c>
      <c r="E19" s="6">
        <v>101</v>
      </c>
      <c r="F19" s="6">
        <v>651</v>
      </c>
      <c r="G19" s="7">
        <v>4.1913999999999998</v>
      </c>
      <c r="H19" s="6">
        <v>1</v>
      </c>
    </row>
    <row r="20" spans="1:8">
      <c r="A20" s="5" t="s">
        <v>26</v>
      </c>
      <c r="B20" s="6">
        <v>735</v>
      </c>
      <c r="C20" s="6">
        <v>490</v>
      </c>
      <c r="D20" s="7">
        <v>12.196999999999999</v>
      </c>
      <c r="E20" s="6">
        <v>1</v>
      </c>
      <c r="F20" s="6">
        <v>5</v>
      </c>
      <c r="G20" s="7">
        <v>0.10459</v>
      </c>
      <c r="H20" s="6">
        <v>0</v>
      </c>
    </row>
    <row r="21" spans="1:8">
      <c r="A21" s="5" t="s">
        <v>27</v>
      </c>
      <c r="B21" s="6">
        <v>5994</v>
      </c>
      <c r="C21" s="6">
        <v>3996</v>
      </c>
      <c r="D21" s="7">
        <v>0.50868000000000002</v>
      </c>
      <c r="E21" s="6">
        <v>7</v>
      </c>
      <c r="F21" s="6">
        <v>14</v>
      </c>
      <c r="G21" s="7">
        <v>0.91757999999999995</v>
      </c>
      <c r="H21" s="6">
        <v>1</v>
      </c>
    </row>
    <row r="22" spans="1:8">
      <c r="A22" s="5" t="s">
        <v>28</v>
      </c>
      <c r="B22" s="6">
        <v>14996</v>
      </c>
      <c r="C22" s="6">
        <v>9997</v>
      </c>
      <c r="D22" s="7">
        <v>2.8685</v>
      </c>
      <c r="E22" s="6">
        <v>3</v>
      </c>
      <c r="F22" s="6">
        <v>4</v>
      </c>
      <c r="G22" s="7">
        <v>2.5522</v>
      </c>
      <c r="H22" s="6">
        <v>1</v>
      </c>
    </row>
    <row r="23" spans="1:8">
      <c r="A23" s="5" t="s">
        <v>29</v>
      </c>
      <c r="B23" s="6">
        <v>9998</v>
      </c>
      <c r="C23" s="6">
        <v>4999</v>
      </c>
      <c r="D23" s="7">
        <v>1.5350999999999999</v>
      </c>
      <c r="E23" s="6">
        <v>3</v>
      </c>
      <c r="F23" s="6">
        <v>4</v>
      </c>
      <c r="G23" s="7">
        <v>0.68191000000000002</v>
      </c>
      <c r="H23" s="6">
        <v>1</v>
      </c>
    </row>
    <row r="24" spans="1:8">
      <c r="A24" s="5" t="s">
        <v>30</v>
      </c>
      <c r="B24" s="6">
        <v>10000</v>
      </c>
      <c r="C24" s="6">
        <v>5000</v>
      </c>
      <c r="D24" s="7">
        <v>134850</v>
      </c>
      <c r="E24" s="6">
        <v>22</v>
      </c>
      <c r="F24" s="6">
        <v>45</v>
      </c>
      <c r="G24" s="7">
        <v>3.7961999999999998</v>
      </c>
      <c r="H24" s="6">
        <v>1</v>
      </c>
    </row>
    <row r="25" spans="1:8">
      <c r="A25" s="5" t="s">
        <v>31</v>
      </c>
      <c r="B25" s="6">
        <v>110</v>
      </c>
      <c r="C25" s="6">
        <v>55</v>
      </c>
      <c r="D25" s="7">
        <v>285</v>
      </c>
      <c r="E25" s="6">
        <v>0</v>
      </c>
      <c r="F25" s="6">
        <v>1</v>
      </c>
      <c r="G25" s="7">
        <v>6.3077000000000003E-3</v>
      </c>
      <c r="H25" s="6">
        <v>0</v>
      </c>
    </row>
    <row r="26" spans="1:8">
      <c r="A26" s="5" t="s">
        <v>32</v>
      </c>
      <c r="B26" s="6">
        <v>110</v>
      </c>
      <c r="C26" s="6">
        <v>55</v>
      </c>
      <c r="D26" s="7">
        <v>285</v>
      </c>
      <c r="E26" s="6">
        <v>0</v>
      </c>
      <c r="F26" s="6">
        <v>1</v>
      </c>
      <c r="G26" s="7">
        <v>5.3133E-3</v>
      </c>
      <c r="H26" s="6">
        <v>0</v>
      </c>
    </row>
    <row r="27" spans="1:8">
      <c r="A27" s="5" t="s">
        <v>33</v>
      </c>
      <c r="B27" s="6">
        <v>110</v>
      </c>
      <c r="C27" s="6">
        <v>55</v>
      </c>
      <c r="D27" s="7">
        <v>658</v>
      </c>
      <c r="E27" s="6">
        <v>0</v>
      </c>
      <c r="F27" s="6">
        <v>1</v>
      </c>
      <c r="G27" s="7">
        <v>4.9011000000000002E-3</v>
      </c>
      <c r="H27" s="6">
        <v>0</v>
      </c>
    </row>
    <row r="28" spans="1:8">
      <c r="A28" s="5" t="s">
        <v>34</v>
      </c>
      <c r="B28" s="6">
        <v>110</v>
      </c>
      <c r="C28" s="6">
        <v>55</v>
      </c>
      <c r="D28" s="7">
        <v>19</v>
      </c>
      <c r="E28" s="6">
        <v>0</v>
      </c>
      <c r="F28" s="6">
        <v>1</v>
      </c>
      <c r="G28" s="7">
        <v>4.9757999999999998E-3</v>
      </c>
      <c r="H28" s="6">
        <v>0</v>
      </c>
    </row>
    <row r="29" spans="1:8">
      <c r="A29" s="5" t="s">
        <v>35</v>
      </c>
      <c r="B29" s="6">
        <v>462</v>
      </c>
      <c r="C29" s="6">
        <v>231</v>
      </c>
      <c r="D29" s="7">
        <v>10071</v>
      </c>
      <c r="E29" s="6">
        <v>0</v>
      </c>
      <c r="F29" s="6">
        <v>1</v>
      </c>
      <c r="G29" s="7">
        <v>7.4406E-2</v>
      </c>
      <c r="H29" s="6">
        <v>0</v>
      </c>
    </row>
    <row r="30" spans="1:8">
      <c r="A30" s="5" t="s">
        <v>36</v>
      </c>
      <c r="B30" s="6">
        <v>30</v>
      </c>
      <c r="C30" s="6">
        <v>15</v>
      </c>
      <c r="D30" s="7">
        <v>19</v>
      </c>
      <c r="E30" s="6">
        <v>0</v>
      </c>
      <c r="F30" s="6">
        <v>1</v>
      </c>
      <c r="G30" s="7">
        <v>1.4274999999999999E-3</v>
      </c>
      <c r="H30" s="6">
        <v>0</v>
      </c>
    </row>
    <row r="31" spans="1:8">
      <c r="A31" s="5" t="s">
        <v>37</v>
      </c>
      <c r="B31" s="6">
        <v>10</v>
      </c>
      <c r="C31" s="6">
        <v>1</v>
      </c>
      <c r="D31" s="7">
        <v>192.5</v>
      </c>
      <c r="E31" s="6">
        <v>0</v>
      </c>
      <c r="F31" s="6">
        <v>1</v>
      </c>
      <c r="G31" s="7">
        <v>6.0738999999999997E-4</v>
      </c>
      <c r="H31" s="6">
        <v>0</v>
      </c>
    </row>
    <row r="32" spans="1:8">
      <c r="A32" s="5" t="s">
        <v>38</v>
      </c>
      <c r="B32" s="6">
        <v>2</v>
      </c>
      <c r="C32" s="6">
        <v>1</v>
      </c>
      <c r="D32" s="7">
        <v>0</v>
      </c>
      <c r="E32" s="6">
        <v>5</v>
      </c>
      <c r="F32" s="6">
        <v>15</v>
      </c>
      <c r="G32" s="7">
        <v>1.8665000000000001E-3</v>
      </c>
      <c r="H32" s="6">
        <v>1</v>
      </c>
    </row>
    <row r="33" spans="1:8">
      <c r="A33" s="5" t="s">
        <v>39</v>
      </c>
      <c r="B33" s="6">
        <v>2</v>
      </c>
      <c r="C33" s="6">
        <v>1</v>
      </c>
      <c r="D33" s="7">
        <v>-0.39056000000000002</v>
      </c>
      <c r="E33" s="6">
        <v>0</v>
      </c>
      <c r="F33" s="6">
        <v>1</v>
      </c>
      <c r="G33" s="7">
        <v>5.4138000000000005E-4</v>
      </c>
      <c r="H33" s="6">
        <v>0</v>
      </c>
    </row>
    <row r="34" spans="1:8">
      <c r="A34" s="5" t="s">
        <v>40</v>
      </c>
      <c r="B34" s="6">
        <v>2</v>
      </c>
      <c r="C34" s="6">
        <v>1</v>
      </c>
      <c r="D34" s="7">
        <v>0</v>
      </c>
      <c r="E34" s="6">
        <v>0</v>
      </c>
      <c r="F34" s="6">
        <v>1</v>
      </c>
      <c r="G34" s="7">
        <v>5.7850999999999996E-4</v>
      </c>
      <c r="H34" s="6">
        <v>0</v>
      </c>
    </row>
    <row r="35" spans="1:8">
      <c r="A35" s="5" t="s">
        <v>41</v>
      </c>
      <c r="B35" s="6">
        <v>3</v>
      </c>
      <c r="C35" s="6">
        <v>1</v>
      </c>
      <c r="D35" s="7">
        <v>9.0044999999999995E-31</v>
      </c>
      <c r="E35" s="6">
        <v>46</v>
      </c>
      <c r="F35" s="6">
        <v>50</v>
      </c>
      <c r="G35" s="7">
        <v>9.8118000000000007E-3</v>
      </c>
      <c r="H35" s="6">
        <v>1</v>
      </c>
    </row>
    <row r="36" spans="1:8">
      <c r="A36" s="5" t="s">
        <v>42</v>
      </c>
      <c r="B36" s="6">
        <v>3</v>
      </c>
      <c r="C36" s="6">
        <v>1</v>
      </c>
      <c r="D36" s="7">
        <v>1.2246999999999999E-2</v>
      </c>
      <c r="E36" s="6">
        <v>1</v>
      </c>
      <c r="F36" s="6">
        <v>2</v>
      </c>
      <c r="G36" s="7">
        <v>9.0691000000000003E-4</v>
      </c>
      <c r="H36" s="6">
        <v>0</v>
      </c>
    </row>
    <row r="37" spans="1:8">
      <c r="A37" s="5" t="s">
        <v>43</v>
      </c>
      <c r="B37" s="6">
        <v>4</v>
      </c>
      <c r="C37" s="6">
        <v>2</v>
      </c>
      <c r="D37" s="7">
        <v>-3.0173999999999999</v>
      </c>
      <c r="E37" s="6">
        <v>1</v>
      </c>
      <c r="F37" s="6">
        <v>3</v>
      </c>
      <c r="G37" s="7">
        <v>9.3254999999999998E-4</v>
      </c>
      <c r="H37" s="6">
        <v>0</v>
      </c>
    </row>
    <row r="38" spans="1:8">
      <c r="A38" s="5" t="s">
        <v>44</v>
      </c>
      <c r="B38" s="6">
        <v>4</v>
      </c>
      <c r="C38" s="6">
        <v>3</v>
      </c>
      <c r="D38" s="7">
        <v>-0.25</v>
      </c>
      <c r="E38" s="6">
        <v>3</v>
      </c>
      <c r="F38" s="6">
        <v>4</v>
      </c>
      <c r="G38" s="7">
        <v>1.3829999999999999E-3</v>
      </c>
      <c r="H38" s="6">
        <v>1</v>
      </c>
    </row>
    <row r="39" spans="1:8">
      <c r="A39" s="8" t="s">
        <v>45</v>
      </c>
      <c r="B39" s="9" t="s">
        <v>69</v>
      </c>
      <c r="C39" s="9" t="s">
        <v>70</v>
      </c>
      <c r="D39" s="9" t="s">
        <v>71</v>
      </c>
      <c r="E39" s="9" t="s">
        <v>4</v>
      </c>
      <c r="F39" s="9">
        <f xml:space="preserve">  66</f>
        <v>66</v>
      </c>
      <c r="G39" s="9"/>
      <c r="H39" s="9"/>
    </row>
    <row r="40" spans="1:8">
      <c r="A40" s="5" t="s">
        <v>46</v>
      </c>
      <c r="B40" s="6">
        <v>5</v>
      </c>
      <c r="C40" s="6">
        <v>3</v>
      </c>
      <c r="D40" s="7">
        <v>1.5815999999999999</v>
      </c>
      <c r="E40" s="6">
        <v>3</v>
      </c>
      <c r="F40" s="6">
        <v>5</v>
      </c>
      <c r="G40" s="7">
        <v>1.4039E-3</v>
      </c>
      <c r="H40" s="6">
        <v>0</v>
      </c>
    </row>
    <row r="41" spans="1:8">
      <c r="A41" s="5" t="s">
        <v>47</v>
      </c>
      <c r="B41" s="6">
        <v>5</v>
      </c>
      <c r="C41" s="6">
        <v>2</v>
      </c>
      <c r="D41" s="7">
        <v>1.7844E-7</v>
      </c>
      <c r="E41" s="6">
        <v>13</v>
      </c>
      <c r="F41" s="6">
        <v>14</v>
      </c>
      <c r="G41" s="7">
        <v>3.3408999999999999E-3</v>
      </c>
      <c r="H41" s="6">
        <v>1</v>
      </c>
    </row>
    <row r="42" spans="1:8">
      <c r="A42" s="5" t="s">
        <v>48</v>
      </c>
      <c r="B42" s="6">
        <v>5</v>
      </c>
      <c r="C42" s="6">
        <v>3</v>
      </c>
      <c r="D42" s="7">
        <v>6.3837000000000004E-13</v>
      </c>
      <c r="E42" s="6">
        <v>8</v>
      </c>
      <c r="F42" s="6">
        <v>9</v>
      </c>
      <c r="G42" s="7">
        <v>2.2902E-3</v>
      </c>
      <c r="H42" s="6">
        <v>1</v>
      </c>
    </row>
    <row r="43" spans="1:8">
      <c r="A43" s="5" t="s">
        <v>49</v>
      </c>
      <c r="B43" s="6">
        <v>3</v>
      </c>
      <c r="C43" s="6">
        <v>2</v>
      </c>
      <c r="D43" s="7">
        <v>0</v>
      </c>
      <c r="E43" s="6">
        <v>0</v>
      </c>
      <c r="F43" s="6">
        <v>1</v>
      </c>
      <c r="G43" s="7">
        <v>4.0299000000000003E-3</v>
      </c>
      <c r="H43" s="6">
        <v>0</v>
      </c>
    </row>
    <row r="44" spans="1:8">
      <c r="A44" s="5" t="s">
        <v>50</v>
      </c>
      <c r="B44" s="6">
        <v>5</v>
      </c>
      <c r="C44" s="6">
        <v>2</v>
      </c>
      <c r="D44" s="7">
        <v>0.24151</v>
      </c>
      <c r="E44" s="6">
        <v>8</v>
      </c>
      <c r="F44" s="6">
        <v>10</v>
      </c>
      <c r="G44" s="7">
        <v>2.6028000000000002E-3</v>
      </c>
      <c r="H44" s="6">
        <v>1</v>
      </c>
    </row>
    <row r="45" spans="1:8">
      <c r="A45" s="5" t="s">
        <v>51</v>
      </c>
      <c r="B45" s="6">
        <v>5</v>
      </c>
      <c r="C45" s="6">
        <v>3</v>
      </c>
      <c r="D45" s="7">
        <v>-2.9197000000000002</v>
      </c>
      <c r="E45" s="6">
        <v>4</v>
      </c>
      <c r="F45" s="6">
        <v>5</v>
      </c>
      <c r="G45" s="7">
        <v>1.6152E-3</v>
      </c>
      <c r="H45" s="6">
        <v>1</v>
      </c>
    </row>
    <row r="46" spans="1:8">
      <c r="A46" s="5" t="s">
        <v>52</v>
      </c>
      <c r="B46" s="6">
        <v>5</v>
      </c>
      <c r="C46" s="6">
        <v>3</v>
      </c>
      <c r="D46" s="7">
        <v>7.8777E-2</v>
      </c>
      <c r="E46" s="6">
        <v>4</v>
      </c>
      <c r="F46" s="6">
        <v>5</v>
      </c>
      <c r="G46" s="7">
        <v>1.6316E-3</v>
      </c>
      <c r="H46" s="6">
        <v>1</v>
      </c>
    </row>
    <row r="47" spans="1:8">
      <c r="A47" s="5" t="s">
        <v>53</v>
      </c>
      <c r="B47" s="6">
        <v>7</v>
      </c>
      <c r="C47" s="6">
        <v>2</v>
      </c>
      <c r="D47" s="7">
        <v>714</v>
      </c>
      <c r="E47" s="6">
        <v>0</v>
      </c>
      <c r="F47" s="6">
        <v>1</v>
      </c>
      <c r="G47" s="7">
        <v>5.8854999999999997E-4</v>
      </c>
      <c r="H47" s="6">
        <v>0</v>
      </c>
    </row>
    <row r="48" spans="1:8">
      <c r="A48" s="5" t="s">
        <v>54</v>
      </c>
      <c r="B48" s="6">
        <v>10</v>
      </c>
      <c r="C48" s="6">
        <v>3</v>
      </c>
      <c r="D48" s="7">
        <v>-21.015000000000001</v>
      </c>
      <c r="E48" s="6">
        <v>0</v>
      </c>
      <c r="F48" s="6">
        <v>1</v>
      </c>
      <c r="G48" s="7">
        <v>7.3273000000000001E-4</v>
      </c>
      <c r="H48" s="6">
        <v>0</v>
      </c>
    </row>
    <row r="49" spans="1:8">
      <c r="A49" s="5" t="s">
        <v>55</v>
      </c>
      <c r="B49" s="6">
        <v>600</v>
      </c>
      <c r="C49" s="6">
        <v>1</v>
      </c>
      <c r="D49" s="7">
        <v>258700</v>
      </c>
      <c r="E49" s="6">
        <v>0</v>
      </c>
      <c r="F49" s="6">
        <v>1</v>
      </c>
      <c r="G49" s="7">
        <v>6.9331000000000002E-3</v>
      </c>
      <c r="H49" s="6">
        <v>0</v>
      </c>
    </row>
    <row r="50" spans="1:8">
      <c r="A50" s="5" t="s">
        <v>56</v>
      </c>
      <c r="B50" s="6">
        <v>2</v>
      </c>
      <c r="C50" s="6">
        <v>1</v>
      </c>
      <c r="D50" s="7">
        <v>-1</v>
      </c>
      <c r="E50" s="6">
        <v>11</v>
      </c>
      <c r="F50" s="6">
        <v>13</v>
      </c>
      <c r="G50" s="7">
        <v>2.8040000000000001E-3</v>
      </c>
      <c r="H50" s="6">
        <v>1</v>
      </c>
    </row>
    <row r="51" spans="1:8">
      <c r="A51" s="5" t="s">
        <v>57</v>
      </c>
      <c r="B51" s="6">
        <v>2</v>
      </c>
      <c r="C51" s="6">
        <v>1</v>
      </c>
      <c r="D51" s="7">
        <v>-1</v>
      </c>
      <c r="E51" s="6">
        <v>11</v>
      </c>
      <c r="F51" s="6">
        <v>14</v>
      </c>
      <c r="G51" s="7">
        <v>2.9369000000000001E-3</v>
      </c>
      <c r="H51" s="6">
        <v>1</v>
      </c>
    </row>
    <row r="52" spans="1:8">
      <c r="A52" s="5" t="s">
        <v>58</v>
      </c>
      <c r="B52" s="6">
        <v>5</v>
      </c>
      <c r="C52" s="6">
        <v>3</v>
      </c>
      <c r="D52" s="7">
        <v>50.180999999999997</v>
      </c>
      <c r="E52" s="6">
        <v>1</v>
      </c>
      <c r="F52" s="6">
        <v>2</v>
      </c>
      <c r="G52" s="7">
        <v>1.0736000000000001E-3</v>
      </c>
      <c r="H52" s="6">
        <v>0</v>
      </c>
    </row>
    <row r="53" spans="1:8">
      <c r="A53" s="5" t="s">
        <v>59</v>
      </c>
      <c r="B53" s="6">
        <v>4003</v>
      </c>
      <c r="C53" s="6">
        <v>2000</v>
      </c>
      <c r="D53" s="7">
        <v>155.53</v>
      </c>
      <c r="E53" s="6">
        <v>6</v>
      </c>
      <c r="F53" s="6">
        <v>9</v>
      </c>
      <c r="G53" s="7">
        <v>0.67015000000000002</v>
      </c>
      <c r="H53" s="6">
        <v>1</v>
      </c>
    </row>
    <row r="54" spans="1:8">
      <c r="A54" s="5" t="s">
        <v>60</v>
      </c>
      <c r="B54" s="6">
        <v>203</v>
      </c>
      <c r="C54" s="6">
        <v>100</v>
      </c>
      <c r="D54" s="7">
        <v>30.776</v>
      </c>
      <c r="E54" s="6">
        <v>4</v>
      </c>
      <c r="F54" s="6">
        <v>7</v>
      </c>
      <c r="G54" s="7">
        <v>8.5083999999999993E-3</v>
      </c>
      <c r="H54" s="6">
        <v>0</v>
      </c>
    </row>
    <row r="55" spans="1:8">
      <c r="A55" s="5" t="s">
        <v>61</v>
      </c>
      <c r="B55" s="6">
        <v>517</v>
      </c>
      <c r="C55" s="6">
        <v>256</v>
      </c>
      <c r="D55" s="7">
        <v>592.37</v>
      </c>
      <c r="E55" s="6">
        <v>2</v>
      </c>
      <c r="F55" s="6">
        <v>4</v>
      </c>
      <c r="G55" s="7">
        <v>2.0369000000000002E-2</v>
      </c>
      <c r="H55" s="6">
        <v>0</v>
      </c>
    </row>
    <row r="56" spans="1:8">
      <c r="A56" s="5" t="s">
        <v>62</v>
      </c>
      <c r="B56" s="6">
        <v>27</v>
      </c>
      <c r="C56" s="6">
        <v>6</v>
      </c>
      <c r="D56" s="7">
        <v>0</v>
      </c>
      <c r="E56" s="6">
        <v>0</v>
      </c>
      <c r="F56" s="6">
        <v>1</v>
      </c>
      <c r="G56" s="7">
        <v>9.0419000000000003E-4</v>
      </c>
      <c r="H56" s="6">
        <v>0</v>
      </c>
    </row>
    <row r="57" spans="1:8">
      <c r="A57" s="5" t="s">
        <v>63</v>
      </c>
      <c r="B57" s="6">
        <v>10005</v>
      </c>
      <c r="C57" s="6">
        <v>5000</v>
      </c>
      <c r="D57" s="7">
        <v>191.07</v>
      </c>
      <c r="E57" s="6">
        <v>2</v>
      </c>
      <c r="F57" s="6">
        <v>5</v>
      </c>
      <c r="G57" s="7">
        <v>4.5517000000000003</v>
      </c>
      <c r="H57" s="6">
        <v>0</v>
      </c>
    </row>
    <row r="58" spans="1:8">
      <c r="A58" s="5" t="s">
        <v>64</v>
      </c>
      <c r="B58" s="6">
        <v>10003</v>
      </c>
      <c r="C58" s="6">
        <v>5000</v>
      </c>
      <c r="D58" s="7">
        <v>1523.9</v>
      </c>
      <c r="E58" s="6">
        <v>7</v>
      </c>
      <c r="F58" s="6">
        <v>11</v>
      </c>
      <c r="G58" s="7">
        <v>5.2255000000000003</v>
      </c>
      <c r="H58" s="6">
        <v>1</v>
      </c>
    </row>
    <row r="59" spans="1:8">
      <c r="A59" s="5" t="s">
        <v>65</v>
      </c>
      <c r="B59" s="6">
        <v>10003</v>
      </c>
      <c r="C59" s="6">
        <v>5000</v>
      </c>
      <c r="D59" s="7">
        <v>1513.8</v>
      </c>
      <c r="E59" s="6">
        <v>8</v>
      </c>
      <c r="F59" s="6">
        <v>13</v>
      </c>
      <c r="G59" s="7">
        <v>5.4135</v>
      </c>
      <c r="H59" s="6">
        <v>1</v>
      </c>
    </row>
    <row r="60" spans="1:8">
      <c r="A60" s="5" t="s">
        <v>66</v>
      </c>
      <c r="B60" s="6">
        <v>10003</v>
      </c>
      <c r="C60" s="6">
        <v>5000</v>
      </c>
      <c r="D60" s="7">
        <v>76.162000000000006</v>
      </c>
      <c r="E60" s="6">
        <v>0</v>
      </c>
      <c r="F60" s="6">
        <v>1</v>
      </c>
      <c r="G60" s="7">
        <v>3.6440999999999999</v>
      </c>
      <c r="H60" s="6">
        <v>0</v>
      </c>
    </row>
    <row r="61" spans="1:8">
      <c r="H61">
        <f>SUM(H2:H60)</f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activeCell="R21" sqref="R21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3" max="3" width="5.1640625" bestFit="1" customWidth="1"/>
    <col min="4" max="4" width="9.33203125" bestFit="1" customWidth="1"/>
    <col min="5" max="5" width="4" bestFit="1" customWidth="1"/>
    <col min="6" max="6" width="5.1640625" bestFit="1" customWidth="1"/>
    <col min="7" max="7" width="8.83203125" bestFit="1" customWidth="1"/>
    <col min="8" max="8" width="7.1640625" customWidth="1"/>
    <col min="9" max="9" width="10.83203125" style="28" customWidth="1"/>
  </cols>
  <sheetData>
    <row r="1" spans="1:11" s="2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7"/>
    </row>
    <row r="2" spans="1:11">
      <c r="A2" s="5" t="s">
        <v>8</v>
      </c>
      <c r="B2" s="6">
        <v>2</v>
      </c>
      <c r="C2" s="6">
        <v>1</v>
      </c>
      <c r="D2" s="7">
        <v>-1</v>
      </c>
      <c r="E2" s="6">
        <v>10</v>
      </c>
      <c r="F2" s="6">
        <v>11</v>
      </c>
      <c r="G2" s="7">
        <v>0.20884</v>
      </c>
      <c r="H2" s="6">
        <v>1</v>
      </c>
      <c r="I2" s="13">
        <f>IF(H2=global!H2,1,0)</f>
        <v>1</v>
      </c>
      <c r="J2" s="19">
        <f t="shared" ref="J2:J33" si="0">IF(I2=0,IF(H2=0,1,0),0)</f>
        <v>0</v>
      </c>
      <c r="K2" s="20">
        <f>IF(I2=0,IF(H2=1,1,0),0)</f>
        <v>0</v>
      </c>
    </row>
    <row r="3" spans="1:11">
      <c r="A3" s="5" t="s">
        <v>9</v>
      </c>
      <c r="B3" s="6">
        <v>3</v>
      </c>
      <c r="C3" s="6">
        <v>1</v>
      </c>
      <c r="D3" s="7">
        <v>3.2568E-2</v>
      </c>
      <c r="E3" s="6">
        <v>12</v>
      </c>
      <c r="F3" s="6">
        <v>13</v>
      </c>
      <c r="G3" s="7">
        <v>3.8168E-3</v>
      </c>
      <c r="H3" s="6">
        <v>1</v>
      </c>
      <c r="I3" s="13">
        <f>IF(H3=global!H3,1,0)</f>
        <v>1</v>
      </c>
      <c r="J3" s="21">
        <f t="shared" si="0"/>
        <v>0</v>
      </c>
      <c r="K3" s="22">
        <f t="shared" ref="K3:K66" si="1">IF(I3=0,IF(H3=1,1,0),0)</f>
        <v>0</v>
      </c>
    </row>
    <row r="4" spans="1:11">
      <c r="A4" s="5" t="s">
        <v>10</v>
      </c>
      <c r="B4" s="6">
        <v>3</v>
      </c>
      <c r="C4" s="6">
        <v>2</v>
      </c>
      <c r="D4" s="7">
        <v>-18.609000000000002</v>
      </c>
      <c r="E4" s="6">
        <v>0</v>
      </c>
      <c r="F4" s="6">
        <v>1</v>
      </c>
      <c r="G4" s="7">
        <v>1.7723000000000001E-3</v>
      </c>
      <c r="H4" s="6">
        <v>0</v>
      </c>
      <c r="I4" s="13">
        <f>IF(H4=global!H4,1,0)</f>
        <v>1</v>
      </c>
      <c r="J4" s="21">
        <f t="shared" si="0"/>
        <v>0</v>
      </c>
      <c r="K4" s="22">
        <f t="shared" si="1"/>
        <v>0</v>
      </c>
    </row>
    <row r="5" spans="1:11">
      <c r="A5" s="10" t="s">
        <v>10</v>
      </c>
      <c r="B5" s="11">
        <v>3</v>
      </c>
      <c r="C5" s="11">
        <v>2</v>
      </c>
      <c r="D5" s="12">
        <v>-18.609000000000002</v>
      </c>
      <c r="E5" s="11">
        <v>0</v>
      </c>
      <c r="F5" s="11">
        <v>1</v>
      </c>
      <c r="G5" s="12">
        <v>2.3267000000000001E-3</v>
      </c>
      <c r="H5" s="11">
        <v>0</v>
      </c>
      <c r="I5" s="13">
        <f>IF(H5=global!H5,1,0)</f>
        <v>0</v>
      </c>
      <c r="J5" s="23">
        <f t="shared" si="0"/>
        <v>1</v>
      </c>
      <c r="K5" s="22">
        <f t="shared" si="1"/>
        <v>0</v>
      </c>
    </row>
    <row r="6" spans="1:11">
      <c r="A6" s="5" t="s">
        <v>11</v>
      </c>
      <c r="B6" s="6">
        <v>3</v>
      </c>
      <c r="C6" s="6">
        <v>2</v>
      </c>
      <c r="D6" s="7">
        <v>961.72</v>
      </c>
      <c r="E6" s="6">
        <v>6</v>
      </c>
      <c r="F6" s="6">
        <v>7</v>
      </c>
      <c r="G6" s="7">
        <v>2.3437000000000002E-3</v>
      </c>
      <c r="H6" s="6">
        <v>1</v>
      </c>
      <c r="I6" s="13">
        <f>IF(H6=global!H6,1,0)</f>
        <v>1</v>
      </c>
      <c r="J6" s="21">
        <f t="shared" si="0"/>
        <v>0</v>
      </c>
      <c r="K6" s="22">
        <f t="shared" si="1"/>
        <v>0</v>
      </c>
    </row>
    <row r="7" spans="1:11">
      <c r="A7" s="14" t="s">
        <v>12</v>
      </c>
      <c r="B7" s="15">
        <v>5</v>
      </c>
      <c r="C7" s="15">
        <v>2</v>
      </c>
      <c r="D7" s="16">
        <v>0.27704000000000001</v>
      </c>
      <c r="E7" s="15">
        <v>12</v>
      </c>
      <c r="F7" s="15">
        <v>13</v>
      </c>
      <c r="G7" s="16">
        <v>2.6914999999999999E-3</v>
      </c>
      <c r="H7" s="15">
        <v>1</v>
      </c>
      <c r="I7" s="13">
        <f>IF(H7=global!H7,1,0)</f>
        <v>0</v>
      </c>
      <c r="J7" s="24">
        <f t="shared" si="0"/>
        <v>0</v>
      </c>
      <c r="K7" s="17">
        <f t="shared" si="1"/>
        <v>1</v>
      </c>
    </row>
    <row r="8" spans="1:11">
      <c r="A8" s="5" t="s">
        <v>13</v>
      </c>
      <c r="B8" s="6">
        <v>5</v>
      </c>
      <c r="C8" s="6">
        <v>3</v>
      </c>
      <c r="D8" s="7">
        <v>909</v>
      </c>
      <c r="E8" s="6">
        <v>0</v>
      </c>
      <c r="F8" s="6">
        <v>1</v>
      </c>
      <c r="G8" s="7">
        <v>5.1707999999999995E-4</v>
      </c>
      <c r="H8" s="6">
        <v>0</v>
      </c>
      <c r="I8" s="13">
        <f>IF(H8=global!H8,1,0)</f>
        <v>1</v>
      </c>
      <c r="J8" s="21">
        <f t="shared" si="0"/>
        <v>0</v>
      </c>
      <c r="K8" s="22">
        <f t="shared" si="1"/>
        <v>0</v>
      </c>
    </row>
    <row r="9" spans="1:11">
      <c r="A9" s="5" t="s">
        <v>13</v>
      </c>
      <c r="B9" s="6">
        <v>5</v>
      </c>
      <c r="C9" s="6">
        <v>3</v>
      </c>
      <c r="D9" s="7">
        <v>909</v>
      </c>
      <c r="E9" s="6">
        <v>0</v>
      </c>
      <c r="F9" s="6">
        <v>1</v>
      </c>
      <c r="G9" s="7">
        <v>5.7903000000000002E-4</v>
      </c>
      <c r="H9" s="6">
        <v>0</v>
      </c>
      <c r="I9" s="13">
        <f>IF(H9=global!H9,1,0)</f>
        <v>1</v>
      </c>
      <c r="J9" s="21">
        <f t="shared" si="0"/>
        <v>0</v>
      </c>
      <c r="K9" s="22">
        <f t="shared" si="1"/>
        <v>0</v>
      </c>
    </row>
    <row r="10" spans="1:11">
      <c r="A10" s="10" t="s">
        <v>14</v>
      </c>
      <c r="B10" s="11">
        <v>5</v>
      </c>
      <c r="C10" s="11">
        <v>2</v>
      </c>
      <c r="D10" s="12">
        <v>3</v>
      </c>
      <c r="E10" s="11">
        <v>0</v>
      </c>
      <c r="F10" s="11">
        <v>1</v>
      </c>
      <c r="G10" s="12">
        <v>5.7527000000000001E-4</v>
      </c>
      <c r="H10" s="11">
        <v>0</v>
      </c>
      <c r="I10" s="13">
        <f>IF(H10=global!H10,1,0)</f>
        <v>0</v>
      </c>
      <c r="J10" s="23">
        <f t="shared" si="0"/>
        <v>1</v>
      </c>
      <c r="K10" s="22">
        <f t="shared" si="1"/>
        <v>0</v>
      </c>
    </row>
    <row r="11" spans="1:11">
      <c r="A11" s="10" t="s">
        <v>14</v>
      </c>
      <c r="B11" s="11">
        <v>5</v>
      </c>
      <c r="C11" s="11">
        <v>2</v>
      </c>
      <c r="D11" s="12">
        <v>3</v>
      </c>
      <c r="E11" s="11">
        <v>0</v>
      </c>
      <c r="F11" s="11">
        <v>1</v>
      </c>
      <c r="G11" s="12">
        <v>6.4134999999999995E-4</v>
      </c>
      <c r="H11" s="11">
        <v>0</v>
      </c>
      <c r="I11" s="13">
        <f>IF(H11=global!H11,1,0)</f>
        <v>0</v>
      </c>
      <c r="J11" s="23">
        <f t="shared" si="0"/>
        <v>1</v>
      </c>
      <c r="K11" s="22">
        <f t="shared" si="1"/>
        <v>0</v>
      </c>
    </row>
    <row r="12" spans="1:11">
      <c r="A12" s="5" t="s">
        <v>15</v>
      </c>
      <c r="B12" s="6">
        <v>4</v>
      </c>
      <c r="C12" s="6">
        <v>2</v>
      </c>
      <c r="D12" s="7">
        <v>-4.0347999999999997</v>
      </c>
      <c r="E12" s="6">
        <v>1</v>
      </c>
      <c r="F12" s="6">
        <v>2</v>
      </c>
      <c r="G12" s="7">
        <v>8.1736000000000005E-4</v>
      </c>
      <c r="H12" s="6">
        <v>0</v>
      </c>
      <c r="I12" s="13">
        <f>IF(H12=global!H12,1,0)</f>
        <v>1</v>
      </c>
      <c r="J12" s="21">
        <f t="shared" si="0"/>
        <v>0</v>
      </c>
      <c r="K12" s="22">
        <f t="shared" si="1"/>
        <v>0</v>
      </c>
    </row>
    <row r="13" spans="1:11">
      <c r="A13" s="5" t="s">
        <v>16</v>
      </c>
      <c r="B13" s="6">
        <v>5</v>
      </c>
      <c r="C13" s="6">
        <v>3</v>
      </c>
      <c r="D13" s="7">
        <v>0.82489000000000001</v>
      </c>
      <c r="E13" s="6">
        <v>7</v>
      </c>
      <c r="F13" s="6">
        <v>8</v>
      </c>
      <c r="G13" s="7">
        <v>1.8377000000000001E-3</v>
      </c>
      <c r="H13" s="6">
        <v>1</v>
      </c>
      <c r="I13" s="13">
        <f>IF(H13=global!H13,1,0)</f>
        <v>1</v>
      </c>
      <c r="J13" s="21">
        <f t="shared" si="0"/>
        <v>0</v>
      </c>
      <c r="K13" s="22">
        <f t="shared" si="1"/>
        <v>0</v>
      </c>
    </row>
    <row r="14" spans="1:11">
      <c r="A14" s="14" t="s">
        <v>17</v>
      </c>
      <c r="B14" s="15">
        <v>5</v>
      </c>
      <c r="C14" s="15">
        <v>3</v>
      </c>
      <c r="D14" s="16">
        <v>6.1881000000000004</v>
      </c>
      <c r="E14" s="15">
        <v>4</v>
      </c>
      <c r="F14" s="15">
        <v>5</v>
      </c>
      <c r="G14" s="16">
        <v>1.3579E-3</v>
      </c>
      <c r="H14" s="15">
        <v>1</v>
      </c>
      <c r="I14" s="13">
        <f>IF(H14=global!H14,1,0)</f>
        <v>0</v>
      </c>
      <c r="J14" s="24">
        <f t="shared" si="0"/>
        <v>0</v>
      </c>
      <c r="K14" s="17">
        <f t="shared" si="1"/>
        <v>1</v>
      </c>
    </row>
    <row r="15" spans="1:11">
      <c r="A15" s="10" t="s">
        <v>18</v>
      </c>
      <c r="B15" s="11">
        <v>3</v>
      </c>
      <c r="C15" s="11">
        <v>2</v>
      </c>
      <c r="D15" s="12">
        <v>-2262500000000</v>
      </c>
      <c r="E15" s="11">
        <v>1</v>
      </c>
      <c r="F15" s="11">
        <v>2</v>
      </c>
      <c r="G15" s="12">
        <v>8.4924999999999996E-4</v>
      </c>
      <c r="H15" s="11">
        <v>0</v>
      </c>
      <c r="I15" s="13">
        <f>IF(H15=global!H15,1,0)</f>
        <v>0</v>
      </c>
      <c r="J15" s="23">
        <f t="shared" si="0"/>
        <v>1</v>
      </c>
      <c r="K15" s="22">
        <f t="shared" si="1"/>
        <v>0</v>
      </c>
    </row>
    <row r="16" spans="1:11">
      <c r="A16" s="14" t="s">
        <v>19</v>
      </c>
      <c r="B16" s="15">
        <v>32</v>
      </c>
      <c r="C16" s="15">
        <v>11</v>
      </c>
      <c r="D16" s="16">
        <v>-23078</v>
      </c>
      <c r="E16" s="15">
        <v>6</v>
      </c>
      <c r="F16" s="15">
        <v>7</v>
      </c>
      <c r="G16" s="16">
        <v>2.2109E-3</v>
      </c>
      <c r="H16" s="15">
        <v>1</v>
      </c>
      <c r="I16" s="13">
        <f>IF(H16=global!H16,1,0)</f>
        <v>0</v>
      </c>
      <c r="J16" s="24">
        <f t="shared" si="0"/>
        <v>0</v>
      </c>
      <c r="K16" s="17">
        <f t="shared" si="1"/>
        <v>1</v>
      </c>
    </row>
    <row r="17" spans="1:11">
      <c r="A17" s="10" t="s">
        <v>20</v>
      </c>
      <c r="B17" s="11">
        <v>496</v>
      </c>
      <c r="C17" s="11">
        <v>166</v>
      </c>
      <c r="D17" s="12">
        <v>0</v>
      </c>
      <c r="E17" s="11">
        <v>0</v>
      </c>
      <c r="F17" s="11">
        <v>1</v>
      </c>
      <c r="G17" s="12">
        <v>6.9223000000000002E-3</v>
      </c>
      <c r="H17" s="11">
        <v>0</v>
      </c>
      <c r="I17" s="13">
        <f>IF(H17=global!H17,1,0)</f>
        <v>0</v>
      </c>
      <c r="J17" s="23">
        <f t="shared" si="0"/>
        <v>1</v>
      </c>
      <c r="K17" s="22">
        <f t="shared" si="1"/>
        <v>0</v>
      </c>
    </row>
    <row r="18" spans="1:11">
      <c r="A18" s="10" t="s">
        <v>20</v>
      </c>
      <c r="B18" s="11">
        <v>496</v>
      </c>
      <c r="C18" s="11">
        <v>166</v>
      </c>
      <c r="D18" s="12">
        <v>0</v>
      </c>
      <c r="E18" s="11">
        <v>0</v>
      </c>
      <c r="F18" s="11">
        <v>1</v>
      </c>
      <c r="G18" s="12">
        <v>6.9947999999999998E-3</v>
      </c>
      <c r="H18" s="11">
        <v>0</v>
      </c>
      <c r="I18" s="13">
        <f>IF(H18=global!H18,1,0)</f>
        <v>0</v>
      </c>
      <c r="J18" s="23">
        <f t="shared" si="0"/>
        <v>1</v>
      </c>
      <c r="K18" s="22">
        <f t="shared" si="1"/>
        <v>0</v>
      </c>
    </row>
    <row r="19" spans="1:11">
      <c r="A19" s="5" t="s">
        <v>21</v>
      </c>
      <c r="B19" s="6">
        <v>10</v>
      </c>
      <c r="C19" s="6">
        <v>5</v>
      </c>
      <c r="D19" s="7">
        <v>2471.9</v>
      </c>
      <c r="E19" s="6">
        <v>10</v>
      </c>
      <c r="F19" s="6">
        <v>11</v>
      </c>
      <c r="G19" s="7">
        <v>2.8774E-3</v>
      </c>
      <c r="H19" s="6">
        <v>1</v>
      </c>
      <c r="I19" s="13">
        <f>IF(H19=global!H19,1,0)</f>
        <v>1</v>
      </c>
      <c r="J19" s="21">
        <f t="shared" si="0"/>
        <v>0</v>
      </c>
      <c r="K19" s="22">
        <f t="shared" si="1"/>
        <v>0</v>
      </c>
    </row>
    <row r="20" spans="1:11">
      <c r="A20" s="14" t="s">
        <v>22</v>
      </c>
      <c r="B20" s="15">
        <v>14985</v>
      </c>
      <c r="C20" s="15">
        <v>9990</v>
      </c>
      <c r="D20" s="16">
        <v>125.34</v>
      </c>
      <c r="E20" s="15">
        <v>6</v>
      </c>
      <c r="F20" s="15">
        <v>7</v>
      </c>
      <c r="G20" s="16">
        <v>4.4527000000000001</v>
      </c>
      <c r="H20" s="15">
        <v>1</v>
      </c>
      <c r="I20" s="13">
        <f>IF(H20=global!H20,1,0)</f>
        <v>0</v>
      </c>
      <c r="J20" s="24">
        <f t="shared" si="0"/>
        <v>0</v>
      </c>
      <c r="K20" s="17">
        <f t="shared" si="1"/>
        <v>1</v>
      </c>
    </row>
    <row r="21" spans="1:11">
      <c r="A21" s="5" t="s">
        <v>23</v>
      </c>
      <c r="B21" s="6">
        <v>1485</v>
      </c>
      <c r="C21" s="6">
        <v>990</v>
      </c>
      <c r="D21" s="7">
        <v>12.702</v>
      </c>
      <c r="E21" s="6">
        <v>6</v>
      </c>
      <c r="F21" s="6">
        <v>7</v>
      </c>
      <c r="G21" s="7">
        <v>0.36199999999999999</v>
      </c>
      <c r="H21" s="6">
        <v>1</v>
      </c>
      <c r="I21" s="13">
        <f>IF(H21=global!H21,1,0)</f>
        <v>1</v>
      </c>
      <c r="J21" s="21">
        <f t="shared" si="0"/>
        <v>0</v>
      </c>
      <c r="K21" s="22">
        <f t="shared" si="1"/>
        <v>0</v>
      </c>
    </row>
    <row r="22" spans="1:11">
      <c r="A22" s="5" t="s">
        <v>24</v>
      </c>
      <c r="B22" s="6">
        <v>1485</v>
      </c>
      <c r="C22" s="6">
        <v>990</v>
      </c>
      <c r="D22" s="7">
        <v>15.938000000000001</v>
      </c>
      <c r="E22" s="6">
        <v>5</v>
      </c>
      <c r="F22" s="6">
        <v>6</v>
      </c>
      <c r="G22" s="7">
        <v>0.34867999999999999</v>
      </c>
      <c r="H22" s="6">
        <v>1</v>
      </c>
      <c r="I22" s="13">
        <f>IF(H22=global!H22,1,0)</f>
        <v>1</v>
      </c>
      <c r="J22" s="21">
        <f t="shared" si="0"/>
        <v>0</v>
      </c>
      <c r="K22" s="22">
        <f t="shared" si="1"/>
        <v>0</v>
      </c>
    </row>
    <row r="23" spans="1:11">
      <c r="A23" s="10" t="s">
        <v>25</v>
      </c>
      <c r="B23" s="11">
        <v>1485</v>
      </c>
      <c r="C23" s="11">
        <v>990</v>
      </c>
      <c r="D23" s="12">
        <v>24.942</v>
      </c>
      <c r="E23" s="11">
        <v>3</v>
      </c>
      <c r="F23" s="11">
        <v>4</v>
      </c>
      <c r="G23" s="12">
        <v>0.27876000000000001</v>
      </c>
      <c r="H23" s="11">
        <v>0</v>
      </c>
      <c r="I23" s="13">
        <f>IF(H23=global!H23,1,0)</f>
        <v>0</v>
      </c>
      <c r="J23" s="23">
        <f t="shared" si="0"/>
        <v>1</v>
      </c>
      <c r="K23" s="22">
        <f t="shared" si="1"/>
        <v>0</v>
      </c>
    </row>
    <row r="24" spans="1:11">
      <c r="A24" s="10" t="s">
        <v>26</v>
      </c>
      <c r="B24" s="11">
        <v>735</v>
      </c>
      <c r="C24" s="11">
        <v>490</v>
      </c>
      <c r="D24" s="12">
        <v>2851.3</v>
      </c>
      <c r="E24" s="11">
        <v>1</v>
      </c>
      <c r="F24" s="11">
        <v>2</v>
      </c>
      <c r="G24" s="12">
        <v>9.9995000000000001E-2</v>
      </c>
      <c r="H24" s="11">
        <v>0</v>
      </c>
      <c r="I24" s="13">
        <f>IF(H24=global!H24,1,0)</f>
        <v>0</v>
      </c>
      <c r="J24" s="23">
        <f t="shared" si="0"/>
        <v>1</v>
      </c>
      <c r="K24" s="22">
        <f t="shared" si="1"/>
        <v>0</v>
      </c>
    </row>
    <row r="25" spans="1:11">
      <c r="A25" s="5" t="s">
        <v>27</v>
      </c>
      <c r="B25" s="6">
        <v>5994</v>
      </c>
      <c r="C25" s="6">
        <v>3996</v>
      </c>
      <c r="D25" s="7">
        <v>0.86182999999999998</v>
      </c>
      <c r="E25" s="6">
        <v>1</v>
      </c>
      <c r="F25" s="6">
        <v>2</v>
      </c>
      <c r="G25" s="7">
        <v>0.27406000000000003</v>
      </c>
      <c r="H25" s="6">
        <v>0</v>
      </c>
      <c r="I25" s="13">
        <f>IF(H25=global!H25,1,0)</f>
        <v>1</v>
      </c>
      <c r="J25" s="21">
        <f t="shared" si="0"/>
        <v>0</v>
      </c>
      <c r="K25" s="22">
        <f t="shared" si="1"/>
        <v>0</v>
      </c>
    </row>
    <row r="26" spans="1:11">
      <c r="A26" s="14" t="s">
        <v>28</v>
      </c>
      <c r="B26" s="15">
        <v>14996</v>
      </c>
      <c r="C26" s="15">
        <v>9997</v>
      </c>
      <c r="D26" s="16">
        <v>2.8685</v>
      </c>
      <c r="E26" s="15">
        <v>3</v>
      </c>
      <c r="F26" s="15">
        <v>4</v>
      </c>
      <c r="G26" s="16">
        <v>2.4699</v>
      </c>
      <c r="H26" s="15">
        <v>1</v>
      </c>
      <c r="I26" s="13">
        <f>IF(H26=global!H26,1,0)</f>
        <v>0</v>
      </c>
      <c r="J26" s="24">
        <f t="shared" si="0"/>
        <v>0</v>
      </c>
      <c r="K26" s="17">
        <f t="shared" si="1"/>
        <v>1</v>
      </c>
    </row>
    <row r="27" spans="1:11">
      <c r="A27" s="14" t="s">
        <v>29</v>
      </c>
      <c r="B27" s="15">
        <v>9998</v>
      </c>
      <c r="C27" s="15">
        <v>4999</v>
      </c>
      <c r="D27" s="16">
        <v>1.5350999999999999</v>
      </c>
      <c r="E27" s="15">
        <v>3</v>
      </c>
      <c r="F27" s="15">
        <v>4</v>
      </c>
      <c r="G27" s="16">
        <v>0.68052999999999997</v>
      </c>
      <c r="H27" s="15">
        <v>1</v>
      </c>
      <c r="I27" s="13">
        <f>IF(H27=global!H27,1,0)</f>
        <v>0</v>
      </c>
      <c r="J27" s="24">
        <f t="shared" si="0"/>
        <v>0</v>
      </c>
      <c r="K27" s="17">
        <f t="shared" si="1"/>
        <v>1</v>
      </c>
    </row>
    <row r="28" spans="1:11">
      <c r="A28" s="14" t="s">
        <v>30</v>
      </c>
      <c r="B28" s="15">
        <v>10000</v>
      </c>
      <c r="C28" s="15">
        <v>5000</v>
      </c>
      <c r="D28" s="16">
        <v>134850</v>
      </c>
      <c r="E28" s="15">
        <v>11</v>
      </c>
      <c r="F28" s="15">
        <v>12</v>
      </c>
      <c r="G28" s="16">
        <v>1.8879999999999999</v>
      </c>
      <c r="H28" s="15">
        <v>1</v>
      </c>
      <c r="I28" s="13">
        <f>IF(H28=global!H28,1,0)</f>
        <v>0</v>
      </c>
      <c r="J28" s="24">
        <f t="shared" si="0"/>
        <v>0</v>
      </c>
      <c r="K28" s="17">
        <f t="shared" si="1"/>
        <v>1</v>
      </c>
    </row>
    <row r="29" spans="1:11">
      <c r="A29" s="5" t="s">
        <v>31</v>
      </c>
      <c r="B29" s="6">
        <v>110</v>
      </c>
      <c r="C29" s="6">
        <v>55</v>
      </c>
      <c r="D29" s="7">
        <v>285</v>
      </c>
      <c r="E29" s="6">
        <v>0</v>
      </c>
      <c r="F29" s="6">
        <v>1</v>
      </c>
      <c r="G29" s="7">
        <v>6.9721000000000002E-3</v>
      </c>
      <c r="H29" s="6">
        <v>0</v>
      </c>
      <c r="I29" s="13">
        <f>IF(H29=global!H29,1,0)</f>
        <v>1</v>
      </c>
      <c r="J29" s="21">
        <f t="shared" si="0"/>
        <v>0</v>
      </c>
      <c r="K29" s="22">
        <f t="shared" si="1"/>
        <v>0</v>
      </c>
    </row>
    <row r="30" spans="1:11">
      <c r="A30" s="5" t="s">
        <v>31</v>
      </c>
      <c r="B30" s="6">
        <v>110</v>
      </c>
      <c r="C30" s="6">
        <v>55</v>
      </c>
      <c r="D30" s="7">
        <v>285</v>
      </c>
      <c r="E30" s="6">
        <v>0</v>
      </c>
      <c r="F30" s="6">
        <v>1</v>
      </c>
      <c r="G30" s="7">
        <v>7.0542000000000001E-3</v>
      </c>
      <c r="H30" s="6">
        <v>0</v>
      </c>
      <c r="I30" s="13">
        <f>IF(H30=global!H30,1,0)</f>
        <v>1</v>
      </c>
      <c r="J30" s="21">
        <f t="shared" si="0"/>
        <v>0</v>
      </c>
      <c r="K30" s="22">
        <f t="shared" si="1"/>
        <v>0</v>
      </c>
    </row>
    <row r="31" spans="1:11">
      <c r="A31" s="5" t="s">
        <v>32</v>
      </c>
      <c r="B31" s="6">
        <v>110</v>
      </c>
      <c r="C31" s="6">
        <v>55</v>
      </c>
      <c r="D31" s="7">
        <v>285</v>
      </c>
      <c r="E31" s="6">
        <v>0</v>
      </c>
      <c r="F31" s="6">
        <v>1</v>
      </c>
      <c r="G31" s="7">
        <v>5.3353999999999997E-3</v>
      </c>
      <c r="H31" s="6">
        <v>0</v>
      </c>
      <c r="I31" s="13">
        <f>IF(H31=global!H31,1,0)</f>
        <v>1</v>
      </c>
      <c r="J31" s="21">
        <f t="shared" si="0"/>
        <v>0</v>
      </c>
      <c r="K31" s="22">
        <f t="shared" si="1"/>
        <v>0</v>
      </c>
    </row>
    <row r="32" spans="1:11">
      <c r="A32" s="10" t="s">
        <v>32</v>
      </c>
      <c r="B32" s="11">
        <v>110</v>
      </c>
      <c r="C32" s="11">
        <v>55</v>
      </c>
      <c r="D32" s="12">
        <v>285</v>
      </c>
      <c r="E32" s="11">
        <v>0</v>
      </c>
      <c r="F32" s="11">
        <v>1</v>
      </c>
      <c r="G32" s="12">
        <v>5.4152000000000002E-3</v>
      </c>
      <c r="H32" s="11">
        <v>0</v>
      </c>
      <c r="I32" s="13">
        <f>IF(H32=global!H32,1,0)</f>
        <v>0</v>
      </c>
      <c r="J32" s="23">
        <f t="shared" si="0"/>
        <v>1</v>
      </c>
      <c r="K32" s="22">
        <f t="shared" si="1"/>
        <v>0</v>
      </c>
    </row>
    <row r="33" spans="1:11">
      <c r="A33" s="5" t="s">
        <v>33</v>
      </c>
      <c r="B33" s="6">
        <v>110</v>
      </c>
      <c r="C33" s="6">
        <v>55</v>
      </c>
      <c r="D33" s="7">
        <v>658</v>
      </c>
      <c r="E33" s="6">
        <v>0</v>
      </c>
      <c r="F33" s="6">
        <v>1</v>
      </c>
      <c r="G33" s="7">
        <v>4.9020000000000001E-3</v>
      </c>
      <c r="H33" s="6">
        <v>0</v>
      </c>
      <c r="I33" s="13">
        <f>IF(H33=global!H33,1,0)</f>
        <v>1</v>
      </c>
      <c r="J33" s="21">
        <f t="shared" si="0"/>
        <v>0</v>
      </c>
      <c r="K33" s="22">
        <f t="shared" si="1"/>
        <v>0</v>
      </c>
    </row>
    <row r="34" spans="1:11">
      <c r="A34" s="5" t="s">
        <v>33</v>
      </c>
      <c r="B34" s="6">
        <v>110</v>
      </c>
      <c r="C34" s="6">
        <v>55</v>
      </c>
      <c r="D34" s="7">
        <v>658</v>
      </c>
      <c r="E34" s="6">
        <v>0</v>
      </c>
      <c r="F34" s="6">
        <v>1</v>
      </c>
      <c r="G34" s="7">
        <v>4.9769999999999997E-3</v>
      </c>
      <c r="H34" s="6">
        <v>0</v>
      </c>
      <c r="I34" s="13">
        <f>IF(H34=global!H34,1,0)</f>
        <v>1</v>
      </c>
      <c r="J34" s="21">
        <f t="shared" ref="J34:J65" si="2">IF(I34=0,IF(H34=0,1,0),0)</f>
        <v>0</v>
      </c>
      <c r="K34" s="22">
        <f t="shared" si="1"/>
        <v>0</v>
      </c>
    </row>
    <row r="35" spans="1:11">
      <c r="A35" s="10" t="s">
        <v>34</v>
      </c>
      <c r="B35" s="11">
        <v>110</v>
      </c>
      <c r="C35" s="11">
        <v>55</v>
      </c>
      <c r="D35" s="12">
        <v>19</v>
      </c>
      <c r="E35" s="11">
        <v>0</v>
      </c>
      <c r="F35" s="11">
        <v>1</v>
      </c>
      <c r="G35" s="12">
        <v>4.9588999999999996E-3</v>
      </c>
      <c r="H35" s="11">
        <v>0</v>
      </c>
      <c r="I35" s="13">
        <f>IF(H35=global!H35,1,0)</f>
        <v>0</v>
      </c>
      <c r="J35" s="23">
        <f t="shared" si="2"/>
        <v>1</v>
      </c>
      <c r="K35" s="22">
        <f t="shared" si="1"/>
        <v>0</v>
      </c>
    </row>
    <row r="36" spans="1:11">
      <c r="A36" s="5" t="s">
        <v>34</v>
      </c>
      <c r="B36" s="6">
        <v>110</v>
      </c>
      <c r="C36" s="6">
        <v>55</v>
      </c>
      <c r="D36" s="7">
        <v>19</v>
      </c>
      <c r="E36" s="6">
        <v>0</v>
      </c>
      <c r="F36" s="6">
        <v>1</v>
      </c>
      <c r="G36" s="7">
        <v>5.0391000000000003E-3</v>
      </c>
      <c r="H36" s="6">
        <v>0</v>
      </c>
      <c r="I36" s="13">
        <f>IF(H36=global!H36,1,0)</f>
        <v>1</v>
      </c>
      <c r="J36" s="21">
        <f t="shared" si="2"/>
        <v>0</v>
      </c>
      <c r="K36" s="22">
        <f t="shared" si="1"/>
        <v>0</v>
      </c>
    </row>
    <row r="37" spans="1:11">
      <c r="A37" s="5" t="s">
        <v>35</v>
      </c>
      <c r="B37" s="6">
        <v>462</v>
      </c>
      <c r="C37" s="6">
        <v>231</v>
      </c>
      <c r="D37" s="7">
        <v>10071</v>
      </c>
      <c r="E37" s="6">
        <v>0</v>
      </c>
      <c r="F37" s="6">
        <v>1</v>
      </c>
      <c r="G37" s="7">
        <v>7.3646000000000003E-2</v>
      </c>
      <c r="H37" s="6">
        <v>0</v>
      </c>
      <c r="I37" s="13">
        <f>IF(H37=global!H37,1,0)</f>
        <v>1</v>
      </c>
      <c r="J37" s="21">
        <f t="shared" si="2"/>
        <v>0</v>
      </c>
      <c r="K37" s="22">
        <f t="shared" si="1"/>
        <v>0</v>
      </c>
    </row>
    <row r="38" spans="1:11">
      <c r="A38" s="10" t="s">
        <v>35</v>
      </c>
      <c r="B38" s="11">
        <v>462</v>
      </c>
      <c r="C38" s="11">
        <v>231</v>
      </c>
      <c r="D38" s="12">
        <v>10071</v>
      </c>
      <c r="E38" s="11">
        <v>0</v>
      </c>
      <c r="F38" s="11">
        <v>1</v>
      </c>
      <c r="G38" s="12">
        <v>7.3719999999999994E-2</v>
      </c>
      <c r="H38" s="11">
        <v>0</v>
      </c>
      <c r="I38" s="13">
        <f>IF(H38=global!H38,1,0)</f>
        <v>0</v>
      </c>
      <c r="J38" s="23">
        <f t="shared" si="2"/>
        <v>1</v>
      </c>
      <c r="K38" s="22">
        <f t="shared" si="1"/>
        <v>0</v>
      </c>
    </row>
    <row r="39" spans="1:11">
      <c r="A39" s="5" t="s">
        <v>36</v>
      </c>
      <c r="B39" s="6">
        <v>30</v>
      </c>
      <c r="C39" s="6">
        <v>15</v>
      </c>
      <c r="D39" s="7">
        <v>19</v>
      </c>
      <c r="E39" s="6">
        <v>0</v>
      </c>
      <c r="F39" s="6">
        <v>1</v>
      </c>
      <c r="G39" s="7">
        <v>1.3515999999999999E-3</v>
      </c>
      <c r="H39" s="6">
        <v>0</v>
      </c>
      <c r="I39" s="13">
        <f>IF(H39=global!H39,1,0)</f>
        <v>1</v>
      </c>
      <c r="J39" s="21">
        <f t="shared" si="2"/>
        <v>0</v>
      </c>
      <c r="K39" s="22">
        <f t="shared" si="1"/>
        <v>0</v>
      </c>
    </row>
    <row r="40" spans="1:11">
      <c r="A40" s="5" t="s">
        <v>36</v>
      </c>
      <c r="B40" s="6">
        <v>30</v>
      </c>
      <c r="C40" s="6">
        <v>15</v>
      </c>
      <c r="D40" s="7">
        <v>19</v>
      </c>
      <c r="E40" s="6">
        <v>0</v>
      </c>
      <c r="F40" s="6">
        <v>1</v>
      </c>
      <c r="G40" s="7">
        <v>1.4147999999999999E-3</v>
      </c>
      <c r="H40" s="6">
        <v>0</v>
      </c>
      <c r="I40" s="13">
        <f>IF(H40=global!H40,1,0)</f>
        <v>1</v>
      </c>
      <c r="J40" s="21">
        <f t="shared" si="2"/>
        <v>0</v>
      </c>
      <c r="K40" s="22">
        <f t="shared" si="1"/>
        <v>0</v>
      </c>
    </row>
    <row r="41" spans="1:11">
      <c r="A41" s="10" t="s">
        <v>37</v>
      </c>
      <c r="B41" s="11">
        <v>10</v>
      </c>
      <c r="C41" s="11">
        <v>1</v>
      </c>
      <c r="D41" s="12">
        <v>192.5</v>
      </c>
      <c r="E41" s="11">
        <v>0</v>
      </c>
      <c r="F41" s="11">
        <v>1</v>
      </c>
      <c r="G41" s="12">
        <v>5.6081999999999996E-4</v>
      </c>
      <c r="H41" s="11">
        <v>0</v>
      </c>
      <c r="I41" s="13">
        <f>IF(H41=global!H41,1,0)</f>
        <v>0</v>
      </c>
      <c r="J41" s="23">
        <f t="shared" si="2"/>
        <v>1</v>
      </c>
      <c r="K41" s="22">
        <f t="shared" si="1"/>
        <v>0</v>
      </c>
    </row>
    <row r="42" spans="1:11">
      <c r="A42" s="10" t="s">
        <v>37</v>
      </c>
      <c r="B42" s="11">
        <v>10</v>
      </c>
      <c r="C42" s="11">
        <v>1</v>
      </c>
      <c r="D42" s="12">
        <v>192.5</v>
      </c>
      <c r="E42" s="11">
        <v>0</v>
      </c>
      <c r="F42" s="11">
        <v>1</v>
      </c>
      <c r="G42" s="12">
        <v>6.2257000000000002E-4</v>
      </c>
      <c r="H42" s="11">
        <v>0</v>
      </c>
      <c r="I42" s="13">
        <f>IF(H42=global!H42,1,0)</f>
        <v>0</v>
      </c>
      <c r="J42" s="23">
        <f t="shared" si="2"/>
        <v>1</v>
      </c>
      <c r="K42" s="22">
        <f t="shared" si="1"/>
        <v>0</v>
      </c>
    </row>
    <row r="43" spans="1:11">
      <c r="A43" s="14" t="s">
        <v>38</v>
      </c>
      <c r="B43" s="15">
        <v>2</v>
      </c>
      <c r="C43" s="15">
        <v>1</v>
      </c>
      <c r="D43" s="16">
        <v>0</v>
      </c>
      <c r="E43" s="15">
        <v>3</v>
      </c>
      <c r="F43" s="15">
        <v>4</v>
      </c>
      <c r="G43" s="16">
        <v>1.1594000000000001E-3</v>
      </c>
      <c r="H43" s="15">
        <v>1</v>
      </c>
      <c r="I43" s="13">
        <f>IF(H43=global!H43,1,0)</f>
        <v>0</v>
      </c>
      <c r="J43" s="24">
        <f t="shared" si="2"/>
        <v>0</v>
      </c>
      <c r="K43" s="17">
        <f t="shared" si="1"/>
        <v>1</v>
      </c>
    </row>
    <row r="44" spans="1:11">
      <c r="A44" s="10" t="s">
        <v>39</v>
      </c>
      <c r="B44" s="11">
        <v>2</v>
      </c>
      <c r="C44" s="11">
        <v>1</v>
      </c>
      <c r="D44" s="12">
        <v>-0.39056000000000002</v>
      </c>
      <c r="E44" s="11">
        <v>0</v>
      </c>
      <c r="F44" s="11">
        <v>1</v>
      </c>
      <c r="G44" s="12">
        <v>5.3408999999999998E-4</v>
      </c>
      <c r="H44" s="11">
        <v>0</v>
      </c>
      <c r="I44" s="13">
        <f>IF(H44=global!H44,1,0)</f>
        <v>0</v>
      </c>
      <c r="J44" s="23">
        <f t="shared" si="2"/>
        <v>1</v>
      </c>
      <c r="K44" s="22">
        <f t="shared" si="1"/>
        <v>0</v>
      </c>
    </row>
    <row r="45" spans="1:11">
      <c r="A45" s="10" t="s">
        <v>39</v>
      </c>
      <c r="B45" s="11">
        <v>2</v>
      </c>
      <c r="C45" s="11">
        <v>1</v>
      </c>
      <c r="D45" s="12">
        <v>-0.39056000000000002</v>
      </c>
      <c r="E45" s="11">
        <v>0</v>
      </c>
      <c r="F45" s="11">
        <v>1</v>
      </c>
      <c r="G45" s="12">
        <v>5.9699000000000004E-4</v>
      </c>
      <c r="H45" s="11">
        <v>0</v>
      </c>
      <c r="I45" s="13">
        <f>IF(H45=global!H45,1,0)</f>
        <v>0</v>
      </c>
      <c r="J45" s="23">
        <f t="shared" si="2"/>
        <v>1</v>
      </c>
      <c r="K45" s="22">
        <f t="shared" si="1"/>
        <v>0</v>
      </c>
    </row>
    <row r="46" spans="1:11">
      <c r="A46" s="10" t="s">
        <v>40</v>
      </c>
      <c r="B46" s="11">
        <v>2</v>
      </c>
      <c r="C46" s="11">
        <v>1</v>
      </c>
      <c r="D46" s="12">
        <v>0</v>
      </c>
      <c r="E46" s="11">
        <v>0</v>
      </c>
      <c r="F46" s="11">
        <v>1</v>
      </c>
      <c r="G46" s="12">
        <v>4.9793999999999999E-4</v>
      </c>
      <c r="H46" s="11">
        <v>0</v>
      </c>
      <c r="I46" s="13">
        <f>IF(H46=global!H46,1,0)</f>
        <v>0</v>
      </c>
      <c r="J46" s="23">
        <f t="shared" si="2"/>
        <v>1</v>
      </c>
      <c r="K46" s="22">
        <f t="shared" si="1"/>
        <v>0</v>
      </c>
    </row>
    <row r="47" spans="1:11">
      <c r="A47" s="5" t="s">
        <v>40</v>
      </c>
      <c r="B47" s="6">
        <v>2</v>
      </c>
      <c r="C47" s="6">
        <v>1</v>
      </c>
      <c r="D47" s="7">
        <v>0</v>
      </c>
      <c r="E47" s="6">
        <v>0</v>
      </c>
      <c r="F47" s="6">
        <v>1</v>
      </c>
      <c r="G47" s="7">
        <v>5.5966000000000002E-4</v>
      </c>
      <c r="H47" s="6">
        <v>0</v>
      </c>
      <c r="I47" s="13">
        <f>IF(H47=global!H47,1,0)</f>
        <v>1</v>
      </c>
      <c r="J47" s="21">
        <f t="shared" si="2"/>
        <v>0</v>
      </c>
      <c r="K47" s="22">
        <f t="shared" si="1"/>
        <v>0</v>
      </c>
    </row>
    <row r="48" spans="1:11">
      <c r="A48" s="14" t="s">
        <v>41</v>
      </c>
      <c r="B48" s="15">
        <v>3</v>
      </c>
      <c r="C48" s="15">
        <v>1</v>
      </c>
      <c r="D48" s="16">
        <v>2.1738999999999999E-12</v>
      </c>
      <c r="E48" s="15">
        <v>19</v>
      </c>
      <c r="F48" s="15">
        <v>20</v>
      </c>
      <c r="G48" s="16">
        <v>3.5988999999999999E-3</v>
      </c>
      <c r="H48" s="15">
        <v>1</v>
      </c>
      <c r="I48" s="13">
        <f>IF(H48=global!H48,1,0)</f>
        <v>0</v>
      </c>
      <c r="J48" s="24">
        <f t="shared" si="2"/>
        <v>0</v>
      </c>
      <c r="K48" s="17">
        <f t="shared" si="1"/>
        <v>1</v>
      </c>
    </row>
    <row r="49" spans="1:11">
      <c r="A49" s="5" t="s">
        <v>42</v>
      </c>
      <c r="B49" s="6">
        <v>3</v>
      </c>
      <c r="C49" s="6">
        <v>1</v>
      </c>
      <c r="D49" s="7">
        <v>1.2246999999999999E-2</v>
      </c>
      <c r="E49" s="6">
        <v>1</v>
      </c>
      <c r="F49" s="6">
        <v>2</v>
      </c>
      <c r="G49" s="7">
        <v>8.6611999999999995E-4</v>
      </c>
      <c r="H49" s="6">
        <v>0</v>
      </c>
      <c r="I49" s="13">
        <f>IF(H49=global!H49,1,0)</f>
        <v>1</v>
      </c>
      <c r="J49" s="21">
        <f t="shared" si="2"/>
        <v>0</v>
      </c>
      <c r="K49" s="22">
        <f t="shared" si="1"/>
        <v>0</v>
      </c>
    </row>
    <row r="50" spans="1:11">
      <c r="A50" s="10" t="s">
        <v>43</v>
      </c>
      <c r="B50" s="11">
        <v>4</v>
      </c>
      <c r="C50" s="11">
        <v>2</v>
      </c>
      <c r="D50" s="12">
        <v>-4.0347999999999997</v>
      </c>
      <c r="E50" s="11">
        <v>1</v>
      </c>
      <c r="F50" s="11">
        <v>2</v>
      </c>
      <c r="G50" s="12">
        <v>8.7230999999999995E-4</v>
      </c>
      <c r="H50" s="11">
        <v>0</v>
      </c>
      <c r="I50" s="13">
        <f>IF(H50=global!H50,1,0)</f>
        <v>0</v>
      </c>
      <c r="J50" s="23">
        <f t="shared" si="2"/>
        <v>1</v>
      </c>
      <c r="K50" s="22">
        <f t="shared" si="1"/>
        <v>0</v>
      </c>
    </row>
    <row r="51" spans="1:11">
      <c r="A51" s="5" t="s">
        <v>44</v>
      </c>
      <c r="B51" s="6">
        <v>4</v>
      </c>
      <c r="C51" s="6">
        <v>3</v>
      </c>
      <c r="D51" s="7">
        <v>-0.25</v>
      </c>
      <c r="E51" s="6">
        <v>3</v>
      </c>
      <c r="F51" s="6">
        <v>4</v>
      </c>
      <c r="G51" s="7">
        <v>1.1647999999999999E-3</v>
      </c>
      <c r="H51" s="6">
        <v>1</v>
      </c>
      <c r="I51" s="13">
        <f>IF(H51=global!H51,1,0)</f>
        <v>1</v>
      </c>
      <c r="J51" s="21">
        <f t="shared" si="2"/>
        <v>0</v>
      </c>
      <c r="K51" s="22">
        <f t="shared" si="1"/>
        <v>0</v>
      </c>
    </row>
    <row r="52" spans="1:11">
      <c r="A52" s="14" t="s">
        <v>45</v>
      </c>
      <c r="B52" s="15">
        <v>5</v>
      </c>
      <c r="C52" s="15">
        <v>2</v>
      </c>
      <c r="D52" s="16">
        <v>1.439E-11</v>
      </c>
      <c r="E52" s="15">
        <v>13</v>
      </c>
      <c r="F52" s="15">
        <v>14</v>
      </c>
      <c r="G52" s="16">
        <v>2.6947999999999998E-3</v>
      </c>
      <c r="H52" s="15">
        <v>1</v>
      </c>
      <c r="I52" s="13">
        <f>IF(H52=global!H52,1,0)</f>
        <v>0</v>
      </c>
      <c r="J52" s="24">
        <f t="shared" si="2"/>
        <v>0</v>
      </c>
      <c r="K52" s="17">
        <f t="shared" si="1"/>
        <v>1</v>
      </c>
    </row>
    <row r="53" spans="1:11">
      <c r="A53" s="5" t="s">
        <v>46</v>
      </c>
      <c r="B53" s="6">
        <v>5</v>
      </c>
      <c r="C53" s="6">
        <v>3</v>
      </c>
      <c r="D53" s="7">
        <v>1.0655E-10</v>
      </c>
      <c r="E53" s="6">
        <v>16</v>
      </c>
      <c r="F53" s="6">
        <v>17</v>
      </c>
      <c r="G53" s="7">
        <v>3.3611000000000001E-3</v>
      </c>
      <c r="H53" s="6">
        <v>1</v>
      </c>
      <c r="I53" s="13">
        <f>IF(H53=global!H53,1,0)</f>
        <v>1</v>
      </c>
      <c r="J53" s="21">
        <f t="shared" si="2"/>
        <v>0</v>
      </c>
      <c r="K53" s="22">
        <f t="shared" si="1"/>
        <v>0</v>
      </c>
    </row>
    <row r="54" spans="1:11">
      <c r="A54" s="14" t="s">
        <v>47</v>
      </c>
      <c r="B54" s="15">
        <v>5</v>
      </c>
      <c r="C54" s="15">
        <v>2</v>
      </c>
      <c r="D54" s="16">
        <v>1.3753E-9</v>
      </c>
      <c r="E54" s="15">
        <v>16</v>
      </c>
      <c r="F54" s="15">
        <v>17</v>
      </c>
      <c r="G54" s="16">
        <v>3.3232000000000001E-3</v>
      </c>
      <c r="H54" s="15">
        <v>1</v>
      </c>
      <c r="I54" s="13">
        <f>IF(H54=global!H54,1,0)</f>
        <v>0</v>
      </c>
      <c r="J54" s="24">
        <f t="shared" si="2"/>
        <v>0</v>
      </c>
      <c r="K54" s="17">
        <f t="shared" si="1"/>
        <v>1</v>
      </c>
    </row>
    <row r="55" spans="1:11">
      <c r="A55" s="14" t="s">
        <v>48</v>
      </c>
      <c r="B55" s="15">
        <v>5</v>
      </c>
      <c r="C55" s="15">
        <v>3</v>
      </c>
      <c r="D55" s="16">
        <v>6.1630000000000004E-32</v>
      </c>
      <c r="E55" s="15">
        <v>9</v>
      </c>
      <c r="F55" s="15">
        <v>10</v>
      </c>
      <c r="G55" s="16">
        <v>2.2588E-3</v>
      </c>
      <c r="H55" s="15">
        <v>1</v>
      </c>
      <c r="I55" s="13">
        <f>IF(H55=global!H55,1,0)</f>
        <v>0</v>
      </c>
      <c r="J55" s="24">
        <f t="shared" si="2"/>
        <v>0</v>
      </c>
      <c r="K55" s="17">
        <f t="shared" si="1"/>
        <v>1</v>
      </c>
    </row>
    <row r="56" spans="1:11">
      <c r="A56" s="5" t="s">
        <v>49</v>
      </c>
      <c r="B56" s="6">
        <v>3</v>
      </c>
      <c r="C56" s="6">
        <v>2</v>
      </c>
      <c r="D56" s="7">
        <v>0</v>
      </c>
      <c r="E56" s="6">
        <v>0</v>
      </c>
      <c r="F56" s="6">
        <v>1</v>
      </c>
      <c r="G56" s="7">
        <v>3.4678999999999999E-3</v>
      </c>
      <c r="H56" s="6">
        <v>0</v>
      </c>
      <c r="I56" s="13">
        <f>IF(H56=global!H56,1,0)</f>
        <v>1</v>
      </c>
      <c r="J56" s="21">
        <f t="shared" si="2"/>
        <v>0</v>
      </c>
      <c r="K56" s="22">
        <f t="shared" si="1"/>
        <v>0</v>
      </c>
    </row>
    <row r="57" spans="1:11">
      <c r="A57" s="5" t="s">
        <v>49</v>
      </c>
      <c r="B57" s="6">
        <v>3</v>
      </c>
      <c r="C57" s="6">
        <v>2</v>
      </c>
      <c r="D57" s="7">
        <v>0</v>
      </c>
      <c r="E57" s="6">
        <v>0</v>
      </c>
      <c r="F57" s="6">
        <v>1</v>
      </c>
      <c r="G57" s="7">
        <v>3.5325E-3</v>
      </c>
      <c r="H57" s="6">
        <v>0</v>
      </c>
      <c r="I57" s="13">
        <f>IF(H57=global!H57,1,0)</f>
        <v>1</v>
      </c>
      <c r="J57" s="21">
        <f t="shared" si="2"/>
        <v>0</v>
      </c>
      <c r="K57" s="22">
        <f t="shared" si="1"/>
        <v>0</v>
      </c>
    </row>
    <row r="58" spans="1:11">
      <c r="A58" s="5" t="s">
        <v>50</v>
      </c>
      <c r="B58" s="6">
        <v>5</v>
      </c>
      <c r="C58" s="6">
        <v>2</v>
      </c>
      <c r="D58" s="7">
        <v>0.24151</v>
      </c>
      <c r="E58" s="6">
        <v>11</v>
      </c>
      <c r="F58" s="6">
        <v>12</v>
      </c>
      <c r="G58" s="7">
        <v>2.4889999999999999E-3</v>
      </c>
      <c r="H58" s="6">
        <v>1</v>
      </c>
      <c r="I58" s="13">
        <f>IF(H58=global!H58,1,0)</f>
        <v>1</v>
      </c>
      <c r="J58" s="21">
        <f t="shared" si="2"/>
        <v>0</v>
      </c>
      <c r="K58" s="22">
        <f t="shared" si="1"/>
        <v>0</v>
      </c>
    </row>
    <row r="59" spans="1:11">
      <c r="A59" s="5" t="s">
        <v>51</v>
      </c>
      <c r="B59" s="6">
        <v>5</v>
      </c>
      <c r="C59" s="6">
        <v>3</v>
      </c>
      <c r="D59" s="7">
        <v>-2.9197000000000002</v>
      </c>
      <c r="E59" s="6">
        <v>4</v>
      </c>
      <c r="F59" s="6">
        <v>5</v>
      </c>
      <c r="G59" s="7">
        <v>1.3979999999999999E-3</v>
      </c>
      <c r="H59" s="6">
        <v>1</v>
      </c>
      <c r="I59" s="13">
        <f>IF(H59=global!H59,1,0)</f>
        <v>1</v>
      </c>
      <c r="J59" s="21">
        <f t="shared" si="2"/>
        <v>0</v>
      </c>
      <c r="K59" s="22">
        <f t="shared" si="1"/>
        <v>0</v>
      </c>
    </row>
    <row r="60" spans="1:11">
      <c r="A60" s="14" t="s">
        <v>52</v>
      </c>
      <c r="B60" s="15">
        <v>5</v>
      </c>
      <c r="C60" s="15">
        <v>3</v>
      </c>
      <c r="D60" s="16">
        <v>7.8777E-2</v>
      </c>
      <c r="E60" s="15">
        <v>4</v>
      </c>
      <c r="F60" s="15">
        <v>5</v>
      </c>
      <c r="G60" s="16">
        <v>1.3669000000000001E-3</v>
      </c>
      <c r="H60" s="15">
        <v>1</v>
      </c>
      <c r="I60" s="13">
        <f>IF(H60=global!H60,1,0)</f>
        <v>0</v>
      </c>
      <c r="J60" s="24">
        <f t="shared" si="2"/>
        <v>0</v>
      </c>
      <c r="K60" s="17">
        <f t="shared" si="1"/>
        <v>1</v>
      </c>
    </row>
    <row r="61" spans="1:11">
      <c r="A61" s="10" t="s">
        <v>53</v>
      </c>
      <c r="B61" s="11">
        <v>7</v>
      </c>
      <c r="C61" s="11">
        <v>2</v>
      </c>
      <c r="D61" s="12">
        <v>714</v>
      </c>
      <c r="E61" s="11">
        <v>0</v>
      </c>
      <c r="F61" s="11">
        <v>1</v>
      </c>
      <c r="G61" s="12">
        <v>7.0078000000000002E-4</v>
      </c>
      <c r="H61" s="11">
        <v>0</v>
      </c>
      <c r="I61" s="13">
        <f>IF(H61=global!H61,1,0)</f>
        <v>0</v>
      </c>
      <c r="J61" s="23">
        <f t="shared" si="2"/>
        <v>1</v>
      </c>
      <c r="K61" s="22">
        <f t="shared" si="1"/>
        <v>0</v>
      </c>
    </row>
    <row r="62" spans="1:11">
      <c r="A62" s="5" t="s">
        <v>53</v>
      </c>
      <c r="B62" s="6">
        <v>7</v>
      </c>
      <c r="C62" s="6">
        <v>2</v>
      </c>
      <c r="D62" s="7">
        <v>714</v>
      </c>
      <c r="E62" s="6">
        <v>0</v>
      </c>
      <c r="F62" s="6">
        <v>1</v>
      </c>
      <c r="G62" s="7">
        <v>7.6250999999999999E-4</v>
      </c>
      <c r="H62" s="6">
        <v>0</v>
      </c>
      <c r="I62" s="13">
        <f>IF(H62=global!H62,1,0)</f>
        <v>1</v>
      </c>
      <c r="J62" s="21">
        <f t="shared" si="2"/>
        <v>0</v>
      </c>
      <c r="K62" s="22">
        <f t="shared" si="1"/>
        <v>0</v>
      </c>
    </row>
    <row r="63" spans="1:11">
      <c r="A63" s="5" t="s">
        <v>54</v>
      </c>
      <c r="B63" s="6">
        <v>10</v>
      </c>
      <c r="C63" s="6">
        <v>3</v>
      </c>
      <c r="D63" s="7">
        <v>-21.015000000000001</v>
      </c>
      <c r="E63" s="6">
        <v>0</v>
      </c>
      <c r="F63" s="6">
        <v>1</v>
      </c>
      <c r="G63" s="7">
        <v>7.8313999999999999E-4</v>
      </c>
      <c r="H63" s="6">
        <v>0</v>
      </c>
      <c r="I63" s="13">
        <f>IF(H63=global!H63,1,0)</f>
        <v>1</v>
      </c>
      <c r="J63" s="21">
        <f t="shared" si="2"/>
        <v>0</v>
      </c>
      <c r="K63" s="22">
        <f t="shared" si="1"/>
        <v>0</v>
      </c>
    </row>
    <row r="64" spans="1:11">
      <c r="A64" s="5" t="s">
        <v>54</v>
      </c>
      <c r="B64" s="6">
        <v>10</v>
      </c>
      <c r="C64" s="6">
        <v>3</v>
      </c>
      <c r="D64" s="7">
        <v>-21.015000000000001</v>
      </c>
      <c r="E64" s="6">
        <v>0</v>
      </c>
      <c r="F64" s="6">
        <v>1</v>
      </c>
      <c r="G64" s="7">
        <v>8.5015999999999998E-4</v>
      </c>
      <c r="H64" s="6">
        <v>0</v>
      </c>
      <c r="I64" s="13">
        <f>IF(H64=global!H64,1,0)</f>
        <v>1</v>
      </c>
      <c r="J64" s="21">
        <f t="shared" si="2"/>
        <v>0</v>
      </c>
      <c r="K64" s="22">
        <f t="shared" si="1"/>
        <v>0</v>
      </c>
    </row>
    <row r="65" spans="1:11">
      <c r="A65" s="5" t="s">
        <v>55</v>
      </c>
      <c r="B65" s="6">
        <v>600</v>
      </c>
      <c r="C65" s="6">
        <v>1</v>
      </c>
      <c r="D65" s="7">
        <v>258700</v>
      </c>
      <c r="E65" s="6">
        <v>0</v>
      </c>
      <c r="F65" s="6">
        <v>1</v>
      </c>
      <c r="G65" s="7">
        <v>7.3569999999999998E-3</v>
      </c>
      <c r="H65" s="6">
        <v>0</v>
      </c>
      <c r="I65" s="13">
        <f>IF(H65=global!H65,1,0)</f>
        <v>1</v>
      </c>
      <c r="J65" s="21">
        <f t="shared" si="2"/>
        <v>0</v>
      </c>
      <c r="K65" s="22">
        <f t="shared" si="1"/>
        <v>0</v>
      </c>
    </row>
    <row r="66" spans="1:11">
      <c r="A66" s="5" t="s">
        <v>55</v>
      </c>
      <c r="B66" s="6">
        <v>600</v>
      </c>
      <c r="C66" s="6">
        <v>1</v>
      </c>
      <c r="D66" s="7">
        <v>258700</v>
      </c>
      <c r="E66" s="6">
        <v>0</v>
      </c>
      <c r="F66" s="6">
        <v>1</v>
      </c>
      <c r="G66" s="7">
        <v>7.4356999999999999E-3</v>
      </c>
      <c r="H66" s="6">
        <v>0</v>
      </c>
      <c r="I66" s="13">
        <f>IF(H66=global!H66,1,0)</f>
        <v>1</v>
      </c>
      <c r="J66" s="21">
        <f t="shared" ref="J66:J97" si="3">IF(I66=0,IF(H66=0,1,0),0)</f>
        <v>0</v>
      </c>
      <c r="K66" s="22">
        <f t="shared" si="1"/>
        <v>0</v>
      </c>
    </row>
    <row r="67" spans="1:11">
      <c r="A67" s="14" t="s">
        <v>56</v>
      </c>
      <c r="B67" s="15">
        <v>2</v>
      </c>
      <c r="C67" s="15">
        <v>1</v>
      </c>
      <c r="D67" s="16">
        <v>-1</v>
      </c>
      <c r="E67" s="15">
        <v>12</v>
      </c>
      <c r="F67" s="15">
        <v>13</v>
      </c>
      <c r="G67" s="16">
        <v>2.4604000000000002E-3</v>
      </c>
      <c r="H67" s="15">
        <v>1</v>
      </c>
      <c r="I67" s="13">
        <f>IF(H67=global!H67,1,0)</f>
        <v>0</v>
      </c>
      <c r="J67" s="24">
        <f t="shared" si="3"/>
        <v>0</v>
      </c>
      <c r="K67" s="17">
        <f t="shared" ref="K67:K79" si="4">IF(I67=0,IF(H67=1,1,0),0)</f>
        <v>1</v>
      </c>
    </row>
    <row r="68" spans="1:11">
      <c r="A68" s="14" t="s">
        <v>57</v>
      </c>
      <c r="B68" s="15">
        <v>2</v>
      </c>
      <c r="C68" s="15">
        <v>1</v>
      </c>
      <c r="D68" s="16">
        <v>-1</v>
      </c>
      <c r="E68" s="15">
        <v>12</v>
      </c>
      <c r="F68" s="15">
        <v>13</v>
      </c>
      <c r="G68" s="16">
        <v>2.4743E-3</v>
      </c>
      <c r="H68" s="15">
        <v>1</v>
      </c>
      <c r="I68" s="13">
        <f>IF(H68=global!H68,1,0)</f>
        <v>0</v>
      </c>
      <c r="J68" s="24">
        <f t="shared" si="3"/>
        <v>0</v>
      </c>
      <c r="K68" s="17">
        <f t="shared" si="4"/>
        <v>1</v>
      </c>
    </row>
    <row r="69" spans="1:11">
      <c r="A69" s="5" t="s">
        <v>58</v>
      </c>
      <c r="B69" s="6">
        <v>5</v>
      </c>
      <c r="C69" s="6">
        <v>3</v>
      </c>
      <c r="D69" s="7">
        <v>50.180999999999997</v>
      </c>
      <c r="E69" s="6">
        <v>1</v>
      </c>
      <c r="F69" s="6">
        <v>2</v>
      </c>
      <c r="G69" s="7">
        <v>8.7239000000000001E-4</v>
      </c>
      <c r="H69" s="6">
        <v>0</v>
      </c>
      <c r="I69" s="13">
        <f>IF(H69=global!H69,1,0)</f>
        <v>1</v>
      </c>
      <c r="J69" s="21">
        <f t="shared" si="3"/>
        <v>0</v>
      </c>
      <c r="K69" s="22">
        <f t="shared" si="4"/>
        <v>0</v>
      </c>
    </row>
    <row r="70" spans="1:11">
      <c r="A70" s="5" t="s">
        <v>59</v>
      </c>
      <c r="B70" s="6">
        <v>4003</v>
      </c>
      <c r="C70" s="6">
        <v>2000</v>
      </c>
      <c r="D70" s="7">
        <v>527.70000000000005</v>
      </c>
      <c r="E70" s="6">
        <v>3</v>
      </c>
      <c r="F70" s="6">
        <v>4</v>
      </c>
      <c r="G70" s="7">
        <v>0.50575999999999999</v>
      </c>
      <c r="H70" s="6">
        <v>0</v>
      </c>
      <c r="I70" s="13">
        <f>IF(H70=global!H70,1,0)</f>
        <v>1</v>
      </c>
      <c r="J70" s="21">
        <f t="shared" si="3"/>
        <v>0</v>
      </c>
      <c r="K70" s="22">
        <f t="shared" si="4"/>
        <v>0</v>
      </c>
    </row>
    <row r="71" spans="1:11">
      <c r="A71" s="5" t="s">
        <v>60</v>
      </c>
      <c r="B71" s="6">
        <v>203</v>
      </c>
      <c r="C71" s="6">
        <v>100</v>
      </c>
      <c r="D71" s="7">
        <v>358.34</v>
      </c>
      <c r="E71" s="6">
        <v>3</v>
      </c>
      <c r="F71" s="6">
        <v>4</v>
      </c>
      <c r="G71" s="7">
        <v>6.9154000000000004E-3</v>
      </c>
      <c r="H71" s="6">
        <v>0</v>
      </c>
      <c r="I71" s="13">
        <f>IF(H71=global!H71,1,0)</f>
        <v>1</v>
      </c>
      <c r="J71" s="21">
        <f t="shared" si="3"/>
        <v>0</v>
      </c>
      <c r="K71" s="22">
        <f t="shared" si="4"/>
        <v>0</v>
      </c>
    </row>
    <row r="72" spans="1:11">
      <c r="A72" s="5" t="s">
        <v>61</v>
      </c>
      <c r="B72" s="6">
        <v>517</v>
      </c>
      <c r="C72" s="6">
        <v>256</v>
      </c>
      <c r="D72" s="7">
        <v>2333.1999999999998</v>
      </c>
      <c r="E72" s="6">
        <v>2</v>
      </c>
      <c r="F72" s="6">
        <v>3</v>
      </c>
      <c r="G72" s="7">
        <v>1.9418000000000001E-2</v>
      </c>
      <c r="H72" s="6">
        <v>0</v>
      </c>
      <c r="I72" s="13">
        <f>IF(H72=global!H72,1,0)</f>
        <v>1</v>
      </c>
      <c r="J72" s="21">
        <f t="shared" si="3"/>
        <v>0</v>
      </c>
      <c r="K72" s="22">
        <f t="shared" si="4"/>
        <v>0</v>
      </c>
    </row>
    <row r="73" spans="1:11">
      <c r="A73" s="5" t="s">
        <v>62</v>
      </c>
      <c r="B73" s="6">
        <v>27</v>
      </c>
      <c r="C73" s="6">
        <v>6</v>
      </c>
      <c r="D73" s="7">
        <v>0</v>
      </c>
      <c r="E73" s="6">
        <v>0</v>
      </c>
      <c r="F73" s="6">
        <v>1</v>
      </c>
      <c r="G73" s="7">
        <v>8.4844E-4</v>
      </c>
      <c r="H73" s="6">
        <v>0</v>
      </c>
      <c r="I73" s="13">
        <f>IF(H73=global!H73,1,0)</f>
        <v>1</v>
      </c>
      <c r="J73" s="21">
        <f t="shared" si="3"/>
        <v>0</v>
      </c>
      <c r="K73" s="22">
        <f t="shared" si="4"/>
        <v>0</v>
      </c>
    </row>
    <row r="74" spans="1:11">
      <c r="A74" s="5" t="s">
        <v>62</v>
      </c>
      <c r="B74" s="6">
        <v>27</v>
      </c>
      <c r="C74" s="6">
        <v>6</v>
      </c>
      <c r="D74" s="7">
        <v>0</v>
      </c>
      <c r="E74" s="6">
        <v>0</v>
      </c>
      <c r="F74" s="6">
        <v>1</v>
      </c>
      <c r="G74" s="7">
        <v>9.1162000000000003E-4</v>
      </c>
      <c r="H74" s="6">
        <v>0</v>
      </c>
      <c r="I74" s="13">
        <f>IF(H74=global!H74,1,0)</f>
        <v>1</v>
      </c>
      <c r="J74" s="21">
        <f t="shared" si="3"/>
        <v>0</v>
      </c>
      <c r="K74" s="22">
        <f t="shared" si="4"/>
        <v>0</v>
      </c>
    </row>
    <row r="75" spans="1:11">
      <c r="A75" s="5" t="s">
        <v>63</v>
      </c>
      <c r="B75" s="6">
        <v>10005</v>
      </c>
      <c r="C75" s="6">
        <v>5000</v>
      </c>
      <c r="D75" s="7">
        <v>341.05</v>
      </c>
      <c r="E75" s="6">
        <v>2</v>
      </c>
      <c r="F75" s="6">
        <v>3</v>
      </c>
      <c r="G75" s="7">
        <v>4.4347000000000003</v>
      </c>
      <c r="H75" s="6">
        <v>0</v>
      </c>
      <c r="I75" s="13">
        <f>IF(H75=global!H75,1,0)</f>
        <v>1</v>
      </c>
      <c r="J75" s="21">
        <f t="shared" si="3"/>
        <v>0</v>
      </c>
      <c r="K75" s="22">
        <f t="shared" si="4"/>
        <v>0</v>
      </c>
    </row>
    <row r="76" spans="1:11">
      <c r="A76" s="5" t="s">
        <v>64</v>
      </c>
      <c r="B76" s="6">
        <v>10003</v>
      </c>
      <c r="C76" s="6">
        <v>5000</v>
      </c>
      <c r="D76" s="7">
        <v>8695.2999999999993</v>
      </c>
      <c r="E76" s="6">
        <v>3</v>
      </c>
      <c r="F76" s="6">
        <v>4</v>
      </c>
      <c r="G76" s="7">
        <v>4.0580999999999996</v>
      </c>
      <c r="H76" s="6">
        <v>0</v>
      </c>
      <c r="I76" s="13">
        <f>IF(H76=global!H76,1,0)</f>
        <v>1</v>
      </c>
      <c r="J76" s="21">
        <f t="shared" si="3"/>
        <v>0</v>
      </c>
      <c r="K76" s="22">
        <f t="shared" si="4"/>
        <v>0</v>
      </c>
    </row>
    <row r="77" spans="1:11">
      <c r="A77" s="5" t="s">
        <v>65</v>
      </c>
      <c r="B77" s="6">
        <v>10003</v>
      </c>
      <c r="C77" s="6">
        <v>5000</v>
      </c>
      <c r="D77" s="7">
        <v>6010.9</v>
      </c>
      <c r="E77" s="6">
        <v>2</v>
      </c>
      <c r="F77" s="6">
        <v>3</v>
      </c>
      <c r="G77" s="7">
        <v>3.8525</v>
      </c>
      <c r="H77" s="6">
        <v>0</v>
      </c>
      <c r="I77" s="13">
        <f>IF(H77=global!H77,1,0)</f>
        <v>1</v>
      </c>
      <c r="J77" s="21">
        <f t="shared" si="3"/>
        <v>0</v>
      </c>
      <c r="K77" s="22">
        <f t="shared" si="4"/>
        <v>0</v>
      </c>
    </row>
    <row r="78" spans="1:11">
      <c r="A78" s="5" t="s">
        <v>66</v>
      </c>
      <c r="B78" s="6">
        <v>10003</v>
      </c>
      <c r="C78" s="6">
        <v>5000</v>
      </c>
      <c r="D78" s="7">
        <v>76.162000000000006</v>
      </c>
      <c r="E78" s="6">
        <v>0</v>
      </c>
      <c r="F78" s="6">
        <v>1</v>
      </c>
      <c r="G78" s="7">
        <v>3.4582999999999999</v>
      </c>
      <c r="H78" s="6">
        <v>0</v>
      </c>
      <c r="I78" s="13">
        <f>IF(H78=global!H78,1,0)</f>
        <v>1</v>
      </c>
      <c r="J78" s="21">
        <f t="shared" si="3"/>
        <v>0</v>
      </c>
      <c r="K78" s="22">
        <f t="shared" si="4"/>
        <v>0</v>
      </c>
    </row>
    <row r="79" spans="1:11">
      <c r="A79" s="5" t="s">
        <v>66</v>
      </c>
      <c r="B79" s="6">
        <v>10003</v>
      </c>
      <c r="C79" s="6">
        <v>5000</v>
      </c>
      <c r="D79" s="7">
        <v>76.162000000000006</v>
      </c>
      <c r="E79" s="6">
        <v>0</v>
      </c>
      <c r="F79" s="6">
        <v>1</v>
      </c>
      <c r="G79" s="7">
        <v>3.4584000000000001</v>
      </c>
      <c r="H79" s="6">
        <v>0</v>
      </c>
      <c r="I79" s="13">
        <f>IF(H79=global!H79,1,0)</f>
        <v>1</v>
      </c>
      <c r="J79" s="25">
        <f t="shared" si="3"/>
        <v>0</v>
      </c>
      <c r="K79" s="26">
        <f t="shared" si="4"/>
        <v>0</v>
      </c>
    </row>
    <row r="80" spans="1:11">
      <c r="H80">
        <f>SUM(H2:H79)</f>
        <v>26</v>
      </c>
      <c r="I80" s="29">
        <f t="shared" ref="I80:K80" si="5">SUM(I2:I79)</f>
        <v>45</v>
      </c>
      <c r="J80">
        <f t="shared" si="5"/>
        <v>18</v>
      </c>
      <c r="K80">
        <f t="shared" si="5"/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selection sqref="A1:H60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4" max="4" width="9.33203125" bestFit="1" customWidth="1"/>
    <col min="5" max="5" width="5.5" bestFit="1" customWidth="1"/>
    <col min="6" max="6" width="5.1640625" bestFit="1" customWidth="1"/>
    <col min="7" max="7" width="8.83203125" bestFit="1" customWidth="1"/>
    <col min="8" max="8" width="6.6640625" bestFit="1" customWidth="1"/>
  </cols>
  <sheetData>
    <row r="1" spans="1:24" s="2" customFormat="1">
      <c r="A1" s="39" t="s">
        <v>0</v>
      </c>
      <c r="B1" s="30" t="s">
        <v>1</v>
      </c>
      <c r="C1" s="44" t="s">
        <v>2</v>
      </c>
      <c r="D1" s="30" t="s">
        <v>3</v>
      </c>
      <c r="E1" s="44" t="s">
        <v>4</v>
      </c>
      <c r="F1" s="30" t="s">
        <v>5</v>
      </c>
      <c r="G1" s="44" t="s">
        <v>6</v>
      </c>
      <c r="H1" s="31" t="s">
        <v>7</v>
      </c>
      <c r="L1" s="81" t="s">
        <v>3</v>
      </c>
      <c r="M1" s="81" t="s">
        <v>4</v>
      </c>
      <c r="N1" s="82" t="s">
        <v>5</v>
      </c>
      <c r="O1" s="81" t="s">
        <v>6</v>
      </c>
      <c r="P1" s="83" t="s">
        <v>7</v>
      </c>
      <c r="Q1" s="110"/>
    </row>
    <row r="2" spans="1:24">
      <c r="A2" s="40" t="s">
        <v>8</v>
      </c>
      <c r="B2" s="36">
        <v>2</v>
      </c>
      <c r="C2" s="45">
        <v>1</v>
      </c>
      <c r="D2" s="37">
        <v>-1</v>
      </c>
      <c r="E2" s="45">
        <v>10</v>
      </c>
      <c r="F2" s="36">
        <v>12</v>
      </c>
      <c r="G2" s="48">
        <v>0.16475000000000001</v>
      </c>
      <c r="H2" s="20">
        <v>1</v>
      </c>
      <c r="I2" t="str">
        <f>IF(local_nueva!L2=1,1,"")</f>
        <v/>
      </c>
      <c r="J2">
        <f>IF(O2&lt;$S$62,1,0)*H2</f>
        <v>1</v>
      </c>
      <c r="L2" s="49">
        <v>-1</v>
      </c>
      <c r="M2" s="46">
        <v>10</v>
      </c>
      <c r="N2" s="32">
        <v>11</v>
      </c>
      <c r="O2" s="49">
        <v>0.19683</v>
      </c>
      <c r="P2" s="85">
        <v>1</v>
      </c>
      <c r="Q2" s="32">
        <f>IF(O2&lt;$S$62,1,0)*P2</f>
        <v>1</v>
      </c>
      <c r="S2" s="48">
        <f t="shared" ref="S2:S33" si="0">G2-O2</f>
        <v>-3.2079999999999997E-2</v>
      </c>
      <c r="T2">
        <f>IF(ABS(S2)&gt;1,1,0)</f>
        <v>0</v>
      </c>
      <c r="U2">
        <f>IF(ABS($S$2)&gt;0.5,1,0)</f>
        <v>0</v>
      </c>
      <c r="V2">
        <f t="shared" ref="V2:V33" si="1">IF(ABS($S2)&gt;0.25,1,0)</f>
        <v>0</v>
      </c>
      <c r="W2">
        <f t="shared" ref="W2:W33" si="2">IF(ABS($S2)&gt;0.125,1,0)</f>
        <v>0</v>
      </c>
      <c r="X2">
        <f t="shared" ref="X2:X33" si="3">IF(ABS($S2)&gt;0.1,1,0)</f>
        <v>0</v>
      </c>
    </row>
    <row r="3" spans="1:24">
      <c r="A3" s="41" t="s">
        <v>9</v>
      </c>
      <c r="B3" s="32">
        <v>3</v>
      </c>
      <c r="C3" s="46">
        <v>1</v>
      </c>
      <c r="D3" s="33">
        <v>3.2570000000000002E-2</v>
      </c>
      <c r="E3" s="46">
        <v>10</v>
      </c>
      <c r="F3" s="32">
        <v>13</v>
      </c>
      <c r="G3" s="49">
        <v>4.1376E-3</v>
      </c>
      <c r="H3" s="22">
        <v>1</v>
      </c>
      <c r="I3" t="str">
        <f>IF(local_nueva!L3=1,1,"")</f>
        <v/>
      </c>
      <c r="J3">
        <f t="shared" ref="J3:J60" si="4">IF(O3&lt;$S$62,1,0)*H3</f>
        <v>1</v>
      </c>
      <c r="L3" s="49">
        <v>3.2568E-2</v>
      </c>
      <c r="M3" s="46">
        <v>11</v>
      </c>
      <c r="N3" s="32">
        <v>12</v>
      </c>
      <c r="O3" s="49">
        <v>2.8379999999999998E-3</v>
      </c>
      <c r="P3" s="85">
        <v>1</v>
      </c>
      <c r="Q3" s="32">
        <f t="shared" ref="Q3:Q60" si="5">IF(O3&lt;$S$62,1,0)*P3</f>
        <v>1</v>
      </c>
      <c r="S3" s="49">
        <f t="shared" si="0"/>
        <v>1.2996000000000001E-3</v>
      </c>
      <c r="T3">
        <f t="shared" ref="T3:T60" si="6">IF(ABS(S3)&gt;1,1,0)</f>
        <v>0</v>
      </c>
      <c r="U3">
        <f t="shared" ref="U3:U60" si="7">IF(ABS(S3)&gt;0.5,1,0)</f>
        <v>0</v>
      </c>
      <c r="V3">
        <f t="shared" si="1"/>
        <v>0</v>
      </c>
      <c r="W3">
        <f t="shared" si="2"/>
        <v>0</v>
      </c>
      <c r="X3">
        <f t="shared" si="3"/>
        <v>0</v>
      </c>
    </row>
    <row r="4" spans="1:24">
      <c r="A4" s="41" t="s">
        <v>10</v>
      </c>
      <c r="B4" s="32">
        <v>3</v>
      </c>
      <c r="C4" s="46">
        <v>2</v>
      </c>
      <c r="D4" s="33">
        <v>-18.609000000000002</v>
      </c>
      <c r="E4" s="46">
        <v>0</v>
      </c>
      <c r="F4" s="32">
        <v>1</v>
      </c>
      <c r="G4" s="49">
        <v>3.3961999999999998E-3</v>
      </c>
      <c r="H4" s="22">
        <v>0</v>
      </c>
      <c r="I4" t="str">
        <f>IF(local_nueva!L4=1,1,"")</f>
        <v/>
      </c>
      <c r="J4">
        <f t="shared" si="4"/>
        <v>0</v>
      </c>
      <c r="L4" s="49">
        <v>-18.609000000000002</v>
      </c>
      <c r="M4" s="46">
        <v>0</v>
      </c>
      <c r="N4" s="32">
        <v>1</v>
      </c>
      <c r="O4" s="49">
        <v>1.7684E-3</v>
      </c>
      <c r="P4" s="85">
        <v>0</v>
      </c>
      <c r="Q4" s="32">
        <f t="shared" si="5"/>
        <v>0</v>
      </c>
      <c r="S4" s="49">
        <f t="shared" si="0"/>
        <v>1.6277999999999998E-3</v>
      </c>
      <c r="T4">
        <f t="shared" si="6"/>
        <v>0</v>
      </c>
      <c r="U4">
        <f t="shared" si="7"/>
        <v>0</v>
      </c>
      <c r="V4">
        <f t="shared" si="1"/>
        <v>0</v>
      </c>
      <c r="W4">
        <f t="shared" si="2"/>
        <v>0</v>
      </c>
      <c r="X4">
        <f t="shared" si="3"/>
        <v>0</v>
      </c>
    </row>
    <row r="5" spans="1:24">
      <c r="A5" s="41" t="s">
        <v>11</v>
      </c>
      <c r="B5" s="32">
        <v>3</v>
      </c>
      <c r="C5" s="46">
        <v>2</v>
      </c>
      <c r="D5" s="33">
        <v>961.72</v>
      </c>
      <c r="E5" s="46">
        <v>6</v>
      </c>
      <c r="F5" s="32">
        <v>7</v>
      </c>
      <c r="G5" s="49">
        <v>5.9820999999999997E-3</v>
      </c>
      <c r="H5" s="22">
        <v>1</v>
      </c>
      <c r="I5" t="str">
        <f>IF(local_nueva!L5=1,1,"")</f>
        <v/>
      </c>
      <c r="J5">
        <f t="shared" si="4"/>
        <v>1</v>
      </c>
      <c r="L5" s="49">
        <v>961.72</v>
      </c>
      <c r="M5" s="46">
        <v>6</v>
      </c>
      <c r="N5" s="32">
        <v>7</v>
      </c>
      <c r="O5" s="49">
        <v>2.3498999999999998E-3</v>
      </c>
      <c r="P5" s="85">
        <v>1</v>
      </c>
      <c r="Q5" s="32">
        <f t="shared" si="5"/>
        <v>1</v>
      </c>
      <c r="S5" s="49">
        <f t="shared" si="0"/>
        <v>3.6321999999999999E-3</v>
      </c>
      <c r="T5">
        <f t="shared" si="6"/>
        <v>0</v>
      </c>
      <c r="U5">
        <f t="shared" si="7"/>
        <v>0</v>
      </c>
      <c r="V5">
        <f t="shared" si="1"/>
        <v>0</v>
      </c>
      <c r="W5">
        <f t="shared" si="2"/>
        <v>0</v>
      </c>
      <c r="X5">
        <f t="shared" si="3"/>
        <v>0</v>
      </c>
    </row>
    <row r="6" spans="1:24">
      <c r="A6" s="41" t="s">
        <v>12</v>
      </c>
      <c r="B6" s="32">
        <v>5</v>
      </c>
      <c r="C6" s="46">
        <v>2</v>
      </c>
      <c r="D6" s="33">
        <v>0.27704000000000001</v>
      </c>
      <c r="E6" s="46">
        <v>8</v>
      </c>
      <c r="F6" s="32">
        <v>10</v>
      </c>
      <c r="G6" s="49">
        <v>2.9572000000000001E-3</v>
      </c>
      <c r="H6" s="22">
        <v>1</v>
      </c>
      <c r="I6" t="str">
        <f>IF(local_nueva!L6=1,1,"")</f>
        <v/>
      </c>
      <c r="J6">
        <f t="shared" si="4"/>
        <v>1</v>
      </c>
      <c r="L6" s="49">
        <v>0.27704000000000001</v>
      </c>
      <c r="M6" s="46">
        <v>12</v>
      </c>
      <c r="N6" s="32">
        <v>13</v>
      </c>
      <c r="O6" s="49">
        <v>3.1199999999999999E-3</v>
      </c>
      <c r="P6" s="85">
        <v>1</v>
      </c>
      <c r="Q6" s="32">
        <f t="shared" si="5"/>
        <v>1</v>
      </c>
      <c r="S6" s="49">
        <f t="shared" si="0"/>
        <v>-1.6279999999999984E-4</v>
      </c>
      <c r="T6">
        <f t="shared" si="6"/>
        <v>0</v>
      </c>
      <c r="U6">
        <f t="shared" si="7"/>
        <v>0</v>
      </c>
      <c r="V6">
        <f t="shared" si="1"/>
        <v>0</v>
      </c>
      <c r="W6">
        <f t="shared" si="2"/>
        <v>0</v>
      </c>
      <c r="X6">
        <f t="shared" si="3"/>
        <v>0</v>
      </c>
    </row>
    <row r="7" spans="1:24">
      <c r="A7" s="41" t="s">
        <v>13</v>
      </c>
      <c r="B7" s="32">
        <v>5</v>
      </c>
      <c r="C7" s="46">
        <v>3</v>
      </c>
      <c r="D7" s="33">
        <v>909</v>
      </c>
      <c r="E7" s="46">
        <v>0</v>
      </c>
      <c r="F7" s="32">
        <v>1</v>
      </c>
      <c r="G7" s="49">
        <v>7.9914000000000005E-4</v>
      </c>
      <c r="H7" s="22">
        <v>0</v>
      </c>
      <c r="I7" t="str">
        <f>IF(local_nueva!L7=1,1,"")</f>
        <v/>
      </c>
      <c r="J7">
        <f t="shared" si="4"/>
        <v>0</v>
      </c>
      <c r="L7" s="49">
        <v>909</v>
      </c>
      <c r="M7" s="46">
        <v>0</v>
      </c>
      <c r="N7" s="32">
        <v>1</v>
      </c>
      <c r="O7" s="49">
        <v>5.7173E-4</v>
      </c>
      <c r="P7" s="85">
        <v>0</v>
      </c>
      <c r="Q7" s="32">
        <f t="shared" si="5"/>
        <v>0</v>
      </c>
      <c r="S7" s="49">
        <f t="shared" si="0"/>
        <v>2.2741000000000005E-4</v>
      </c>
      <c r="T7">
        <f t="shared" si="6"/>
        <v>0</v>
      </c>
      <c r="U7">
        <f t="shared" si="7"/>
        <v>0</v>
      </c>
      <c r="V7">
        <f t="shared" si="1"/>
        <v>0</v>
      </c>
      <c r="W7">
        <f t="shared" si="2"/>
        <v>0</v>
      </c>
      <c r="X7">
        <f t="shared" si="3"/>
        <v>0</v>
      </c>
    </row>
    <row r="8" spans="1:24">
      <c r="A8" s="41" t="s">
        <v>14</v>
      </c>
      <c r="B8" s="32">
        <v>5</v>
      </c>
      <c r="C8" s="46">
        <v>2</v>
      </c>
      <c r="D8" s="33">
        <v>3</v>
      </c>
      <c r="E8" s="46">
        <v>0</v>
      </c>
      <c r="F8" s="32">
        <v>1</v>
      </c>
      <c r="G8" s="49">
        <v>1.2329000000000001E-3</v>
      </c>
      <c r="H8" s="22">
        <v>0</v>
      </c>
      <c r="I8" t="str">
        <f>IF(local_nueva!L8=1,1,"")</f>
        <v/>
      </c>
      <c r="J8">
        <f t="shared" si="4"/>
        <v>0</v>
      </c>
      <c r="L8" s="61">
        <v>3</v>
      </c>
      <c r="M8" s="59">
        <v>0</v>
      </c>
      <c r="N8" s="58">
        <v>1</v>
      </c>
      <c r="O8" s="61">
        <v>6.4143999999999996E-4</v>
      </c>
      <c r="P8" s="87">
        <v>0</v>
      </c>
      <c r="Q8" s="32">
        <f t="shared" si="5"/>
        <v>0</v>
      </c>
      <c r="S8" s="49">
        <f t="shared" si="0"/>
        <v>5.9146000000000014E-4</v>
      </c>
      <c r="T8">
        <f t="shared" si="6"/>
        <v>0</v>
      </c>
      <c r="U8">
        <f t="shared" si="7"/>
        <v>0</v>
      </c>
      <c r="V8">
        <f t="shared" si="1"/>
        <v>0</v>
      </c>
      <c r="W8">
        <f t="shared" si="2"/>
        <v>0</v>
      </c>
      <c r="X8">
        <f t="shared" si="3"/>
        <v>0</v>
      </c>
    </row>
    <row r="9" spans="1:24">
      <c r="A9" s="41" t="s">
        <v>15</v>
      </c>
      <c r="B9" s="32">
        <v>4</v>
      </c>
      <c r="C9" s="46">
        <v>2</v>
      </c>
      <c r="D9" s="33">
        <v>-3.0173999999999999</v>
      </c>
      <c r="E9" s="46">
        <v>1</v>
      </c>
      <c r="F9" s="32">
        <v>3</v>
      </c>
      <c r="G9" s="49">
        <v>2.0297000000000002E-3</v>
      </c>
      <c r="H9" s="22">
        <v>0</v>
      </c>
      <c r="I9" t="str">
        <f>IF(local_nueva!L9=1,1,"")</f>
        <v/>
      </c>
      <c r="J9">
        <f t="shared" si="4"/>
        <v>0</v>
      </c>
      <c r="L9" s="49">
        <v>-4.0347999999999997</v>
      </c>
      <c r="M9" s="46">
        <v>1</v>
      </c>
      <c r="N9" s="32">
        <v>2</v>
      </c>
      <c r="O9" s="49">
        <v>9.2847000000000003E-4</v>
      </c>
      <c r="P9" s="85">
        <v>0</v>
      </c>
      <c r="Q9" s="32">
        <f t="shared" si="5"/>
        <v>0</v>
      </c>
      <c r="S9" s="49">
        <f t="shared" si="0"/>
        <v>1.1012300000000001E-3</v>
      </c>
      <c r="T9">
        <f t="shared" si="6"/>
        <v>0</v>
      </c>
      <c r="U9">
        <f t="shared" si="7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>
      <c r="A10" s="41" t="s">
        <v>16</v>
      </c>
      <c r="B10" s="32">
        <v>5</v>
      </c>
      <c r="C10" s="46">
        <v>3</v>
      </c>
      <c r="D10" s="33">
        <v>0.82489000000000001</v>
      </c>
      <c r="E10" s="46">
        <v>7</v>
      </c>
      <c r="F10" s="32">
        <v>9</v>
      </c>
      <c r="G10" s="49">
        <v>4.0588999999999998E-3</v>
      </c>
      <c r="H10" s="22">
        <v>1</v>
      </c>
      <c r="I10" t="str">
        <f>IF(local_nueva!L10=1,1,"")</f>
        <v/>
      </c>
      <c r="J10">
        <f t="shared" si="4"/>
        <v>1</v>
      </c>
      <c r="L10" s="49">
        <v>0.82489000000000001</v>
      </c>
      <c r="M10" s="46">
        <v>7</v>
      </c>
      <c r="N10" s="32">
        <v>8</v>
      </c>
      <c r="O10" s="49">
        <v>1.9797E-3</v>
      </c>
      <c r="P10" s="85">
        <v>1</v>
      </c>
      <c r="Q10" s="32">
        <f t="shared" si="5"/>
        <v>1</v>
      </c>
      <c r="S10" s="49">
        <f t="shared" si="0"/>
        <v>2.0791999999999998E-3</v>
      </c>
      <c r="T10">
        <f t="shared" si="6"/>
        <v>0</v>
      </c>
      <c r="U10">
        <f t="shared" si="7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>
      <c r="A11" s="41" t="s">
        <v>17</v>
      </c>
      <c r="B11" s="32">
        <v>5</v>
      </c>
      <c r="C11" s="46">
        <v>3</v>
      </c>
      <c r="D11" s="33">
        <v>6.1881000000000004</v>
      </c>
      <c r="E11" s="46">
        <v>3</v>
      </c>
      <c r="F11" s="32">
        <v>4</v>
      </c>
      <c r="G11" s="49">
        <v>9.6930999999999996E-3</v>
      </c>
      <c r="H11" s="22">
        <v>1</v>
      </c>
      <c r="I11" t="str">
        <f>IF(local_nueva!L11=1,1,"")</f>
        <v/>
      </c>
      <c r="J11">
        <f t="shared" si="4"/>
        <v>1</v>
      </c>
      <c r="L11" s="49">
        <v>6.1881000000000004</v>
      </c>
      <c r="M11" s="46">
        <v>3</v>
      </c>
      <c r="N11" s="32">
        <v>4</v>
      </c>
      <c r="O11" s="49">
        <v>1.1999000000000001E-3</v>
      </c>
      <c r="P11" s="85">
        <v>1</v>
      </c>
      <c r="Q11" s="32">
        <f t="shared" si="5"/>
        <v>1</v>
      </c>
      <c r="S11" s="49">
        <f t="shared" si="0"/>
        <v>8.4931999999999994E-3</v>
      </c>
      <c r="T11">
        <f t="shared" si="6"/>
        <v>0</v>
      </c>
      <c r="U11">
        <f t="shared" si="7"/>
        <v>0</v>
      </c>
      <c r="V11">
        <f t="shared" si="1"/>
        <v>0</v>
      </c>
      <c r="W11">
        <f t="shared" si="2"/>
        <v>0</v>
      </c>
      <c r="X11">
        <f t="shared" si="3"/>
        <v>0</v>
      </c>
    </row>
    <row r="12" spans="1:24">
      <c r="A12" s="41" t="s">
        <v>18</v>
      </c>
      <c r="B12" s="32" t="s">
        <v>69</v>
      </c>
      <c r="C12" s="46" t="s">
        <v>70</v>
      </c>
      <c r="D12" s="32" t="s">
        <v>71</v>
      </c>
      <c r="E12" s="46" t="s">
        <v>72</v>
      </c>
      <c r="F12" s="32">
        <v>1</v>
      </c>
      <c r="G12" s="46">
        <v>0</v>
      </c>
      <c r="H12" s="22">
        <v>0</v>
      </c>
      <c r="I12" t="str">
        <f>IF(local_nueva!L12=1,1,"")</f>
        <v/>
      </c>
      <c r="J12">
        <f t="shared" si="4"/>
        <v>0</v>
      </c>
      <c r="L12" s="49">
        <v>-2262500000000</v>
      </c>
      <c r="M12" s="46">
        <v>1</v>
      </c>
      <c r="N12" s="32">
        <v>2</v>
      </c>
      <c r="O12" s="49">
        <v>8.6105000000000003E-4</v>
      </c>
      <c r="P12" s="85">
        <v>0</v>
      </c>
      <c r="Q12" s="32">
        <f t="shared" si="5"/>
        <v>0</v>
      </c>
      <c r="S12" s="49">
        <f t="shared" si="0"/>
        <v>-8.6105000000000003E-4</v>
      </c>
      <c r="T12">
        <f t="shared" si="6"/>
        <v>0</v>
      </c>
      <c r="U12">
        <f t="shared" si="7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>
      <c r="A13" s="41" t="s">
        <v>19</v>
      </c>
      <c r="B13" s="32">
        <v>32</v>
      </c>
      <c r="C13" s="46">
        <v>11</v>
      </c>
      <c r="D13" s="33">
        <v>-23078</v>
      </c>
      <c r="E13" s="46">
        <v>7</v>
      </c>
      <c r="F13" s="32">
        <v>10</v>
      </c>
      <c r="G13" s="49">
        <v>5.3676000000000001E-3</v>
      </c>
      <c r="H13" s="22">
        <v>1</v>
      </c>
      <c r="I13" t="str">
        <f>IF(local_nueva!L13=1,1,"")</f>
        <v/>
      </c>
      <c r="J13">
        <f t="shared" si="4"/>
        <v>1</v>
      </c>
      <c r="L13" s="49">
        <v>-23078</v>
      </c>
      <c r="M13" s="46">
        <v>6</v>
      </c>
      <c r="N13" s="32">
        <v>7</v>
      </c>
      <c r="O13" s="49">
        <v>2.2293999999999999E-3</v>
      </c>
      <c r="P13" s="85">
        <v>1</v>
      </c>
      <c r="Q13" s="32">
        <f t="shared" si="5"/>
        <v>1</v>
      </c>
      <c r="S13" s="49">
        <f t="shared" si="0"/>
        <v>3.1382000000000003E-3</v>
      </c>
      <c r="T13">
        <f t="shared" si="6"/>
        <v>0</v>
      </c>
      <c r="U13">
        <f t="shared" si="7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>
      <c r="A14" s="41" t="s">
        <v>20</v>
      </c>
      <c r="B14" s="32">
        <v>496</v>
      </c>
      <c r="C14" s="46">
        <v>166</v>
      </c>
      <c r="D14" s="33">
        <v>0</v>
      </c>
      <c r="E14" s="46">
        <v>0</v>
      </c>
      <c r="F14" s="32">
        <v>1</v>
      </c>
      <c r="G14" s="49">
        <v>1.6632000000000001E-2</v>
      </c>
      <c r="H14" s="22">
        <v>0</v>
      </c>
      <c r="I14" t="str">
        <f>IF(local_nueva!L14=1,1,"")</f>
        <v/>
      </c>
      <c r="J14">
        <f t="shared" si="4"/>
        <v>0</v>
      </c>
      <c r="L14" s="49">
        <v>0</v>
      </c>
      <c r="M14" s="46">
        <v>0</v>
      </c>
      <c r="N14" s="32">
        <v>1</v>
      </c>
      <c r="O14" s="49">
        <v>6.9033000000000002E-3</v>
      </c>
      <c r="P14" s="85">
        <v>0</v>
      </c>
      <c r="Q14" s="32">
        <f t="shared" si="5"/>
        <v>0</v>
      </c>
      <c r="S14" s="49">
        <f t="shared" si="0"/>
        <v>9.7286999999999998E-3</v>
      </c>
      <c r="T14">
        <f t="shared" si="6"/>
        <v>0</v>
      </c>
      <c r="U14">
        <f t="shared" si="7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>
      <c r="A15" s="41" t="s">
        <v>21</v>
      </c>
      <c r="B15" s="32">
        <v>10</v>
      </c>
      <c r="C15" s="46">
        <v>5</v>
      </c>
      <c r="D15" s="33">
        <v>2471.9</v>
      </c>
      <c r="E15" s="46">
        <v>8</v>
      </c>
      <c r="F15" s="32">
        <v>10</v>
      </c>
      <c r="G15" s="49">
        <v>3.1399000000000002E-3</v>
      </c>
      <c r="H15" s="22">
        <v>1</v>
      </c>
      <c r="I15" t="str">
        <f>IF(local_nueva!L15=1,1,"")</f>
        <v/>
      </c>
      <c r="J15">
        <f t="shared" si="4"/>
        <v>1</v>
      </c>
      <c r="L15" s="49">
        <v>2471.9</v>
      </c>
      <c r="M15" s="46">
        <v>10</v>
      </c>
      <c r="N15" s="32">
        <v>11</v>
      </c>
      <c r="O15" s="49">
        <v>2.9342000000000001E-3</v>
      </c>
      <c r="P15" s="85">
        <v>1</v>
      </c>
      <c r="Q15" s="32">
        <f t="shared" si="5"/>
        <v>1</v>
      </c>
      <c r="S15" s="49">
        <f t="shared" si="0"/>
        <v>2.0570000000000007E-4</v>
      </c>
      <c r="T15">
        <f t="shared" si="6"/>
        <v>0</v>
      </c>
      <c r="U15">
        <f t="shared" si="7"/>
        <v>0</v>
      </c>
      <c r="V15">
        <f t="shared" si="1"/>
        <v>0</v>
      </c>
      <c r="W15">
        <f t="shared" si="2"/>
        <v>0</v>
      </c>
      <c r="X15">
        <f t="shared" si="3"/>
        <v>0</v>
      </c>
    </row>
    <row r="16" spans="1:24">
      <c r="A16" s="41" t="s">
        <v>22</v>
      </c>
      <c r="B16" s="32">
        <v>14985</v>
      </c>
      <c r="C16" s="46">
        <v>9990</v>
      </c>
      <c r="D16" s="33">
        <v>125.34</v>
      </c>
      <c r="E16" s="46">
        <v>5</v>
      </c>
      <c r="F16" s="32">
        <v>6</v>
      </c>
      <c r="G16" s="49">
        <v>3.8635000000000002</v>
      </c>
      <c r="H16" s="22">
        <v>1</v>
      </c>
      <c r="I16" t="str">
        <f>IF(local_nueva!L16=1,1,"")</f>
        <v/>
      </c>
      <c r="J16">
        <f t="shared" si="4"/>
        <v>0</v>
      </c>
      <c r="L16" s="49">
        <v>125.34</v>
      </c>
      <c r="M16" s="46">
        <v>6</v>
      </c>
      <c r="N16" s="32">
        <v>7</v>
      </c>
      <c r="O16" s="49">
        <v>4.4020999999999999</v>
      </c>
      <c r="P16" s="85">
        <v>1</v>
      </c>
      <c r="Q16" s="32">
        <f t="shared" si="5"/>
        <v>0</v>
      </c>
      <c r="S16" s="108">
        <f t="shared" si="0"/>
        <v>-0.53859999999999975</v>
      </c>
      <c r="T16" s="106">
        <f t="shared" si="6"/>
        <v>0</v>
      </c>
      <c r="U16" s="106">
        <f t="shared" si="7"/>
        <v>1</v>
      </c>
      <c r="V16" s="106">
        <f t="shared" si="1"/>
        <v>1</v>
      </c>
      <c r="W16" s="106">
        <f t="shared" si="2"/>
        <v>1</v>
      </c>
      <c r="X16" s="106">
        <f t="shared" si="3"/>
        <v>1</v>
      </c>
    </row>
    <row r="17" spans="1:24">
      <c r="A17" s="41" t="s">
        <v>23</v>
      </c>
      <c r="B17" s="32">
        <v>1485</v>
      </c>
      <c r="C17" s="46">
        <v>990</v>
      </c>
      <c r="D17" s="33">
        <v>12.702</v>
      </c>
      <c r="E17" s="46">
        <v>5</v>
      </c>
      <c r="F17" s="32">
        <v>6</v>
      </c>
      <c r="G17" s="49">
        <v>0.39077000000000001</v>
      </c>
      <c r="H17" s="22">
        <v>1</v>
      </c>
      <c r="I17" t="str">
        <f>IF(local_nueva!L17=1,1,"")</f>
        <v/>
      </c>
      <c r="J17">
        <f t="shared" si="4"/>
        <v>1</v>
      </c>
      <c r="L17" s="49">
        <v>12.702</v>
      </c>
      <c r="M17" s="46">
        <v>5</v>
      </c>
      <c r="N17" s="32">
        <v>6</v>
      </c>
      <c r="O17" s="49">
        <v>0.33618999999999999</v>
      </c>
      <c r="P17" s="85">
        <v>1</v>
      </c>
      <c r="Q17" s="32">
        <f t="shared" si="5"/>
        <v>1</v>
      </c>
      <c r="S17" s="49">
        <f t="shared" si="0"/>
        <v>5.4580000000000017E-2</v>
      </c>
      <c r="T17">
        <f t="shared" si="6"/>
        <v>0</v>
      </c>
      <c r="U17">
        <f t="shared" si="7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>
      <c r="A18" s="41" t="s">
        <v>24</v>
      </c>
      <c r="B18" s="32">
        <v>1485</v>
      </c>
      <c r="C18" s="46">
        <v>990</v>
      </c>
      <c r="D18" s="33">
        <v>15.938000000000001</v>
      </c>
      <c r="E18" s="46">
        <v>5</v>
      </c>
      <c r="F18" s="32">
        <v>6</v>
      </c>
      <c r="G18" s="49">
        <v>0.39118999999999998</v>
      </c>
      <c r="H18" s="22">
        <v>1</v>
      </c>
      <c r="I18" t="str">
        <f>IF(local_nueva!L18=1,1,"")</f>
        <v/>
      </c>
      <c r="J18">
        <f t="shared" si="4"/>
        <v>1</v>
      </c>
      <c r="L18" s="49">
        <v>15.938000000000001</v>
      </c>
      <c r="M18" s="46">
        <v>5</v>
      </c>
      <c r="N18" s="32">
        <v>6</v>
      </c>
      <c r="O18" s="49">
        <v>0.3422</v>
      </c>
      <c r="P18" s="85">
        <v>1</v>
      </c>
      <c r="Q18" s="32">
        <f t="shared" si="5"/>
        <v>1</v>
      </c>
      <c r="S18" s="49">
        <f t="shared" si="0"/>
        <v>4.8989999999999978E-2</v>
      </c>
      <c r="T18">
        <f t="shared" si="6"/>
        <v>0</v>
      </c>
      <c r="U18">
        <f t="shared" si="7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>
      <c r="A19" s="51" t="s">
        <v>25</v>
      </c>
      <c r="B19" s="52">
        <v>1485</v>
      </c>
      <c r="C19" s="53">
        <v>990</v>
      </c>
      <c r="D19" s="54">
        <v>24.97</v>
      </c>
      <c r="E19" s="53">
        <v>15</v>
      </c>
      <c r="F19" s="52">
        <v>31</v>
      </c>
      <c r="G19" s="55">
        <v>0.72602</v>
      </c>
      <c r="H19" s="56">
        <v>1</v>
      </c>
      <c r="I19" s="57">
        <f>IF(local_nueva!L19=1,1,"")</f>
        <v>1</v>
      </c>
      <c r="J19">
        <f t="shared" si="4"/>
        <v>1</v>
      </c>
      <c r="L19" s="55">
        <v>24.942</v>
      </c>
      <c r="M19" s="53">
        <v>3</v>
      </c>
      <c r="N19" s="52">
        <v>4</v>
      </c>
      <c r="O19" s="55">
        <v>0.27072000000000002</v>
      </c>
      <c r="P19" s="89">
        <v>0</v>
      </c>
      <c r="Q19" s="32">
        <f t="shared" si="5"/>
        <v>0</v>
      </c>
      <c r="S19" s="109">
        <f t="shared" si="0"/>
        <v>0.45529999999999998</v>
      </c>
      <c r="T19" s="107">
        <f t="shared" si="6"/>
        <v>0</v>
      </c>
      <c r="U19" s="107">
        <f t="shared" si="7"/>
        <v>0</v>
      </c>
      <c r="V19" s="107">
        <f t="shared" si="1"/>
        <v>1</v>
      </c>
      <c r="W19" s="107">
        <f t="shared" si="2"/>
        <v>1</v>
      </c>
      <c r="X19" s="107">
        <f t="shared" si="3"/>
        <v>1</v>
      </c>
    </row>
    <row r="20" spans="1:24">
      <c r="A20" s="41" t="s">
        <v>26</v>
      </c>
      <c r="B20" s="32">
        <v>735</v>
      </c>
      <c r="C20" s="46">
        <v>490</v>
      </c>
      <c r="D20" s="33">
        <v>12.196999999999999</v>
      </c>
      <c r="E20" s="46">
        <v>1</v>
      </c>
      <c r="F20" s="32">
        <v>5</v>
      </c>
      <c r="G20" s="49">
        <v>0.13250000000000001</v>
      </c>
      <c r="H20" s="22">
        <v>0</v>
      </c>
      <c r="I20" t="str">
        <f>IF(local_nueva!L20=1,1,"")</f>
        <v/>
      </c>
      <c r="J20">
        <f t="shared" si="4"/>
        <v>0</v>
      </c>
      <c r="L20" s="49">
        <v>2851.3</v>
      </c>
      <c r="M20" s="46">
        <v>1</v>
      </c>
      <c r="N20" s="32">
        <v>2</v>
      </c>
      <c r="O20" s="49">
        <v>0.14455999999999999</v>
      </c>
      <c r="P20" s="85">
        <v>0</v>
      </c>
      <c r="Q20" s="32">
        <f t="shared" si="5"/>
        <v>0</v>
      </c>
      <c r="S20" s="49">
        <f t="shared" si="0"/>
        <v>-1.2059999999999987E-2</v>
      </c>
      <c r="T20">
        <f t="shared" si="6"/>
        <v>0</v>
      </c>
      <c r="U20">
        <f t="shared" si="7"/>
        <v>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>
      <c r="A21" s="51" t="s">
        <v>27</v>
      </c>
      <c r="B21" s="52">
        <v>5994</v>
      </c>
      <c r="C21" s="53">
        <v>3996</v>
      </c>
      <c r="D21" s="54">
        <v>0.50868000000000002</v>
      </c>
      <c r="E21" s="53">
        <v>7</v>
      </c>
      <c r="F21" s="52">
        <v>14</v>
      </c>
      <c r="G21" s="55">
        <v>0.99495999999999996</v>
      </c>
      <c r="H21" s="56">
        <v>1</v>
      </c>
      <c r="I21" s="57">
        <f>IF(local_nueva!L21=1,1,"")</f>
        <v>1</v>
      </c>
      <c r="J21">
        <f t="shared" si="4"/>
        <v>1</v>
      </c>
      <c r="L21" s="55">
        <v>0.86182999999999998</v>
      </c>
      <c r="M21" s="53">
        <v>1</v>
      </c>
      <c r="N21" s="52">
        <v>2</v>
      </c>
      <c r="O21" s="55">
        <v>0.30551</v>
      </c>
      <c r="P21" s="89">
        <v>0</v>
      </c>
      <c r="Q21" s="32">
        <f t="shared" si="5"/>
        <v>0</v>
      </c>
      <c r="S21" s="109">
        <f t="shared" si="0"/>
        <v>0.6894499999999999</v>
      </c>
      <c r="T21" s="107">
        <f t="shared" si="6"/>
        <v>0</v>
      </c>
      <c r="U21" s="107">
        <f t="shared" si="7"/>
        <v>1</v>
      </c>
      <c r="V21" s="107">
        <f t="shared" si="1"/>
        <v>1</v>
      </c>
      <c r="W21" s="107">
        <f t="shared" si="2"/>
        <v>1</v>
      </c>
      <c r="X21" s="107">
        <f t="shared" si="3"/>
        <v>1</v>
      </c>
    </row>
    <row r="22" spans="1:24">
      <c r="A22" s="41" t="s">
        <v>28</v>
      </c>
      <c r="B22" s="32">
        <v>14996</v>
      </c>
      <c r="C22" s="46">
        <v>9997</v>
      </c>
      <c r="D22" s="33">
        <v>2.8685</v>
      </c>
      <c r="E22" s="46">
        <v>3</v>
      </c>
      <c r="F22" s="32">
        <v>4</v>
      </c>
      <c r="G22" s="49">
        <v>2.6360000000000001</v>
      </c>
      <c r="H22" s="22">
        <v>1</v>
      </c>
      <c r="I22" t="str">
        <f>IF(local_nueva!L22=1,1,"")</f>
        <v/>
      </c>
      <c r="J22">
        <f t="shared" si="4"/>
        <v>0</v>
      </c>
      <c r="L22" s="49">
        <v>2.8685</v>
      </c>
      <c r="M22" s="46">
        <v>3</v>
      </c>
      <c r="N22" s="32">
        <v>4</v>
      </c>
      <c r="O22" s="49">
        <v>2.4346999999999999</v>
      </c>
      <c r="P22" s="85">
        <v>1</v>
      </c>
      <c r="Q22" s="32">
        <f t="shared" si="5"/>
        <v>0</v>
      </c>
      <c r="S22" s="109">
        <f t="shared" si="0"/>
        <v>0.20130000000000026</v>
      </c>
      <c r="T22" s="107">
        <f t="shared" si="6"/>
        <v>0</v>
      </c>
      <c r="U22" s="107">
        <f t="shared" si="7"/>
        <v>0</v>
      </c>
      <c r="V22" s="107">
        <f t="shared" si="1"/>
        <v>0</v>
      </c>
      <c r="W22" s="107">
        <f t="shared" si="2"/>
        <v>1</v>
      </c>
      <c r="X22" s="107">
        <f t="shared" si="3"/>
        <v>1</v>
      </c>
    </row>
    <row r="23" spans="1:24">
      <c r="A23" s="41" t="s">
        <v>29</v>
      </c>
      <c r="B23" s="32">
        <v>9998</v>
      </c>
      <c r="C23" s="46">
        <v>4999</v>
      </c>
      <c r="D23" s="33">
        <v>1.5350999999999999</v>
      </c>
      <c r="E23" s="46">
        <v>3</v>
      </c>
      <c r="F23" s="32">
        <v>4</v>
      </c>
      <c r="G23" s="49">
        <v>0.70342000000000005</v>
      </c>
      <c r="H23" s="22">
        <v>1</v>
      </c>
      <c r="I23" t="str">
        <f>IF(local_nueva!L23=1,1,"")</f>
        <v/>
      </c>
      <c r="J23">
        <f t="shared" si="4"/>
        <v>1</v>
      </c>
      <c r="L23" s="49">
        <v>1.5350999999999999</v>
      </c>
      <c r="M23" s="46">
        <v>3</v>
      </c>
      <c r="N23" s="32">
        <v>4</v>
      </c>
      <c r="O23" s="49">
        <v>0.65341000000000005</v>
      </c>
      <c r="P23" s="85">
        <v>1</v>
      </c>
      <c r="Q23" s="32">
        <f t="shared" si="5"/>
        <v>1</v>
      </c>
      <c r="S23" s="49">
        <f t="shared" si="0"/>
        <v>5.0009999999999999E-2</v>
      </c>
      <c r="T23">
        <f t="shared" si="6"/>
        <v>0</v>
      </c>
      <c r="U23">
        <f t="shared" si="7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>
      <c r="A24" s="41" t="s">
        <v>30</v>
      </c>
      <c r="B24" s="32">
        <v>10000</v>
      </c>
      <c r="C24" s="46">
        <v>5000</v>
      </c>
      <c r="D24" s="33">
        <v>134850</v>
      </c>
      <c r="E24" s="46">
        <v>21</v>
      </c>
      <c r="F24" s="32">
        <v>44</v>
      </c>
      <c r="G24" s="49">
        <v>3.5211000000000001</v>
      </c>
      <c r="H24" s="22">
        <v>1</v>
      </c>
      <c r="I24" t="str">
        <f>IF(local_nueva!L24=1,1,"")</f>
        <v/>
      </c>
      <c r="J24">
        <f t="shared" si="4"/>
        <v>0</v>
      </c>
      <c r="L24" s="49">
        <v>134850</v>
      </c>
      <c r="M24" s="46">
        <v>11</v>
      </c>
      <c r="N24" s="32">
        <v>12</v>
      </c>
      <c r="O24" s="49">
        <v>1.9544999999999999</v>
      </c>
      <c r="P24" s="85">
        <v>1</v>
      </c>
      <c r="Q24" s="32">
        <f t="shared" si="5"/>
        <v>0</v>
      </c>
      <c r="S24" s="109">
        <f t="shared" si="0"/>
        <v>1.5666000000000002</v>
      </c>
      <c r="T24" s="107">
        <f t="shared" si="6"/>
        <v>1</v>
      </c>
      <c r="U24" s="107">
        <f t="shared" si="7"/>
        <v>1</v>
      </c>
      <c r="V24" s="107">
        <f t="shared" si="1"/>
        <v>1</v>
      </c>
      <c r="W24" s="107">
        <f t="shared" si="2"/>
        <v>1</v>
      </c>
      <c r="X24" s="107">
        <f t="shared" si="3"/>
        <v>1</v>
      </c>
    </row>
    <row r="25" spans="1:24">
      <c r="A25" s="41" t="s">
        <v>31</v>
      </c>
      <c r="B25" s="32">
        <v>110</v>
      </c>
      <c r="C25" s="46">
        <v>55</v>
      </c>
      <c r="D25" s="33">
        <v>285</v>
      </c>
      <c r="E25" s="46">
        <v>0</v>
      </c>
      <c r="F25" s="32">
        <v>1</v>
      </c>
      <c r="G25" s="49">
        <v>7.3728999999999999E-3</v>
      </c>
      <c r="H25" s="22">
        <v>0</v>
      </c>
      <c r="I25" t="str">
        <f>IF(local_nueva!L25=1,1,"")</f>
        <v/>
      </c>
      <c r="J25">
        <f t="shared" si="4"/>
        <v>0</v>
      </c>
      <c r="L25" s="49">
        <v>285</v>
      </c>
      <c r="M25" s="46">
        <v>0</v>
      </c>
      <c r="N25" s="32">
        <v>1</v>
      </c>
      <c r="O25" s="49">
        <v>7.5179000000000001E-3</v>
      </c>
      <c r="P25" s="85">
        <v>0</v>
      </c>
      <c r="Q25" s="32">
        <f t="shared" si="5"/>
        <v>0</v>
      </c>
      <c r="S25" s="49">
        <f t="shared" si="0"/>
        <v>-1.4500000000000016E-4</v>
      </c>
      <c r="T25">
        <f t="shared" si="6"/>
        <v>0</v>
      </c>
      <c r="U25">
        <f t="shared" si="7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1:24">
      <c r="A26" s="41" t="s">
        <v>32</v>
      </c>
      <c r="B26" s="32">
        <v>110</v>
      </c>
      <c r="C26" s="46">
        <v>55</v>
      </c>
      <c r="D26" s="33">
        <v>285</v>
      </c>
      <c r="E26" s="46">
        <v>0</v>
      </c>
      <c r="F26" s="32">
        <v>1</v>
      </c>
      <c r="G26" s="49">
        <v>6.2113999999999997E-3</v>
      </c>
      <c r="H26" s="22">
        <v>0</v>
      </c>
      <c r="I26" t="str">
        <f>IF(local_nueva!L26=1,1,"")</f>
        <v/>
      </c>
      <c r="J26">
        <f t="shared" si="4"/>
        <v>0</v>
      </c>
      <c r="L26" s="49">
        <v>285</v>
      </c>
      <c r="M26" s="46">
        <v>0</v>
      </c>
      <c r="N26" s="32">
        <v>1</v>
      </c>
      <c r="O26" s="49">
        <v>7.3090999999999998E-3</v>
      </c>
      <c r="P26" s="85">
        <v>0</v>
      </c>
      <c r="Q26" s="32">
        <f t="shared" si="5"/>
        <v>0</v>
      </c>
      <c r="S26" s="49">
        <f t="shared" si="0"/>
        <v>-1.0977000000000001E-3</v>
      </c>
      <c r="T26">
        <f t="shared" si="6"/>
        <v>0</v>
      </c>
      <c r="U26">
        <f t="shared" si="7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>
      <c r="A27" s="41" t="s">
        <v>33</v>
      </c>
      <c r="B27" s="32">
        <v>110</v>
      </c>
      <c r="C27" s="46">
        <v>55</v>
      </c>
      <c r="D27" s="33">
        <v>658</v>
      </c>
      <c r="E27" s="46">
        <v>0</v>
      </c>
      <c r="F27" s="32">
        <v>1</v>
      </c>
      <c r="G27" s="49">
        <v>8.5962E-3</v>
      </c>
      <c r="H27" s="22">
        <v>0</v>
      </c>
      <c r="I27" t="str">
        <f>IF(local_nueva!L27=1,1,"")</f>
        <v/>
      </c>
      <c r="J27">
        <f t="shared" si="4"/>
        <v>0</v>
      </c>
      <c r="L27" s="49">
        <v>658</v>
      </c>
      <c r="M27" s="46">
        <v>0</v>
      </c>
      <c r="N27" s="32">
        <v>1</v>
      </c>
      <c r="O27" s="49">
        <v>4.9718000000000002E-3</v>
      </c>
      <c r="P27" s="85">
        <v>0</v>
      </c>
      <c r="Q27" s="32">
        <f t="shared" si="5"/>
        <v>0</v>
      </c>
      <c r="S27" s="49">
        <f t="shared" si="0"/>
        <v>3.6243999999999998E-3</v>
      </c>
      <c r="T27">
        <f t="shared" si="6"/>
        <v>0</v>
      </c>
      <c r="U27">
        <f t="shared" si="7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1:24">
      <c r="A28" s="41" t="s">
        <v>34</v>
      </c>
      <c r="B28" s="32">
        <v>110</v>
      </c>
      <c r="C28" s="46">
        <v>55</v>
      </c>
      <c r="D28" s="33">
        <v>19</v>
      </c>
      <c r="E28" s="46">
        <v>0</v>
      </c>
      <c r="F28" s="32">
        <v>1</v>
      </c>
      <c r="G28" s="49">
        <v>5.7789E-3</v>
      </c>
      <c r="H28" s="22">
        <v>0</v>
      </c>
      <c r="I28" t="str">
        <f>IF(local_nueva!L28=1,1,"")</f>
        <v/>
      </c>
      <c r="J28">
        <f t="shared" si="4"/>
        <v>0</v>
      </c>
      <c r="L28" s="49">
        <v>19</v>
      </c>
      <c r="M28" s="46">
        <v>0</v>
      </c>
      <c r="N28" s="32">
        <v>1</v>
      </c>
      <c r="O28" s="49">
        <v>5.3058999999999997E-3</v>
      </c>
      <c r="P28" s="85">
        <v>0</v>
      </c>
      <c r="Q28" s="32">
        <f t="shared" si="5"/>
        <v>0</v>
      </c>
      <c r="S28" s="49">
        <f t="shared" si="0"/>
        <v>4.7300000000000033E-4</v>
      </c>
      <c r="T28">
        <f t="shared" si="6"/>
        <v>0</v>
      </c>
      <c r="U28">
        <f t="shared" si="7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1:24">
      <c r="A29" s="41" t="s">
        <v>35</v>
      </c>
      <c r="B29" s="32">
        <v>462</v>
      </c>
      <c r="C29" s="46">
        <v>231</v>
      </c>
      <c r="D29" s="33">
        <v>10071</v>
      </c>
      <c r="E29" s="46">
        <v>0</v>
      </c>
      <c r="F29" s="32">
        <v>1</v>
      </c>
      <c r="G29" s="49">
        <v>8.3263000000000004E-2</v>
      </c>
      <c r="H29" s="22">
        <v>0</v>
      </c>
      <c r="I29" t="str">
        <f>IF(local_nueva!L29=1,1,"")</f>
        <v/>
      </c>
      <c r="J29">
        <f t="shared" si="4"/>
        <v>0</v>
      </c>
      <c r="L29" s="49">
        <v>10071</v>
      </c>
      <c r="M29" s="46">
        <v>0</v>
      </c>
      <c r="N29" s="32">
        <v>1</v>
      </c>
      <c r="O29" s="49">
        <v>7.3427999999999993E-2</v>
      </c>
      <c r="P29" s="85">
        <v>0</v>
      </c>
      <c r="Q29" s="32">
        <f t="shared" si="5"/>
        <v>0</v>
      </c>
      <c r="S29" s="49">
        <f t="shared" si="0"/>
        <v>9.8350000000000104E-3</v>
      </c>
      <c r="T29">
        <f t="shared" si="6"/>
        <v>0</v>
      </c>
      <c r="U29">
        <f t="shared" si="7"/>
        <v>0</v>
      </c>
      <c r="V29">
        <f t="shared" si="1"/>
        <v>0</v>
      </c>
      <c r="W29">
        <f t="shared" si="2"/>
        <v>0</v>
      </c>
      <c r="X29">
        <f t="shared" si="3"/>
        <v>0</v>
      </c>
    </row>
    <row r="30" spans="1:24">
      <c r="A30" s="41" t="s">
        <v>36</v>
      </c>
      <c r="B30" s="32">
        <v>30</v>
      </c>
      <c r="C30" s="46">
        <v>15</v>
      </c>
      <c r="D30" s="33">
        <v>19</v>
      </c>
      <c r="E30" s="46">
        <v>0</v>
      </c>
      <c r="F30" s="32">
        <v>1</v>
      </c>
      <c r="G30" s="49">
        <v>1.0130999999999999E-2</v>
      </c>
      <c r="H30" s="22">
        <v>0</v>
      </c>
      <c r="I30" t="str">
        <f>IF(local_nueva!L30=1,1,"")</f>
        <v/>
      </c>
      <c r="J30">
        <f t="shared" si="4"/>
        <v>0</v>
      </c>
      <c r="L30" s="49">
        <v>19</v>
      </c>
      <c r="M30" s="46">
        <v>0</v>
      </c>
      <c r="N30" s="32">
        <v>1</v>
      </c>
      <c r="O30" s="49">
        <v>1.4797E-3</v>
      </c>
      <c r="P30" s="85">
        <v>0</v>
      </c>
      <c r="Q30" s="32">
        <f t="shared" si="5"/>
        <v>0</v>
      </c>
      <c r="S30" s="49">
        <f t="shared" si="0"/>
        <v>8.6512999999999989E-3</v>
      </c>
      <c r="T30">
        <f t="shared" si="6"/>
        <v>0</v>
      </c>
      <c r="U30">
        <f t="shared" si="7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>
      <c r="A31" s="41" t="s">
        <v>37</v>
      </c>
      <c r="B31" s="32">
        <v>10</v>
      </c>
      <c r="C31" s="46">
        <v>1</v>
      </c>
      <c r="D31" s="33">
        <v>192.5</v>
      </c>
      <c r="E31" s="46">
        <v>0</v>
      </c>
      <c r="F31" s="32">
        <v>1</v>
      </c>
      <c r="G31" s="49">
        <v>1.9392000000000001E-3</v>
      </c>
      <c r="H31" s="22">
        <v>0</v>
      </c>
      <c r="I31" t="str">
        <f>IF(local_nueva!L31=1,1,"")</f>
        <v/>
      </c>
      <c r="J31">
        <f t="shared" si="4"/>
        <v>0</v>
      </c>
      <c r="L31" s="49">
        <v>192.5</v>
      </c>
      <c r="M31" s="46">
        <v>0</v>
      </c>
      <c r="N31" s="32">
        <v>1</v>
      </c>
      <c r="O31" s="49">
        <v>1.0127999999999999E-3</v>
      </c>
      <c r="P31" s="85">
        <v>0</v>
      </c>
      <c r="Q31" s="32">
        <f t="shared" si="5"/>
        <v>0</v>
      </c>
      <c r="S31" s="49">
        <f t="shared" si="0"/>
        <v>9.2640000000000018E-4</v>
      </c>
      <c r="T31">
        <f t="shared" si="6"/>
        <v>0</v>
      </c>
      <c r="U31">
        <f t="shared" si="7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1:24">
      <c r="A32" s="41" t="s">
        <v>38</v>
      </c>
      <c r="B32" s="32">
        <v>2</v>
      </c>
      <c r="C32" s="46">
        <v>1</v>
      </c>
      <c r="D32" s="33">
        <v>0</v>
      </c>
      <c r="E32" s="46">
        <v>5</v>
      </c>
      <c r="F32" s="32">
        <v>15</v>
      </c>
      <c r="G32" s="49">
        <v>2.2948000000000001E-3</v>
      </c>
      <c r="H32" s="22">
        <v>1</v>
      </c>
      <c r="I32" t="str">
        <f>IF(local_nueva!L32=1,1,"")</f>
        <v/>
      </c>
      <c r="J32">
        <f t="shared" si="4"/>
        <v>1</v>
      </c>
      <c r="L32" s="49">
        <v>0</v>
      </c>
      <c r="M32" s="46">
        <v>3</v>
      </c>
      <c r="N32" s="32">
        <v>4</v>
      </c>
      <c r="O32" s="49">
        <v>1.1406000000000001E-3</v>
      </c>
      <c r="P32" s="85">
        <v>1</v>
      </c>
      <c r="Q32" s="32">
        <f t="shared" si="5"/>
        <v>1</v>
      </c>
      <c r="S32" s="49">
        <f t="shared" si="0"/>
        <v>1.1542E-3</v>
      </c>
      <c r="T32">
        <f t="shared" si="6"/>
        <v>0</v>
      </c>
      <c r="U32">
        <f t="shared" si="7"/>
        <v>0</v>
      </c>
      <c r="V32">
        <f t="shared" si="1"/>
        <v>0</v>
      </c>
      <c r="W32">
        <f t="shared" si="2"/>
        <v>0</v>
      </c>
      <c r="X32">
        <f t="shared" si="3"/>
        <v>0</v>
      </c>
    </row>
    <row r="33" spans="1:24">
      <c r="A33" s="41" t="s">
        <v>39</v>
      </c>
      <c r="B33" s="32">
        <v>2</v>
      </c>
      <c r="C33" s="46">
        <v>1</v>
      </c>
      <c r="D33" s="33">
        <v>-0.39056000000000002</v>
      </c>
      <c r="E33" s="46">
        <v>0</v>
      </c>
      <c r="F33" s="32">
        <v>1</v>
      </c>
      <c r="G33" s="49">
        <v>7.7189999999999995E-4</v>
      </c>
      <c r="H33" s="22">
        <v>0</v>
      </c>
      <c r="I33" t="str">
        <f>IF(local_nueva!L33=1,1,"")</f>
        <v/>
      </c>
      <c r="J33">
        <f t="shared" si="4"/>
        <v>0</v>
      </c>
      <c r="L33" s="49">
        <v>-0.39056000000000002</v>
      </c>
      <c r="M33" s="46">
        <v>0</v>
      </c>
      <c r="N33" s="32">
        <v>1</v>
      </c>
      <c r="O33" s="49">
        <v>5.3927000000000001E-4</v>
      </c>
      <c r="P33" s="85">
        <v>0</v>
      </c>
      <c r="Q33" s="32">
        <f t="shared" si="5"/>
        <v>0</v>
      </c>
      <c r="S33" s="49">
        <f t="shared" si="0"/>
        <v>2.3262999999999995E-4</v>
      </c>
      <c r="T33">
        <f t="shared" si="6"/>
        <v>0</v>
      </c>
      <c r="U33">
        <f t="shared" si="7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1:24">
      <c r="A34" s="41" t="s">
        <v>40</v>
      </c>
      <c r="B34" s="32">
        <v>2</v>
      </c>
      <c r="C34" s="46">
        <v>1</v>
      </c>
      <c r="D34" s="33">
        <v>0</v>
      </c>
      <c r="E34" s="46">
        <v>0</v>
      </c>
      <c r="F34" s="32">
        <v>1</v>
      </c>
      <c r="G34" s="49">
        <v>8.9610999999999998E-4</v>
      </c>
      <c r="H34" s="22">
        <v>0</v>
      </c>
      <c r="I34" t="str">
        <f>IF(local_nueva!L34=1,1,"")</f>
        <v/>
      </c>
      <c r="J34">
        <f t="shared" si="4"/>
        <v>0</v>
      </c>
      <c r="L34" s="49">
        <v>0</v>
      </c>
      <c r="M34" s="46">
        <v>0</v>
      </c>
      <c r="N34" s="32">
        <v>1</v>
      </c>
      <c r="O34" s="49">
        <v>5.1039E-4</v>
      </c>
      <c r="P34" s="85">
        <v>0</v>
      </c>
      <c r="Q34" s="32">
        <f t="shared" si="5"/>
        <v>0</v>
      </c>
      <c r="S34" s="49">
        <f t="shared" ref="S34:S60" si="8">G34-O34</f>
        <v>3.8571999999999999E-4</v>
      </c>
      <c r="T34">
        <f t="shared" si="6"/>
        <v>0</v>
      </c>
      <c r="U34">
        <f t="shared" si="7"/>
        <v>0</v>
      </c>
      <c r="V34">
        <f t="shared" ref="V34:V60" si="9">IF(ABS($S34)&gt;0.25,1,0)</f>
        <v>0</v>
      </c>
      <c r="W34">
        <f t="shared" ref="W34:W60" si="10">IF(ABS($S34)&gt;0.125,1,0)</f>
        <v>0</v>
      </c>
      <c r="X34">
        <f t="shared" ref="X34:X60" si="11">IF(ABS($S34)&gt;0.1,1,0)</f>
        <v>0</v>
      </c>
    </row>
    <row r="35" spans="1:24">
      <c r="A35" s="41" t="s">
        <v>41</v>
      </c>
      <c r="B35" s="32">
        <v>3</v>
      </c>
      <c r="C35" s="46">
        <v>1</v>
      </c>
      <c r="D35" s="33">
        <v>2.8206000000000001E-10</v>
      </c>
      <c r="E35" s="46">
        <v>16</v>
      </c>
      <c r="F35" s="32">
        <v>17</v>
      </c>
      <c r="G35" s="49">
        <v>4.2550000000000001E-3</v>
      </c>
      <c r="H35" s="22">
        <v>1</v>
      </c>
      <c r="I35" t="str">
        <f>IF(local_nueva!L35=1,1,"")</f>
        <v/>
      </c>
      <c r="J35">
        <f t="shared" si="4"/>
        <v>1</v>
      </c>
      <c r="L35" s="49">
        <v>2.8206000000000001E-10</v>
      </c>
      <c r="M35" s="46">
        <v>16</v>
      </c>
      <c r="N35" s="32">
        <v>17</v>
      </c>
      <c r="O35" s="49">
        <v>3.1164000000000001E-3</v>
      </c>
      <c r="P35" s="85">
        <v>1</v>
      </c>
      <c r="Q35" s="32">
        <f t="shared" si="5"/>
        <v>1</v>
      </c>
      <c r="S35" s="49">
        <f t="shared" si="8"/>
        <v>1.1386E-3</v>
      </c>
      <c r="T35">
        <f t="shared" si="6"/>
        <v>0</v>
      </c>
      <c r="U35">
        <f t="shared" si="7"/>
        <v>0</v>
      </c>
      <c r="V35">
        <f t="shared" si="9"/>
        <v>0</v>
      </c>
      <c r="W35">
        <f t="shared" si="10"/>
        <v>0</v>
      </c>
      <c r="X35">
        <f t="shared" si="11"/>
        <v>0</v>
      </c>
    </row>
    <row r="36" spans="1:24">
      <c r="A36" s="41" t="s">
        <v>42</v>
      </c>
      <c r="B36" s="32">
        <v>3</v>
      </c>
      <c r="C36" s="46">
        <v>1</v>
      </c>
      <c r="D36" s="33">
        <v>1.2246999999999999E-2</v>
      </c>
      <c r="E36" s="46">
        <v>1</v>
      </c>
      <c r="F36" s="32">
        <v>2</v>
      </c>
      <c r="G36" s="49">
        <v>1.2784999999999999E-3</v>
      </c>
      <c r="H36" s="22">
        <v>0</v>
      </c>
      <c r="I36" t="str">
        <f>IF(local_nueva!L36=1,1,"")</f>
        <v/>
      </c>
      <c r="J36">
        <f t="shared" si="4"/>
        <v>0</v>
      </c>
      <c r="L36" s="49">
        <v>1.2246999999999999E-2</v>
      </c>
      <c r="M36" s="46">
        <v>1</v>
      </c>
      <c r="N36" s="32">
        <v>2</v>
      </c>
      <c r="O36" s="49">
        <v>9.0116999999999997E-4</v>
      </c>
      <c r="P36" s="85">
        <v>0</v>
      </c>
      <c r="Q36" s="32">
        <f t="shared" si="5"/>
        <v>0</v>
      </c>
      <c r="S36" s="49">
        <f t="shared" si="8"/>
        <v>3.7732999999999994E-4</v>
      </c>
      <c r="T36">
        <f t="shared" si="6"/>
        <v>0</v>
      </c>
      <c r="U36">
        <f t="shared" si="7"/>
        <v>0</v>
      </c>
      <c r="V36">
        <f t="shared" si="9"/>
        <v>0</v>
      </c>
      <c r="W36">
        <f t="shared" si="10"/>
        <v>0</v>
      </c>
      <c r="X36">
        <f t="shared" si="11"/>
        <v>0</v>
      </c>
    </row>
    <row r="37" spans="1:24">
      <c r="A37" s="41" t="s">
        <v>43</v>
      </c>
      <c r="B37" s="32">
        <v>4</v>
      </c>
      <c r="C37" s="46">
        <v>2</v>
      </c>
      <c r="D37" s="33">
        <v>-3.0173999999999999</v>
      </c>
      <c r="E37" s="46">
        <v>1</v>
      </c>
      <c r="F37" s="32">
        <v>3</v>
      </c>
      <c r="G37" s="49">
        <v>1.8213999999999999E-3</v>
      </c>
      <c r="H37" s="22">
        <v>0</v>
      </c>
      <c r="I37" t="str">
        <f>IF(local_nueva!L37=1,1,"")</f>
        <v/>
      </c>
      <c r="J37">
        <f t="shared" si="4"/>
        <v>0</v>
      </c>
      <c r="L37" s="49">
        <v>-4.0347999999999997</v>
      </c>
      <c r="M37" s="46">
        <v>1</v>
      </c>
      <c r="N37" s="32">
        <v>2</v>
      </c>
      <c r="O37" s="49">
        <v>8.3971000000000002E-4</v>
      </c>
      <c r="P37" s="85">
        <v>0</v>
      </c>
      <c r="Q37" s="32">
        <f t="shared" si="5"/>
        <v>0</v>
      </c>
      <c r="S37" s="49">
        <f t="shared" si="8"/>
        <v>9.8168999999999991E-4</v>
      </c>
      <c r="T37">
        <f t="shared" si="6"/>
        <v>0</v>
      </c>
      <c r="U37">
        <f t="shared" si="7"/>
        <v>0</v>
      </c>
      <c r="V37">
        <f t="shared" si="9"/>
        <v>0</v>
      </c>
      <c r="W37">
        <f t="shared" si="10"/>
        <v>0</v>
      </c>
      <c r="X37">
        <f t="shared" si="11"/>
        <v>0</v>
      </c>
    </row>
    <row r="38" spans="1:24">
      <c r="A38" s="41" t="s">
        <v>44</v>
      </c>
      <c r="B38" s="32">
        <v>4</v>
      </c>
      <c r="C38" s="46">
        <v>3</v>
      </c>
      <c r="D38" s="33">
        <v>-0.25</v>
      </c>
      <c r="E38" s="46">
        <v>3</v>
      </c>
      <c r="F38" s="32">
        <v>4</v>
      </c>
      <c r="G38" s="49">
        <v>9.6808999999999992E-3</v>
      </c>
      <c r="H38" s="22">
        <v>1</v>
      </c>
      <c r="I38" t="str">
        <f>IF(local_nueva!L38=1,1,"")</f>
        <v/>
      </c>
      <c r="J38">
        <f t="shared" si="4"/>
        <v>1</v>
      </c>
      <c r="L38" s="49">
        <v>-0.25</v>
      </c>
      <c r="M38" s="46">
        <v>3</v>
      </c>
      <c r="N38" s="32">
        <v>4</v>
      </c>
      <c r="O38" s="49">
        <v>1.4326E-3</v>
      </c>
      <c r="P38" s="85">
        <v>1</v>
      </c>
      <c r="Q38" s="32">
        <f t="shared" si="5"/>
        <v>1</v>
      </c>
      <c r="S38" s="49">
        <f t="shared" si="8"/>
        <v>8.2483000000000001E-3</v>
      </c>
      <c r="T38">
        <f t="shared" si="6"/>
        <v>0</v>
      </c>
      <c r="U38">
        <f t="shared" si="7"/>
        <v>0</v>
      </c>
      <c r="V38">
        <f t="shared" si="9"/>
        <v>0</v>
      </c>
      <c r="W38">
        <f t="shared" si="10"/>
        <v>0</v>
      </c>
      <c r="X38">
        <f t="shared" si="11"/>
        <v>0</v>
      </c>
    </row>
    <row r="39" spans="1:24">
      <c r="A39" s="41" t="s">
        <v>45</v>
      </c>
      <c r="B39" s="32">
        <v>5</v>
      </c>
      <c r="C39" s="46">
        <v>2</v>
      </c>
      <c r="D39" s="33">
        <v>4.5655000000000001E-8</v>
      </c>
      <c r="E39" s="46">
        <v>8</v>
      </c>
      <c r="F39" s="32">
        <v>9</v>
      </c>
      <c r="G39" s="49">
        <v>2.3389999999999999E-3</v>
      </c>
      <c r="H39" s="22">
        <v>1</v>
      </c>
      <c r="I39" t="str">
        <f>IF(local_nueva!L39=1,1,"")</f>
        <v/>
      </c>
      <c r="J39">
        <f t="shared" si="4"/>
        <v>1</v>
      </c>
      <c r="L39" s="49">
        <v>3.6784999999999998E-10</v>
      </c>
      <c r="M39" s="46">
        <v>11</v>
      </c>
      <c r="N39" s="32">
        <v>12</v>
      </c>
      <c r="O39" s="49">
        <v>3.2150999999999998E-3</v>
      </c>
      <c r="P39" s="85">
        <v>1</v>
      </c>
      <c r="Q39" s="32">
        <f t="shared" si="5"/>
        <v>1</v>
      </c>
      <c r="S39" s="49">
        <f t="shared" si="8"/>
        <v>-8.7609999999999988E-4</v>
      </c>
      <c r="T39">
        <f t="shared" si="6"/>
        <v>0</v>
      </c>
      <c r="U39">
        <f t="shared" si="7"/>
        <v>0</v>
      </c>
      <c r="V39">
        <f t="shared" si="9"/>
        <v>0</v>
      </c>
      <c r="W39">
        <f t="shared" si="10"/>
        <v>0</v>
      </c>
      <c r="X39">
        <f t="shared" si="11"/>
        <v>0</v>
      </c>
    </row>
    <row r="40" spans="1:24">
      <c r="A40" s="102" t="s">
        <v>46</v>
      </c>
      <c r="B40" s="100">
        <v>5</v>
      </c>
      <c r="C40" s="99">
        <v>3</v>
      </c>
      <c r="D40" s="103">
        <v>1.5815999999999999</v>
      </c>
      <c r="E40" s="99">
        <v>3</v>
      </c>
      <c r="F40" s="100">
        <v>5</v>
      </c>
      <c r="G40" s="98">
        <v>1.0846E-2</v>
      </c>
      <c r="H40" s="104">
        <v>0</v>
      </c>
      <c r="I40" s="105">
        <f>IF(local_nueva!L40=1,1,"")</f>
        <v>1</v>
      </c>
      <c r="J40">
        <f t="shared" si="4"/>
        <v>0</v>
      </c>
      <c r="L40" s="98">
        <v>8.5003000000000001E-10</v>
      </c>
      <c r="M40" s="99">
        <v>15</v>
      </c>
      <c r="N40" s="100">
        <v>16</v>
      </c>
      <c r="O40" s="98">
        <v>3.1951000000000002E-3</v>
      </c>
      <c r="P40" s="101">
        <v>1</v>
      </c>
      <c r="Q40" s="32">
        <f t="shared" si="5"/>
        <v>1</v>
      </c>
      <c r="S40" s="49">
        <f t="shared" si="8"/>
        <v>7.6508999999999995E-3</v>
      </c>
      <c r="T40">
        <f t="shared" si="6"/>
        <v>0</v>
      </c>
      <c r="U40">
        <f t="shared" si="7"/>
        <v>0</v>
      </c>
      <c r="V40">
        <f t="shared" si="9"/>
        <v>0</v>
      </c>
      <c r="W40">
        <f t="shared" si="10"/>
        <v>0</v>
      </c>
      <c r="X40">
        <f t="shared" si="11"/>
        <v>0</v>
      </c>
    </row>
    <row r="41" spans="1:24">
      <c r="A41" s="41" t="s">
        <v>47</v>
      </c>
      <c r="B41" s="32">
        <v>5</v>
      </c>
      <c r="C41" s="46">
        <v>2</v>
      </c>
      <c r="D41" s="33">
        <v>4.5731999999999997E-6</v>
      </c>
      <c r="E41" s="46">
        <v>11</v>
      </c>
      <c r="F41" s="32">
        <v>12</v>
      </c>
      <c r="G41" s="49">
        <v>3.3067000000000001E-3</v>
      </c>
      <c r="H41" s="22">
        <v>1</v>
      </c>
      <c r="I41" t="str">
        <f>IF(local_nueva!L41=1,1,"")</f>
        <v/>
      </c>
      <c r="J41">
        <f t="shared" si="4"/>
        <v>1</v>
      </c>
      <c r="L41" s="49">
        <v>6.9625000000000003E-9</v>
      </c>
      <c r="M41" s="46">
        <v>15</v>
      </c>
      <c r="N41" s="32">
        <v>16</v>
      </c>
      <c r="O41" s="49">
        <v>3.1768999999999999E-3</v>
      </c>
      <c r="P41" s="85">
        <v>1</v>
      </c>
      <c r="Q41" s="32">
        <f t="shared" si="5"/>
        <v>1</v>
      </c>
      <c r="S41" s="49">
        <f t="shared" si="8"/>
        <v>1.2980000000000023E-4</v>
      </c>
      <c r="T41">
        <f t="shared" si="6"/>
        <v>0</v>
      </c>
      <c r="U41">
        <f t="shared" si="7"/>
        <v>0</v>
      </c>
      <c r="V41">
        <f t="shared" si="9"/>
        <v>0</v>
      </c>
      <c r="W41">
        <f t="shared" si="10"/>
        <v>0</v>
      </c>
      <c r="X41">
        <f t="shared" si="11"/>
        <v>0</v>
      </c>
    </row>
    <row r="42" spans="1:24">
      <c r="A42" s="41" t="s">
        <v>48</v>
      </c>
      <c r="B42" s="32">
        <v>5</v>
      </c>
      <c r="C42" s="46">
        <v>3</v>
      </c>
      <c r="D42" s="33">
        <v>6.3837000000000004E-13</v>
      </c>
      <c r="E42" s="46">
        <v>8</v>
      </c>
      <c r="F42" s="32">
        <v>9</v>
      </c>
      <c r="G42" s="49">
        <v>2.7407E-3</v>
      </c>
      <c r="H42" s="22">
        <v>1</v>
      </c>
      <c r="I42" t="str">
        <f>IF(local_nueva!L42=1,1,"")</f>
        <v/>
      </c>
      <c r="J42">
        <f t="shared" si="4"/>
        <v>1</v>
      </c>
      <c r="L42" s="49">
        <v>6.3837000000000004E-13</v>
      </c>
      <c r="M42" s="46">
        <v>8</v>
      </c>
      <c r="N42" s="32">
        <v>9</v>
      </c>
      <c r="O42" s="49">
        <v>1.9250000000000001E-3</v>
      </c>
      <c r="P42" s="85">
        <v>1</v>
      </c>
      <c r="Q42" s="32">
        <f t="shared" si="5"/>
        <v>1</v>
      </c>
      <c r="S42" s="49">
        <f t="shared" si="8"/>
        <v>8.1569999999999993E-4</v>
      </c>
      <c r="T42">
        <f t="shared" si="6"/>
        <v>0</v>
      </c>
      <c r="U42">
        <f t="shared" si="7"/>
        <v>0</v>
      </c>
      <c r="V42">
        <f t="shared" si="9"/>
        <v>0</v>
      </c>
      <c r="W42">
        <f t="shared" si="10"/>
        <v>0</v>
      </c>
      <c r="X42">
        <f t="shared" si="11"/>
        <v>0</v>
      </c>
    </row>
    <row r="43" spans="1:24">
      <c r="A43" s="41" t="s">
        <v>49</v>
      </c>
      <c r="B43" s="32">
        <v>3</v>
      </c>
      <c r="C43" s="46">
        <v>2</v>
      </c>
      <c r="D43" s="33">
        <v>0</v>
      </c>
      <c r="E43" s="46">
        <v>0</v>
      </c>
      <c r="F43" s="32">
        <v>1</v>
      </c>
      <c r="G43" s="49">
        <v>4.6738999999999999E-3</v>
      </c>
      <c r="H43" s="22">
        <v>0</v>
      </c>
      <c r="I43" t="str">
        <f>IF(local_nueva!L43=1,1,"")</f>
        <v/>
      </c>
      <c r="J43">
        <f t="shared" si="4"/>
        <v>0</v>
      </c>
      <c r="L43" s="49">
        <v>0</v>
      </c>
      <c r="M43" s="46">
        <v>0</v>
      </c>
      <c r="N43" s="32">
        <v>1</v>
      </c>
      <c r="O43" s="49">
        <v>3.5033E-3</v>
      </c>
      <c r="P43" s="85">
        <v>0</v>
      </c>
      <c r="Q43" s="32">
        <f t="shared" si="5"/>
        <v>0</v>
      </c>
      <c r="S43" s="49">
        <f t="shared" si="8"/>
        <v>1.1705999999999999E-3</v>
      </c>
      <c r="T43">
        <f t="shared" si="6"/>
        <v>0</v>
      </c>
      <c r="U43">
        <f t="shared" si="7"/>
        <v>0</v>
      </c>
      <c r="V43">
        <f t="shared" si="9"/>
        <v>0</v>
      </c>
      <c r="W43">
        <f t="shared" si="10"/>
        <v>0</v>
      </c>
      <c r="X43">
        <f t="shared" si="11"/>
        <v>0</v>
      </c>
    </row>
    <row r="44" spans="1:24">
      <c r="A44" s="41" t="s">
        <v>50</v>
      </c>
      <c r="B44" s="32">
        <v>5</v>
      </c>
      <c r="C44" s="46">
        <v>2</v>
      </c>
      <c r="D44" s="33">
        <v>0.24151</v>
      </c>
      <c r="E44" s="46">
        <v>8</v>
      </c>
      <c r="F44" s="32">
        <v>10</v>
      </c>
      <c r="G44" s="49">
        <v>2.911E-3</v>
      </c>
      <c r="H44" s="22">
        <v>1</v>
      </c>
      <c r="I44" t="str">
        <f>IF(local_nueva!L44=1,1,"")</f>
        <v/>
      </c>
      <c r="J44">
        <f t="shared" si="4"/>
        <v>1</v>
      </c>
      <c r="L44" s="49">
        <v>0.24151</v>
      </c>
      <c r="M44" s="46">
        <v>11</v>
      </c>
      <c r="N44" s="32">
        <v>12</v>
      </c>
      <c r="O44" s="49">
        <v>2.4436000000000002E-3</v>
      </c>
      <c r="P44" s="85">
        <v>1</v>
      </c>
      <c r="Q44" s="32">
        <f t="shared" si="5"/>
        <v>1</v>
      </c>
      <c r="S44" s="49">
        <f t="shared" si="8"/>
        <v>4.6739999999999976E-4</v>
      </c>
      <c r="T44">
        <f t="shared" si="6"/>
        <v>0</v>
      </c>
      <c r="U44">
        <f t="shared" si="7"/>
        <v>0</v>
      </c>
      <c r="V44">
        <f t="shared" si="9"/>
        <v>0</v>
      </c>
      <c r="W44">
        <f t="shared" si="10"/>
        <v>0</v>
      </c>
      <c r="X44">
        <f t="shared" si="11"/>
        <v>0</v>
      </c>
    </row>
    <row r="45" spans="1:24">
      <c r="A45" s="41" t="s">
        <v>51</v>
      </c>
      <c r="B45" s="32">
        <v>5</v>
      </c>
      <c r="C45" s="46">
        <v>3</v>
      </c>
      <c r="D45" s="33">
        <v>-2.9197000000000002</v>
      </c>
      <c r="E45" s="46">
        <v>3</v>
      </c>
      <c r="F45" s="32">
        <v>4</v>
      </c>
      <c r="G45" s="49">
        <v>1.7143E-3</v>
      </c>
      <c r="H45" s="22">
        <v>1</v>
      </c>
      <c r="I45" t="str">
        <f>IF(local_nueva!L45=1,1,"")</f>
        <v/>
      </c>
      <c r="J45">
        <f t="shared" si="4"/>
        <v>1</v>
      </c>
      <c r="L45" s="49">
        <v>-2.9197000000000002</v>
      </c>
      <c r="M45" s="46">
        <v>4</v>
      </c>
      <c r="N45" s="32">
        <v>5</v>
      </c>
      <c r="O45" s="49">
        <v>1.42E-3</v>
      </c>
      <c r="P45" s="85">
        <v>1</v>
      </c>
      <c r="Q45" s="32">
        <f t="shared" si="5"/>
        <v>1</v>
      </c>
      <c r="S45" s="49">
        <f t="shared" si="8"/>
        <v>2.9429999999999994E-4</v>
      </c>
      <c r="T45">
        <f t="shared" si="6"/>
        <v>0</v>
      </c>
      <c r="U45">
        <f t="shared" si="7"/>
        <v>0</v>
      </c>
      <c r="V45">
        <f t="shared" si="9"/>
        <v>0</v>
      </c>
      <c r="W45">
        <f t="shared" si="10"/>
        <v>0</v>
      </c>
      <c r="X45">
        <f t="shared" si="11"/>
        <v>0</v>
      </c>
    </row>
    <row r="46" spans="1:24">
      <c r="A46" s="41" t="s">
        <v>52</v>
      </c>
      <c r="B46" s="32">
        <v>5</v>
      </c>
      <c r="C46" s="46">
        <v>3</v>
      </c>
      <c r="D46" s="33">
        <v>7.8777E-2</v>
      </c>
      <c r="E46" s="46">
        <v>4</v>
      </c>
      <c r="F46" s="32">
        <v>5</v>
      </c>
      <c r="G46" s="49">
        <v>1.8771E-3</v>
      </c>
      <c r="H46" s="22">
        <v>1</v>
      </c>
      <c r="I46" t="str">
        <f>IF(local_nueva!L46=1,1,"")</f>
        <v/>
      </c>
      <c r="J46">
        <f t="shared" si="4"/>
        <v>1</v>
      </c>
      <c r="L46" s="49">
        <v>7.8777E-2</v>
      </c>
      <c r="M46" s="46">
        <v>4</v>
      </c>
      <c r="N46" s="32">
        <v>5</v>
      </c>
      <c r="O46" s="49">
        <v>1.3755E-3</v>
      </c>
      <c r="P46" s="85">
        <v>1</v>
      </c>
      <c r="Q46" s="32">
        <f t="shared" si="5"/>
        <v>1</v>
      </c>
      <c r="S46" s="49">
        <f t="shared" si="8"/>
        <v>5.0160000000000005E-4</v>
      </c>
      <c r="T46">
        <f t="shared" si="6"/>
        <v>0</v>
      </c>
      <c r="U46">
        <f t="shared" si="7"/>
        <v>0</v>
      </c>
      <c r="V46">
        <f t="shared" si="9"/>
        <v>0</v>
      </c>
      <c r="W46">
        <f t="shared" si="10"/>
        <v>0</v>
      </c>
      <c r="X46">
        <f t="shared" si="11"/>
        <v>0</v>
      </c>
    </row>
    <row r="47" spans="1:24">
      <c r="A47" s="41" t="s">
        <v>53</v>
      </c>
      <c r="B47" s="32">
        <v>7</v>
      </c>
      <c r="C47" s="46">
        <v>2</v>
      </c>
      <c r="D47" s="33">
        <v>714</v>
      </c>
      <c r="E47" s="46">
        <v>0</v>
      </c>
      <c r="F47" s="32">
        <v>1</v>
      </c>
      <c r="G47" s="49">
        <v>9.2152E-4</v>
      </c>
      <c r="H47" s="22">
        <v>0</v>
      </c>
      <c r="I47" t="str">
        <f>IF(local_nueva!L47=1,1,"")</f>
        <v/>
      </c>
      <c r="J47">
        <f t="shared" si="4"/>
        <v>0</v>
      </c>
      <c r="L47" s="49">
        <v>714</v>
      </c>
      <c r="M47" s="46">
        <v>0</v>
      </c>
      <c r="N47" s="32">
        <v>1</v>
      </c>
      <c r="O47" s="49">
        <v>7.5066E-4</v>
      </c>
      <c r="P47" s="85">
        <v>0</v>
      </c>
      <c r="Q47" s="32">
        <f t="shared" si="5"/>
        <v>0</v>
      </c>
      <c r="S47" s="49">
        <f t="shared" si="8"/>
        <v>1.7086E-4</v>
      </c>
      <c r="T47">
        <f t="shared" si="6"/>
        <v>0</v>
      </c>
      <c r="U47">
        <f t="shared" si="7"/>
        <v>0</v>
      </c>
      <c r="V47">
        <f t="shared" si="9"/>
        <v>0</v>
      </c>
      <c r="W47">
        <f t="shared" si="10"/>
        <v>0</v>
      </c>
      <c r="X47">
        <f t="shared" si="11"/>
        <v>0</v>
      </c>
    </row>
    <row r="48" spans="1:24">
      <c r="A48" s="41" t="s">
        <v>54</v>
      </c>
      <c r="B48" s="32">
        <v>10</v>
      </c>
      <c r="C48" s="46">
        <v>3</v>
      </c>
      <c r="D48" s="33">
        <v>-21.015000000000001</v>
      </c>
      <c r="E48" s="46">
        <v>0</v>
      </c>
      <c r="F48" s="32">
        <v>1</v>
      </c>
      <c r="G48" s="49">
        <v>1.0697E-3</v>
      </c>
      <c r="H48" s="22">
        <v>0</v>
      </c>
      <c r="I48" t="str">
        <f>IF(local_nueva!L48=1,1,"")</f>
        <v/>
      </c>
      <c r="J48">
        <f t="shared" si="4"/>
        <v>0</v>
      </c>
      <c r="L48" s="49">
        <v>-21.015000000000001</v>
      </c>
      <c r="M48" s="46">
        <v>0</v>
      </c>
      <c r="N48" s="32">
        <v>1</v>
      </c>
      <c r="O48" s="49">
        <v>7.7271999999999996E-4</v>
      </c>
      <c r="P48" s="85">
        <v>0</v>
      </c>
      <c r="Q48" s="32">
        <f t="shared" si="5"/>
        <v>0</v>
      </c>
      <c r="S48" s="49">
        <f t="shared" si="8"/>
        <v>2.9698000000000007E-4</v>
      </c>
      <c r="T48">
        <f t="shared" si="6"/>
        <v>0</v>
      </c>
      <c r="U48">
        <f t="shared" si="7"/>
        <v>0</v>
      </c>
      <c r="V48">
        <f t="shared" si="9"/>
        <v>0</v>
      </c>
      <c r="W48">
        <f t="shared" si="10"/>
        <v>0</v>
      </c>
      <c r="X48">
        <f t="shared" si="11"/>
        <v>0</v>
      </c>
    </row>
    <row r="49" spans="1:24">
      <c r="A49" s="41" t="s">
        <v>55</v>
      </c>
      <c r="B49" s="32">
        <v>600</v>
      </c>
      <c r="C49" s="46">
        <v>1</v>
      </c>
      <c r="D49" s="33">
        <v>258700</v>
      </c>
      <c r="E49" s="46">
        <v>0</v>
      </c>
      <c r="F49" s="32">
        <v>1</v>
      </c>
      <c r="G49" s="49">
        <v>1.5316E-2</v>
      </c>
      <c r="H49" s="22">
        <v>0</v>
      </c>
      <c r="I49" t="str">
        <f>IF(local_nueva!L49=1,1,"")</f>
        <v/>
      </c>
      <c r="J49">
        <f t="shared" si="4"/>
        <v>0</v>
      </c>
      <c r="L49" s="49">
        <v>258700</v>
      </c>
      <c r="M49" s="46">
        <v>0</v>
      </c>
      <c r="N49" s="32">
        <v>1</v>
      </c>
      <c r="O49" s="49">
        <v>6.1397999999999999E-3</v>
      </c>
      <c r="P49" s="85">
        <v>0</v>
      </c>
      <c r="Q49" s="32">
        <f t="shared" si="5"/>
        <v>0</v>
      </c>
      <c r="S49" s="49">
        <f t="shared" si="8"/>
        <v>9.1761999999999989E-3</v>
      </c>
      <c r="T49">
        <f t="shared" si="6"/>
        <v>0</v>
      </c>
      <c r="U49">
        <f t="shared" si="7"/>
        <v>0</v>
      </c>
      <c r="V49">
        <f t="shared" si="9"/>
        <v>0</v>
      </c>
      <c r="W49">
        <f t="shared" si="10"/>
        <v>0</v>
      </c>
      <c r="X49">
        <f t="shared" si="11"/>
        <v>0</v>
      </c>
    </row>
    <row r="50" spans="1:24">
      <c r="A50" s="41" t="s">
        <v>56</v>
      </c>
      <c r="B50" s="32">
        <v>2</v>
      </c>
      <c r="C50" s="46">
        <v>1</v>
      </c>
      <c r="D50" s="33">
        <v>-1</v>
      </c>
      <c r="E50" s="46">
        <v>11</v>
      </c>
      <c r="F50" s="32">
        <v>13</v>
      </c>
      <c r="G50" s="49">
        <v>3.1362E-3</v>
      </c>
      <c r="H50" s="22">
        <v>1</v>
      </c>
      <c r="I50" t="str">
        <f>IF(local_nueva!L50=1,1,"")</f>
        <v/>
      </c>
      <c r="J50">
        <f t="shared" si="4"/>
        <v>1</v>
      </c>
      <c r="L50" s="49">
        <v>-1</v>
      </c>
      <c r="M50" s="46">
        <v>11</v>
      </c>
      <c r="N50" s="32">
        <v>12</v>
      </c>
      <c r="O50" s="49">
        <v>2.4872000000000002E-3</v>
      </c>
      <c r="P50" s="85">
        <v>1</v>
      </c>
      <c r="Q50" s="32">
        <f t="shared" si="5"/>
        <v>1</v>
      </c>
      <c r="S50" s="49">
        <f t="shared" si="8"/>
        <v>6.4899999999999984E-4</v>
      </c>
      <c r="T50">
        <f t="shared" si="6"/>
        <v>0</v>
      </c>
      <c r="U50">
        <f t="shared" si="7"/>
        <v>0</v>
      </c>
      <c r="V50">
        <f t="shared" si="9"/>
        <v>0</v>
      </c>
      <c r="W50">
        <f t="shared" si="10"/>
        <v>0</v>
      </c>
      <c r="X50">
        <f t="shared" si="11"/>
        <v>0</v>
      </c>
    </row>
    <row r="51" spans="1:24">
      <c r="A51" s="41" t="s">
        <v>57</v>
      </c>
      <c r="B51" s="32">
        <v>2</v>
      </c>
      <c r="C51" s="46">
        <v>1</v>
      </c>
      <c r="D51" s="33">
        <v>-1</v>
      </c>
      <c r="E51" s="46">
        <v>11</v>
      </c>
      <c r="F51" s="32">
        <v>14</v>
      </c>
      <c r="G51" s="49">
        <v>3.2769000000000001E-3</v>
      </c>
      <c r="H51" s="22">
        <v>1</v>
      </c>
      <c r="I51" t="str">
        <f>IF(local_nueva!L51=1,1,"")</f>
        <v/>
      </c>
      <c r="J51">
        <f t="shared" si="4"/>
        <v>1</v>
      </c>
      <c r="L51" s="49">
        <v>-1</v>
      </c>
      <c r="M51" s="46">
        <v>11</v>
      </c>
      <c r="N51" s="32">
        <v>12</v>
      </c>
      <c r="O51" s="49">
        <v>3.6337000000000001E-3</v>
      </c>
      <c r="P51" s="85">
        <v>1</v>
      </c>
      <c r="Q51" s="32">
        <f t="shared" si="5"/>
        <v>1</v>
      </c>
      <c r="S51" s="49">
        <f t="shared" si="8"/>
        <v>-3.568E-4</v>
      </c>
      <c r="T51">
        <f t="shared" si="6"/>
        <v>0</v>
      </c>
      <c r="U51">
        <f t="shared" si="7"/>
        <v>0</v>
      </c>
      <c r="V51">
        <f t="shared" si="9"/>
        <v>0</v>
      </c>
      <c r="W51">
        <f t="shared" si="10"/>
        <v>0</v>
      </c>
      <c r="X51">
        <f t="shared" si="11"/>
        <v>0</v>
      </c>
    </row>
    <row r="52" spans="1:24">
      <c r="A52" s="41" t="s">
        <v>58</v>
      </c>
      <c r="B52" s="32">
        <v>5</v>
      </c>
      <c r="C52" s="46">
        <v>3</v>
      </c>
      <c r="D52" s="33">
        <v>50.180999999999997</v>
      </c>
      <c r="E52" s="46">
        <v>1</v>
      </c>
      <c r="F52" s="32">
        <v>2</v>
      </c>
      <c r="G52" s="49">
        <v>1.4319000000000001E-3</v>
      </c>
      <c r="H52" s="22">
        <v>0</v>
      </c>
      <c r="I52" t="str">
        <f>IF(local_nueva!L52=1,1,"")</f>
        <v/>
      </c>
      <c r="J52">
        <f t="shared" si="4"/>
        <v>0</v>
      </c>
      <c r="L52" s="49">
        <v>50.180999999999997</v>
      </c>
      <c r="M52" s="46">
        <v>1</v>
      </c>
      <c r="N52" s="32">
        <v>2</v>
      </c>
      <c r="O52" s="49">
        <v>9.4249000000000004E-4</v>
      </c>
      <c r="P52" s="85">
        <v>0</v>
      </c>
      <c r="Q52" s="32">
        <f t="shared" si="5"/>
        <v>0</v>
      </c>
      <c r="S52" s="49">
        <f t="shared" si="8"/>
        <v>4.8941000000000002E-4</v>
      </c>
      <c r="T52">
        <f t="shared" si="6"/>
        <v>0</v>
      </c>
      <c r="U52">
        <f t="shared" si="7"/>
        <v>0</v>
      </c>
      <c r="V52">
        <f t="shared" si="9"/>
        <v>0</v>
      </c>
      <c r="W52">
        <f t="shared" si="10"/>
        <v>0</v>
      </c>
      <c r="X52">
        <f t="shared" si="11"/>
        <v>0</v>
      </c>
    </row>
    <row r="53" spans="1:24">
      <c r="A53" s="51" t="s">
        <v>59</v>
      </c>
      <c r="B53" s="52">
        <v>4003</v>
      </c>
      <c r="C53" s="53">
        <v>2000</v>
      </c>
      <c r="D53" s="54">
        <v>155.53</v>
      </c>
      <c r="E53" s="53">
        <v>6</v>
      </c>
      <c r="F53" s="52">
        <v>9</v>
      </c>
      <c r="G53" s="55">
        <v>0.79579</v>
      </c>
      <c r="H53" s="56">
        <v>1</v>
      </c>
      <c r="I53" s="57">
        <f>IF(local_nueva!L53=1,1,"")</f>
        <v>1</v>
      </c>
      <c r="J53">
        <f t="shared" si="4"/>
        <v>1</v>
      </c>
      <c r="L53" s="55">
        <v>527.70000000000005</v>
      </c>
      <c r="M53" s="53">
        <v>3</v>
      </c>
      <c r="N53" s="52">
        <v>4</v>
      </c>
      <c r="O53" s="55">
        <v>0.55166000000000004</v>
      </c>
      <c r="P53" s="89">
        <v>0</v>
      </c>
      <c r="Q53" s="32">
        <f t="shared" si="5"/>
        <v>0</v>
      </c>
      <c r="S53" s="109">
        <f t="shared" si="8"/>
        <v>0.24412999999999996</v>
      </c>
      <c r="T53" s="107">
        <f t="shared" si="6"/>
        <v>0</v>
      </c>
      <c r="U53" s="107">
        <f t="shared" si="7"/>
        <v>0</v>
      </c>
      <c r="V53" s="107">
        <f t="shared" si="9"/>
        <v>0</v>
      </c>
      <c r="W53" s="107">
        <f t="shared" si="10"/>
        <v>1</v>
      </c>
      <c r="X53" s="107">
        <f t="shared" si="11"/>
        <v>1</v>
      </c>
    </row>
    <row r="54" spans="1:24">
      <c r="A54" s="41" t="s">
        <v>60</v>
      </c>
      <c r="B54" s="32">
        <v>203</v>
      </c>
      <c r="C54" s="46">
        <v>100</v>
      </c>
      <c r="D54" s="33">
        <v>30.776</v>
      </c>
      <c r="E54" s="46">
        <v>4</v>
      </c>
      <c r="F54" s="32">
        <v>7</v>
      </c>
      <c r="G54" s="49">
        <v>2.0302000000000001E-2</v>
      </c>
      <c r="H54" s="22">
        <v>0</v>
      </c>
      <c r="I54" t="str">
        <f>IF(local_nueva!L54=1,1,"")</f>
        <v/>
      </c>
      <c r="J54">
        <f t="shared" si="4"/>
        <v>0</v>
      </c>
      <c r="L54" s="49">
        <v>358.34</v>
      </c>
      <c r="M54" s="46">
        <v>3</v>
      </c>
      <c r="N54" s="32">
        <v>4</v>
      </c>
      <c r="O54" s="49">
        <v>7.9889999999999996E-3</v>
      </c>
      <c r="P54" s="85">
        <v>0</v>
      </c>
      <c r="Q54" s="32">
        <f t="shared" si="5"/>
        <v>0</v>
      </c>
      <c r="S54" s="49">
        <f t="shared" si="8"/>
        <v>1.2313000000000001E-2</v>
      </c>
      <c r="T54">
        <f t="shared" si="6"/>
        <v>0</v>
      </c>
      <c r="U54">
        <f t="shared" si="7"/>
        <v>0</v>
      </c>
      <c r="V54">
        <f t="shared" si="9"/>
        <v>0</v>
      </c>
      <c r="W54">
        <f t="shared" si="10"/>
        <v>0</v>
      </c>
      <c r="X54">
        <f t="shared" si="11"/>
        <v>0</v>
      </c>
    </row>
    <row r="55" spans="1:24">
      <c r="A55" s="41" t="s">
        <v>61</v>
      </c>
      <c r="B55" s="32">
        <v>517</v>
      </c>
      <c r="C55" s="46">
        <v>256</v>
      </c>
      <c r="D55" s="33">
        <v>592.37</v>
      </c>
      <c r="E55" s="46">
        <v>2</v>
      </c>
      <c r="F55" s="32">
        <v>4</v>
      </c>
      <c r="G55" s="49">
        <v>2.964E-2</v>
      </c>
      <c r="H55" s="22">
        <v>0</v>
      </c>
      <c r="I55" t="str">
        <f>IF(local_nueva!L55=1,1,"")</f>
        <v/>
      </c>
      <c r="J55">
        <f t="shared" si="4"/>
        <v>0</v>
      </c>
      <c r="L55" s="49">
        <v>2333.1999999999998</v>
      </c>
      <c r="M55" s="46">
        <v>2</v>
      </c>
      <c r="N55" s="32">
        <v>3</v>
      </c>
      <c r="O55" s="49">
        <v>1.8887000000000001E-2</v>
      </c>
      <c r="P55" s="85">
        <v>0</v>
      </c>
      <c r="Q55" s="32">
        <f t="shared" si="5"/>
        <v>0</v>
      </c>
      <c r="S55" s="49">
        <f t="shared" si="8"/>
        <v>1.0752999999999999E-2</v>
      </c>
      <c r="T55">
        <f t="shared" si="6"/>
        <v>0</v>
      </c>
      <c r="U55">
        <f t="shared" si="7"/>
        <v>0</v>
      </c>
      <c r="V55">
        <f t="shared" si="9"/>
        <v>0</v>
      </c>
      <c r="W55">
        <f t="shared" si="10"/>
        <v>0</v>
      </c>
      <c r="X55">
        <f t="shared" si="11"/>
        <v>0</v>
      </c>
    </row>
    <row r="56" spans="1:24">
      <c r="A56" s="41" t="s">
        <v>62</v>
      </c>
      <c r="B56" s="32">
        <v>27</v>
      </c>
      <c r="C56" s="46">
        <v>6</v>
      </c>
      <c r="D56" s="33">
        <v>0</v>
      </c>
      <c r="E56" s="46">
        <v>0</v>
      </c>
      <c r="F56" s="32">
        <v>1</v>
      </c>
      <c r="G56" s="49">
        <v>1.0797999999999999E-3</v>
      </c>
      <c r="H56" s="22">
        <v>0</v>
      </c>
      <c r="I56" t="str">
        <f>IF(local_nueva!L56=1,1,"")</f>
        <v/>
      </c>
      <c r="J56">
        <f t="shared" si="4"/>
        <v>0</v>
      </c>
      <c r="L56" s="49">
        <v>0</v>
      </c>
      <c r="M56" s="46">
        <v>0</v>
      </c>
      <c r="N56" s="32">
        <v>1</v>
      </c>
      <c r="O56" s="49">
        <v>1.3586E-3</v>
      </c>
      <c r="P56" s="85">
        <v>0</v>
      </c>
      <c r="Q56" s="32">
        <f t="shared" si="5"/>
        <v>0</v>
      </c>
      <c r="S56" s="49">
        <f t="shared" si="8"/>
        <v>-2.7880000000000005E-4</v>
      </c>
      <c r="T56">
        <f t="shared" si="6"/>
        <v>0</v>
      </c>
      <c r="U56">
        <f t="shared" si="7"/>
        <v>0</v>
      </c>
      <c r="V56">
        <f t="shared" si="9"/>
        <v>0</v>
      </c>
      <c r="W56">
        <f t="shared" si="10"/>
        <v>0</v>
      </c>
      <c r="X56">
        <f t="shared" si="11"/>
        <v>0</v>
      </c>
    </row>
    <row r="57" spans="1:24">
      <c r="A57" s="41" t="s">
        <v>63</v>
      </c>
      <c r="B57" s="32">
        <v>10005</v>
      </c>
      <c r="C57" s="46">
        <v>5000</v>
      </c>
      <c r="D57" s="33">
        <v>191.07</v>
      </c>
      <c r="E57" s="46">
        <v>2</v>
      </c>
      <c r="F57" s="32">
        <v>5</v>
      </c>
      <c r="G57" s="49">
        <v>4.7834000000000003</v>
      </c>
      <c r="H57" s="22">
        <v>0</v>
      </c>
      <c r="I57" t="str">
        <f>IF(local_nueva!L57=1,1,"")</f>
        <v/>
      </c>
      <c r="J57">
        <f t="shared" si="4"/>
        <v>0</v>
      </c>
      <c r="L57" s="49">
        <v>341.05</v>
      </c>
      <c r="M57" s="46">
        <v>2</v>
      </c>
      <c r="N57" s="32">
        <v>3</v>
      </c>
      <c r="O57" s="49">
        <v>5.0324</v>
      </c>
      <c r="P57" s="85">
        <v>0</v>
      </c>
      <c r="Q57" s="32">
        <f t="shared" si="5"/>
        <v>0</v>
      </c>
      <c r="S57" s="108">
        <f t="shared" si="8"/>
        <v>-0.24899999999999967</v>
      </c>
      <c r="T57" s="106">
        <f t="shared" si="6"/>
        <v>0</v>
      </c>
      <c r="U57" s="106">
        <f t="shared" si="7"/>
        <v>0</v>
      </c>
      <c r="V57" s="106">
        <f t="shared" si="9"/>
        <v>0</v>
      </c>
      <c r="W57" s="106">
        <f t="shared" si="10"/>
        <v>1</v>
      </c>
      <c r="X57" s="106">
        <f t="shared" si="11"/>
        <v>1</v>
      </c>
    </row>
    <row r="58" spans="1:24">
      <c r="A58" s="51" t="s">
        <v>64</v>
      </c>
      <c r="B58" s="52">
        <v>10003</v>
      </c>
      <c r="C58" s="53">
        <v>5000</v>
      </c>
      <c r="D58" s="54">
        <v>1523.9</v>
      </c>
      <c r="E58" s="53">
        <v>7</v>
      </c>
      <c r="F58" s="52">
        <v>11</v>
      </c>
      <c r="G58" s="55">
        <v>5.0803000000000003</v>
      </c>
      <c r="H58" s="56">
        <v>1</v>
      </c>
      <c r="I58" s="57">
        <f>IF(local_nueva!L58=1,1,"")</f>
        <v>1</v>
      </c>
      <c r="J58">
        <f t="shared" si="4"/>
        <v>0</v>
      </c>
      <c r="L58" s="55">
        <v>8695.2999999999993</v>
      </c>
      <c r="M58" s="53">
        <v>3</v>
      </c>
      <c r="N58" s="52">
        <v>4</v>
      </c>
      <c r="O58" s="55">
        <v>4.3449</v>
      </c>
      <c r="P58" s="89">
        <v>0</v>
      </c>
      <c r="Q58" s="32">
        <f t="shared" si="5"/>
        <v>0</v>
      </c>
      <c r="S58" s="109">
        <f t="shared" si="8"/>
        <v>0.73540000000000028</v>
      </c>
      <c r="T58" s="107">
        <f t="shared" si="6"/>
        <v>0</v>
      </c>
      <c r="U58" s="107">
        <f t="shared" si="7"/>
        <v>1</v>
      </c>
      <c r="V58" s="107">
        <f t="shared" si="9"/>
        <v>1</v>
      </c>
      <c r="W58" s="107">
        <f t="shared" si="10"/>
        <v>1</v>
      </c>
      <c r="X58" s="107">
        <f t="shared" si="11"/>
        <v>1</v>
      </c>
    </row>
    <row r="59" spans="1:24">
      <c r="A59" s="51" t="s">
        <v>65</v>
      </c>
      <c r="B59" s="52">
        <v>10003</v>
      </c>
      <c r="C59" s="53">
        <v>5000</v>
      </c>
      <c r="D59" s="54">
        <v>1513.8</v>
      </c>
      <c r="E59" s="53">
        <v>8</v>
      </c>
      <c r="F59" s="52">
        <v>13</v>
      </c>
      <c r="G59" s="55">
        <v>5.5194999999999999</v>
      </c>
      <c r="H59" s="56">
        <v>1</v>
      </c>
      <c r="I59" s="57">
        <f>IF(local_nueva!L59=1,1,"")</f>
        <v>1</v>
      </c>
      <c r="J59">
        <f t="shared" si="4"/>
        <v>0</v>
      </c>
      <c r="L59" s="55">
        <v>6010.9</v>
      </c>
      <c r="M59" s="53">
        <v>2</v>
      </c>
      <c r="N59" s="52">
        <v>3</v>
      </c>
      <c r="O59" s="55">
        <v>4.1623999999999999</v>
      </c>
      <c r="P59" s="89">
        <v>0</v>
      </c>
      <c r="Q59" s="32">
        <f t="shared" si="5"/>
        <v>0</v>
      </c>
      <c r="S59" s="109">
        <f t="shared" si="8"/>
        <v>1.3571</v>
      </c>
      <c r="T59" s="107">
        <f t="shared" si="6"/>
        <v>1</v>
      </c>
      <c r="U59" s="107">
        <f t="shared" si="7"/>
        <v>1</v>
      </c>
      <c r="V59" s="107">
        <f t="shared" si="9"/>
        <v>1</v>
      </c>
      <c r="W59" s="107">
        <f t="shared" si="10"/>
        <v>1</v>
      </c>
      <c r="X59" s="107">
        <f t="shared" si="11"/>
        <v>1</v>
      </c>
    </row>
    <row r="60" spans="1:24" ht="16" thickBot="1">
      <c r="A60" s="42" t="s">
        <v>66</v>
      </c>
      <c r="B60" s="34">
        <v>10003</v>
      </c>
      <c r="C60" s="47">
        <v>5000</v>
      </c>
      <c r="D60" s="35">
        <v>76.162000000000006</v>
      </c>
      <c r="E60" s="47">
        <v>0</v>
      </c>
      <c r="F60" s="34">
        <v>1</v>
      </c>
      <c r="G60" s="50">
        <v>3.7717000000000001</v>
      </c>
      <c r="H60" s="26">
        <v>0</v>
      </c>
      <c r="I60" t="str">
        <f>IF(local_nueva!L60=1,1,"")</f>
        <v/>
      </c>
      <c r="J60">
        <f t="shared" si="4"/>
        <v>0</v>
      </c>
      <c r="L60" s="96">
        <v>76.162000000000006</v>
      </c>
      <c r="M60" s="94">
        <v>0</v>
      </c>
      <c r="N60" s="93">
        <v>1</v>
      </c>
      <c r="O60" s="96">
        <v>3.8921000000000001</v>
      </c>
      <c r="P60" s="97">
        <v>0</v>
      </c>
      <c r="Q60" s="32">
        <f t="shared" si="5"/>
        <v>0</v>
      </c>
      <c r="S60" s="108">
        <f t="shared" si="8"/>
        <v>-0.12040000000000006</v>
      </c>
      <c r="T60" s="106">
        <f t="shared" si="6"/>
        <v>0</v>
      </c>
      <c r="U60" s="106">
        <f t="shared" si="7"/>
        <v>0</v>
      </c>
      <c r="V60" s="106">
        <f t="shared" si="9"/>
        <v>0</v>
      </c>
      <c r="W60" s="106">
        <f t="shared" si="10"/>
        <v>0</v>
      </c>
      <c r="X60" s="106">
        <f t="shared" si="11"/>
        <v>1</v>
      </c>
    </row>
    <row r="61" spans="1:24">
      <c r="A61" s="6"/>
      <c r="B61" s="43"/>
      <c r="C61" s="6"/>
      <c r="D61" s="43"/>
      <c r="E61" s="38">
        <f>SUM(E2:E60)</f>
        <v>248</v>
      </c>
      <c r="F61" s="38">
        <f>SUM(F2:F60)</f>
        <v>391</v>
      </c>
      <c r="G61" s="38">
        <f>SUM(G2:G60)</f>
        <v>33.785200270000004</v>
      </c>
      <c r="H61" s="38">
        <f>SUM(H2:H60)</f>
        <v>30</v>
      </c>
      <c r="I61" t="str">
        <f>IF(local_nueva!L61=1,1,"")</f>
        <v/>
      </c>
      <c r="J61" s="32"/>
      <c r="L61" s="47"/>
      <c r="M61" s="26">
        <f>SUM(M17:M60)</f>
        <v>162</v>
      </c>
      <c r="N61" s="26">
        <f>SUM(N17:N60)</f>
        <v>206</v>
      </c>
      <c r="O61" s="50">
        <f>SUM(O2:O60)</f>
        <v>29.225226499999998</v>
      </c>
      <c r="P61" s="47">
        <f>SUM(P2:P60)</f>
        <v>26</v>
      </c>
      <c r="Q61" s="32"/>
      <c r="S61" s="7">
        <f t="shared" ref="S61:X61" si="12">SUM(S2:S60)</f>
        <v>4.5599737700000018</v>
      </c>
      <c r="T61" s="43">
        <f t="shared" si="12"/>
        <v>2</v>
      </c>
      <c r="U61" s="43">
        <f t="shared" si="12"/>
        <v>5</v>
      </c>
      <c r="V61" s="43">
        <f t="shared" si="12"/>
        <v>6</v>
      </c>
      <c r="W61" s="38">
        <f t="shared" si="12"/>
        <v>9</v>
      </c>
      <c r="X61" s="38">
        <f t="shared" si="12"/>
        <v>10</v>
      </c>
    </row>
    <row r="62" spans="1:24">
      <c r="G62" s="1">
        <f>SUMPRODUCT(G2:G60,I2:I60)</f>
        <v>13.127416</v>
      </c>
      <c r="J62" s="26">
        <f>SUM(J2:J60)</f>
        <v>25</v>
      </c>
      <c r="O62" s="1">
        <f>O61-SUM(O59,O58,O53,O40,O21,O19)</f>
        <v>19.586841399999997</v>
      </c>
      <c r="Q62" s="62">
        <f>SUM(Q2:Q60)</f>
        <v>23</v>
      </c>
      <c r="S62" s="1">
        <f>S61-SUM(S59,S58,S53,S40,S21,S19)</f>
        <v>1.0709428700000019</v>
      </c>
    </row>
    <row r="63" spans="1:24">
      <c r="G63" s="1">
        <f>G61-G62</f>
        <v>20.657784270000004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topLeftCell="A23" workbookViewId="0">
      <selection activeCell="A40" activeCellId="2" sqref="A19:XFD19 A21:XFD21 A40:XFD40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3" max="3" width="5.1640625" bestFit="1" customWidth="1"/>
    <col min="4" max="4" width="9.33203125" bestFit="1" customWidth="1"/>
    <col min="5" max="5" width="4.1640625" bestFit="1" customWidth="1"/>
    <col min="6" max="6" width="5.1640625" bestFit="1" customWidth="1"/>
    <col min="7" max="7" width="8.83203125" bestFit="1" customWidth="1"/>
    <col min="8" max="8" width="6.6640625" bestFit="1" customWidth="1"/>
    <col min="10" max="10" width="10.83203125" style="71"/>
    <col min="11" max="11" width="10.83203125" style="72"/>
    <col min="12" max="34" width="10.83203125" style="18"/>
  </cols>
  <sheetData>
    <row r="1" spans="1:34" s="2" customFormat="1">
      <c r="A1" s="79" t="s">
        <v>0</v>
      </c>
      <c r="B1" s="80" t="s">
        <v>1</v>
      </c>
      <c r="C1" s="81" t="s">
        <v>2</v>
      </c>
      <c r="D1" s="82" t="s">
        <v>3</v>
      </c>
      <c r="E1" s="81" t="s">
        <v>4</v>
      </c>
      <c r="F1" s="82" t="s">
        <v>5</v>
      </c>
      <c r="G1" s="81" t="s">
        <v>6</v>
      </c>
      <c r="H1" s="83" t="s">
        <v>7</v>
      </c>
      <c r="J1" s="69"/>
      <c r="K1" s="70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>
      <c r="A2" s="84" t="s">
        <v>8</v>
      </c>
      <c r="B2" s="32">
        <v>2</v>
      </c>
      <c r="C2" s="46">
        <v>1</v>
      </c>
      <c r="D2" s="33">
        <v>-1</v>
      </c>
      <c r="E2" s="46">
        <v>10</v>
      </c>
      <c r="F2" s="32">
        <v>11</v>
      </c>
      <c r="G2" s="49">
        <v>0.19683</v>
      </c>
      <c r="H2" s="85">
        <v>1</v>
      </c>
      <c r="I2">
        <f>IF(H2=global_nueva!H2,1,0)</f>
        <v>1</v>
      </c>
      <c r="J2" s="71">
        <f>IF(I2=0,IF(H2=1,1,0),0)</f>
        <v>0</v>
      </c>
      <c r="K2" s="72">
        <f>IF(I2=0,IF(H2=0,1,0),0)</f>
        <v>0</v>
      </c>
      <c r="L2" s="18">
        <f>K2+J2</f>
        <v>0</v>
      </c>
    </row>
    <row r="3" spans="1:34">
      <c r="A3" s="84" t="s">
        <v>9</v>
      </c>
      <c r="B3" s="32">
        <v>3</v>
      </c>
      <c r="C3" s="46">
        <v>1</v>
      </c>
      <c r="D3" s="33">
        <v>3.2568E-2</v>
      </c>
      <c r="E3" s="46">
        <v>11</v>
      </c>
      <c r="F3" s="32">
        <v>12</v>
      </c>
      <c r="G3" s="49">
        <v>2.8379999999999998E-3</v>
      </c>
      <c r="H3" s="85">
        <v>1</v>
      </c>
      <c r="I3">
        <f>IF(H3=global_nueva!H3,1,0)</f>
        <v>1</v>
      </c>
      <c r="J3" s="71">
        <f t="shared" ref="J3:J60" si="0">IF(I3=0,IF(H3=1,1,0),0)</f>
        <v>0</v>
      </c>
      <c r="K3" s="72">
        <f t="shared" ref="K3:K60" si="1">IF(I3=0,IF(H3=0,1,0),0)</f>
        <v>0</v>
      </c>
      <c r="L3" s="18">
        <f t="shared" ref="L3:L61" si="2">K3+J3</f>
        <v>0</v>
      </c>
    </row>
    <row r="4" spans="1:34">
      <c r="A4" s="84" t="s">
        <v>10</v>
      </c>
      <c r="B4" s="32">
        <v>3</v>
      </c>
      <c r="C4" s="46">
        <v>2</v>
      </c>
      <c r="D4" s="33">
        <v>-18.609000000000002</v>
      </c>
      <c r="E4" s="46">
        <v>0</v>
      </c>
      <c r="F4" s="32">
        <v>1</v>
      </c>
      <c r="G4" s="49">
        <v>1.7684E-3</v>
      </c>
      <c r="H4" s="85">
        <v>0</v>
      </c>
      <c r="I4">
        <f>IF(H4=global_nueva!H4,1,0)</f>
        <v>1</v>
      </c>
      <c r="J4" s="71">
        <f t="shared" si="0"/>
        <v>0</v>
      </c>
      <c r="K4" s="72">
        <f t="shared" si="1"/>
        <v>0</v>
      </c>
      <c r="L4" s="18">
        <f t="shared" si="2"/>
        <v>0</v>
      </c>
    </row>
    <row r="5" spans="1:34">
      <c r="A5" s="84" t="s">
        <v>11</v>
      </c>
      <c r="B5" s="32">
        <v>3</v>
      </c>
      <c r="C5" s="46">
        <v>2</v>
      </c>
      <c r="D5" s="33">
        <v>961.72</v>
      </c>
      <c r="E5" s="46">
        <v>6</v>
      </c>
      <c r="F5" s="32">
        <v>7</v>
      </c>
      <c r="G5" s="49">
        <v>2.3498999999999998E-3</v>
      </c>
      <c r="H5" s="85">
        <v>1</v>
      </c>
      <c r="I5">
        <f>IF(H5=global_nueva!H5,1,0)</f>
        <v>1</v>
      </c>
      <c r="J5" s="71">
        <f t="shared" si="0"/>
        <v>0</v>
      </c>
      <c r="K5" s="72">
        <f t="shared" si="1"/>
        <v>0</v>
      </c>
      <c r="L5" s="18">
        <f t="shared" si="2"/>
        <v>0</v>
      </c>
    </row>
    <row r="6" spans="1:34">
      <c r="A6" s="84" t="s">
        <v>12</v>
      </c>
      <c r="B6" s="32">
        <v>5</v>
      </c>
      <c r="C6" s="46">
        <v>2</v>
      </c>
      <c r="D6" s="33">
        <v>0.27704000000000001</v>
      </c>
      <c r="E6" s="46">
        <v>12</v>
      </c>
      <c r="F6" s="32">
        <v>13</v>
      </c>
      <c r="G6" s="49">
        <v>3.1199999999999999E-3</v>
      </c>
      <c r="H6" s="85">
        <v>1</v>
      </c>
      <c r="I6">
        <f>IF(H6=global_nueva!H6,1,0)</f>
        <v>1</v>
      </c>
      <c r="J6" s="71">
        <f t="shared" si="0"/>
        <v>0</v>
      </c>
      <c r="K6" s="72">
        <f t="shared" si="1"/>
        <v>0</v>
      </c>
      <c r="L6" s="18">
        <f t="shared" si="2"/>
        <v>0</v>
      </c>
    </row>
    <row r="7" spans="1:34">
      <c r="A7" s="84" t="s">
        <v>13</v>
      </c>
      <c r="B7" s="32">
        <v>5</v>
      </c>
      <c r="C7" s="46">
        <v>3</v>
      </c>
      <c r="D7" s="33">
        <v>909</v>
      </c>
      <c r="E7" s="46">
        <v>0</v>
      </c>
      <c r="F7" s="32">
        <v>1</v>
      </c>
      <c r="G7" s="49">
        <v>5.7173E-4</v>
      </c>
      <c r="H7" s="85">
        <v>0</v>
      </c>
      <c r="I7">
        <f>IF(H7=global_nueva!H7,1,0)</f>
        <v>1</v>
      </c>
      <c r="J7" s="71">
        <f t="shared" si="0"/>
        <v>0</v>
      </c>
      <c r="K7" s="72">
        <f t="shared" si="1"/>
        <v>0</v>
      </c>
      <c r="L7" s="18">
        <f t="shared" si="2"/>
        <v>0</v>
      </c>
    </row>
    <row r="8" spans="1:34" s="18" customFormat="1">
      <c r="A8" s="86" t="s">
        <v>14</v>
      </c>
      <c r="B8" s="58">
        <v>5</v>
      </c>
      <c r="C8" s="59">
        <v>2</v>
      </c>
      <c r="D8" s="60">
        <v>3</v>
      </c>
      <c r="E8" s="59">
        <v>0</v>
      </c>
      <c r="F8" s="58">
        <v>1</v>
      </c>
      <c r="G8" s="61">
        <v>6.4143999999999996E-4</v>
      </c>
      <c r="H8" s="87">
        <v>0</v>
      </c>
      <c r="I8">
        <f>IF(H8=global_nueva!H8,1,0)</f>
        <v>1</v>
      </c>
      <c r="J8" s="71">
        <f t="shared" si="0"/>
        <v>0</v>
      </c>
      <c r="K8" s="72">
        <f t="shared" si="1"/>
        <v>0</v>
      </c>
      <c r="L8" s="18">
        <f t="shared" si="2"/>
        <v>0</v>
      </c>
    </row>
    <row r="9" spans="1:34">
      <c r="A9" s="84" t="s">
        <v>15</v>
      </c>
      <c r="B9" s="32">
        <v>4</v>
      </c>
      <c r="C9" s="46">
        <v>2</v>
      </c>
      <c r="D9" s="33">
        <v>-4.0347999999999997</v>
      </c>
      <c r="E9" s="46">
        <v>1</v>
      </c>
      <c r="F9" s="32">
        <v>2</v>
      </c>
      <c r="G9" s="49">
        <v>9.2847000000000003E-4</v>
      </c>
      <c r="H9" s="85">
        <v>0</v>
      </c>
      <c r="I9">
        <f>IF(H9=global_nueva!H9,1,0)</f>
        <v>1</v>
      </c>
      <c r="J9" s="71">
        <f t="shared" si="0"/>
        <v>0</v>
      </c>
      <c r="K9" s="72">
        <f t="shared" si="1"/>
        <v>0</v>
      </c>
      <c r="L9" s="18">
        <f t="shared" si="2"/>
        <v>0</v>
      </c>
    </row>
    <row r="10" spans="1:34">
      <c r="A10" s="84" t="s">
        <v>16</v>
      </c>
      <c r="B10" s="32">
        <v>5</v>
      </c>
      <c r="C10" s="46">
        <v>3</v>
      </c>
      <c r="D10" s="33">
        <v>0.82489000000000001</v>
      </c>
      <c r="E10" s="46">
        <v>7</v>
      </c>
      <c r="F10" s="32">
        <v>8</v>
      </c>
      <c r="G10" s="49">
        <v>1.9797E-3</v>
      </c>
      <c r="H10" s="85">
        <v>1</v>
      </c>
      <c r="I10">
        <f>IF(H10=global_nueva!H10,1,0)</f>
        <v>1</v>
      </c>
      <c r="J10" s="71">
        <f t="shared" si="0"/>
        <v>0</v>
      </c>
      <c r="K10" s="72">
        <f t="shared" si="1"/>
        <v>0</v>
      </c>
      <c r="L10" s="18">
        <f t="shared" si="2"/>
        <v>0</v>
      </c>
    </row>
    <row r="11" spans="1:34">
      <c r="A11" s="84" t="s">
        <v>17</v>
      </c>
      <c r="B11" s="32">
        <v>5</v>
      </c>
      <c r="C11" s="46">
        <v>3</v>
      </c>
      <c r="D11" s="33">
        <v>6.1881000000000004</v>
      </c>
      <c r="E11" s="46">
        <v>3</v>
      </c>
      <c r="F11" s="32">
        <v>4</v>
      </c>
      <c r="G11" s="49">
        <v>1.1999000000000001E-3</v>
      </c>
      <c r="H11" s="85">
        <v>1</v>
      </c>
      <c r="I11">
        <f>IF(H11=global_nueva!H11,1,0)</f>
        <v>1</v>
      </c>
      <c r="J11" s="71">
        <f t="shared" si="0"/>
        <v>0</v>
      </c>
      <c r="K11" s="72">
        <f t="shared" si="1"/>
        <v>0</v>
      </c>
      <c r="L11" s="18">
        <f t="shared" si="2"/>
        <v>0</v>
      </c>
    </row>
    <row r="12" spans="1:34">
      <c r="A12" s="84" t="s">
        <v>18</v>
      </c>
      <c r="B12" s="32">
        <v>3</v>
      </c>
      <c r="C12" s="46">
        <v>2</v>
      </c>
      <c r="D12" s="33">
        <v>-2262500000000</v>
      </c>
      <c r="E12" s="46">
        <v>1</v>
      </c>
      <c r="F12" s="32">
        <v>2</v>
      </c>
      <c r="G12" s="49">
        <v>8.6105000000000003E-4</v>
      </c>
      <c r="H12" s="85">
        <v>0</v>
      </c>
      <c r="I12">
        <f>IF(H12=global_nueva!H12,1,0)</f>
        <v>1</v>
      </c>
      <c r="J12" s="71">
        <f t="shared" si="0"/>
        <v>0</v>
      </c>
      <c r="K12" s="72">
        <f t="shared" si="1"/>
        <v>0</v>
      </c>
      <c r="L12" s="18">
        <f t="shared" si="2"/>
        <v>0</v>
      </c>
    </row>
    <row r="13" spans="1:34">
      <c r="A13" s="84" t="s">
        <v>19</v>
      </c>
      <c r="B13" s="32">
        <v>32</v>
      </c>
      <c r="C13" s="46">
        <v>11</v>
      </c>
      <c r="D13" s="33">
        <v>-23078</v>
      </c>
      <c r="E13" s="46">
        <v>6</v>
      </c>
      <c r="F13" s="32">
        <v>7</v>
      </c>
      <c r="G13" s="49">
        <v>2.2293999999999999E-3</v>
      </c>
      <c r="H13" s="85">
        <v>1</v>
      </c>
      <c r="I13">
        <f>IF(H13=global_nueva!H13,1,0)</f>
        <v>1</v>
      </c>
      <c r="J13" s="71">
        <f t="shared" si="0"/>
        <v>0</v>
      </c>
      <c r="K13" s="72">
        <f t="shared" si="1"/>
        <v>0</v>
      </c>
      <c r="L13" s="18">
        <f t="shared" si="2"/>
        <v>0</v>
      </c>
    </row>
    <row r="14" spans="1:34">
      <c r="A14" s="84" t="s">
        <v>20</v>
      </c>
      <c r="B14" s="32">
        <v>496</v>
      </c>
      <c r="C14" s="46">
        <v>166</v>
      </c>
      <c r="D14" s="33">
        <v>0</v>
      </c>
      <c r="E14" s="46">
        <v>0</v>
      </c>
      <c r="F14" s="32">
        <v>1</v>
      </c>
      <c r="G14" s="49">
        <v>6.9033000000000002E-3</v>
      </c>
      <c r="H14" s="85">
        <v>0</v>
      </c>
      <c r="I14">
        <f>IF(H14=global_nueva!H14,1,0)</f>
        <v>1</v>
      </c>
      <c r="J14" s="71">
        <f t="shared" si="0"/>
        <v>0</v>
      </c>
      <c r="K14" s="72">
        <f t="shared" si="1"/>
        <v>0</v>
      </c>
      <c r="L14" s="18">
        <f t="shared" si="2"/>
        <v>0</v>
      </c>
    </row>
    <row r="15" spans="1:34">
      <c r="A15" s="84" t="s">
        <v>21</v>
      </c>
      <c r="B15" s="32">
        <v>10</v>
      </c>
      <c r="C15" s="46">
        <v>5</v>
      </c>
      <c r="D15" s="33">
        <v>2471.9</v>
      </c>
      <c r="E15" s="46">
        <v>10</v>
      </c>
      <c r="F15" s="32">
        <v>11</v>
      </c>
      <c r="G15" s="49">
        <v>2.9342000000000001E-3</v>
      </c>
      <c r="H15" s="85">
        <v>1</v>
      </c>
      <c r="I15">
        <f>IF(H15=global_nueva!H15,1,0)</f>
        <v>1</v>
      </c>
      <c r="J15" s="71">
        <f t="shared" si="0"/>
        <v>0</v>
      </c>
      <c r="K15" s="72">
        <f t="shared" si="1"/>
        <v>0</v>
      </c>
      <c r="L15" s="18">
        <f t="shared" si="2"/>
        <v>0</v>
      </c>
    </row>
    <row r="16" spans="1:34">
      <c r="A16" s="84" t="s">
        <v>22</v>
      </c>
      <c r="B16" s="32">
        <v>14985</v>
      </c>
      <c r="C16" s="46">
        <v>9990</v>
      </c>
      <c r="D16" s="33">
        <v>125.34</v>
      </c>
      <c r="E16" s="46">
        <v>6</v>
      </c>
      <c r="F16" s="32">
        <v>7</v>
      </c>
      <c r="G16" s="49">
        <v>4.4020999999999999</v>
      </c>
      <c r="H16" s="85">
        <v>1</v>
      </c>
      <c r="I16">
        <f>IF(H16=global_nueva!H16,1,0)</f>
        <v>1</v>
      </c>
      <c r="J16" s="71">
        <f t="shared" si="0"/>
        <v>0</v>
      </c>
      <c r="K16" s="72">
        <f t="shared" si="1"/>
        <v>0</v>
      </c>
      <c r="L16" s="18">
        <f t="shared" si="2"/>
        <v>0</v>
      </c>
    </row>
    <row r="17" spans="1:34">
      <c r="A17" s="84" t="s">
        <v>23</v>
      </c>
      <c r="B17" s="32">
        <v>1485</v>
      </c>
      <c r="C17" s="46">
        <v>990</v>
      </c>
      <c r="D17" s="33">
        <v>12.702</v>
      </c>
      <c r="E17" s="46">
        <v>5</v>
      </c>
      <c r="F17" s="32">
        <v>6</v>
      </c>
      <c r="G17" s="49">
        <v>0.33618999999999999</v>
      </c>
      <c r="H17" s="85">
        <v>1</v>
      </c>
      <c r="I17">
        <f>IF(H17=global_nueva!H17,1,0)</f>
        <v>1</v>
      </c>
      <c r="J17" s="71">
        <f t="shared" si="0"/>
        <v>0</v>
      </c>
      <c r="K17" s="72">
        <f t="shared" si="1"/>
        <v>0</v>
      </c>
      <c r="L17" s="18">
        <f t="shared" si="2"/>
        <v>0</v>
      </c>
    </row>
    <row r="18" spans="1:34">
      <c r="A18" s="84" t="s">
        <v>24</v>
      </c>
      <c r="B18" s="32">
        <v>1485</v>
      </c>
      <c r="C18" s="46">
        <v>990</v>
      </c>
      <c r="D18" s="33">
        <v>15.938000000000001</v>
      </c>
      <c r="E18" s="46">
        <v>5</v>
      </c>
      <c r="F18" s="32">
        <v>6</v>
      </c>
      <c r="G18" s="49">
        <v>0.3422</v>
      </c>
      <c r="H18" s="85">
        <v>1</v>
      </c>
      <c r="I18">
        <f>IF(H18=global_nueva!H18,1,0)</f>
        <v>1</v>
      </c>
      <c r="J18" s="71">
        <f t="shared" si="0"/>
        <v>0</v>
      </c>
      <c r="K18" s="72">
        <f t="shared" si="1"/>
        <v>0</v>
      </c>
      <c r="L18" s="18">
        <f t="shared" si="2"/>
        <v>0</v>
      </c>
    </row>
    <row r="19" spans="1:34" s="57" customFormat="1">
      <c r="A19" s="88" t="s">
        <v>25</v>
      </c>
      <c r="B19" s="52">
        <v>1485</v>
      </c>
      <c r="C19" s="53">
        <v>990</v>
      </c>
      <c r="D19" s="54">
        <v>24.942</v>
      </c>
      <c r="E19" s="53">
        <v>3</v>
      </c>
      <c r="F19" s="52">
        <v>4</v>
      </c>
      <c r="G19" s="55">
        <v>0.27072000000000002</v>
      </c>
      <c r="H19" s="89">
        <v>0</v>
      </c>
      <c r="I19" s="57">
        <f>IF(H19=global_nueva!H19,1,0)</f>
        <v>0</v>
      </c>
      <c r="J19" s="73">
        <f t="shared" si="0"/>
        <v>0</v>
      </c>
      <c r="K19" s="74">
        <f t="shared" si="1"/>
        <v>1</v>
      </c>
      <c r="L19" s="18">
        <f t="shared" si="2"/>
        <v>1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>
      <c r="A20" s="84" t="s">
        <v>26</v>
      </c>
      <c r="B20" s="32">
        <v>735</v>
      </c>
      <c r="C20" s="46">
        <v>490</v>
      </c>
      <c r="D20" s="33">
        <v>2851.3</v>
      </c>
      <c r="E20" s="46">
        <v>1</v>
      </c>
      <c r="F20" s="32">
        <v>2</v>
      </c>
      <c r="G20" s="49">
        <v>0.14455999999999999</v>
      </c>
      <c r="H20" s="85">
        <v>0</v>
      </c>
      <c r="I20">
        <f>IF(H20=global_nueva!H20,1,0)</f>
        <v>1</v>
      </c>
      <c r="J20" s="71">
        <f t="shared" si="0"/>
        <v>0</v>
      </c>
      <c r="K20" s="72">
        <f t="shared" si="1"/>
        <v>0</v>
      </c>
      <c r="L20" s="18">
        <f t="shared" si="2"/>
        <v>0</v>
      </c>
    </row>
    <row r="21" spans="1:34" s="57" customFormat="1">
      <c r="A21" s="88" t="s">
        <v>27</v>
      </c>
      <c r="B21" s="52">
        <v>5994</v>
      </c>
      <c r="C21" s="53">
        <v>3996</v>
      </c>
      <c r="D21" s="54">
        <v>0.86182999999999998</v>
      </c>
      <c r="E21" s="53">
        <v>1</v>
      </c>
      <c r="F21" s="52">
        <v>2</v>
      </c>
      <c r="G21" s="55">
        <v>0.30551</v>
      </c>
      <c r="H21" s="89">
        <v>0</v>
      </c>
      <c r="I21" s="57">
        <f>IF(H21=global_nueva!H21,1,0)</f>
        <v>0</v>
      </c>
      <c r="J21" s="73">
        <f t="shared" si="0"/>
        <v>0</v>
      </c>
      <c r="K21" s="74">
        <f t="shared" si="1"/>
        <v>1</v>
      </c>
      <c r="L21" s="18">
        <f t="shared" si="2"/>
        <v>1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>
      <c r="A22" s="84" t="s">
        <v>28</v>
      </c>
      <c r="B22" s="32">
        <v>14996</v>
      </c>
      <c r="C22" s="46">
        <v>9997</v>
      </c>
      <c r="D22" s="33">
        <v>2.8685</v>
      </c>
      <c r="E22" s="46">
        <v>3</v>
      </c>
      <c r="F22" s="32">
        <v>4</v>
      </c>
      <c r="G22" s="49">
        <v>2.4346999999999999</v>
      </c>
      <c r="H22" s="85">
        <v>1</v>
      </c>
      <c r="I22">
        <f>IF(H22=global_nueva!H22,1,0)</f>
        <v>1</v>
      </c>
      <c r="J22" s="71">
        <f t="shared" si="0"/>
        <v>0</v>
      </c>
      <c r="K22" s="72">
        <f t="shared" si="1"/>
        <v>0</v>
      </c>
      <c r="L22" s="18">
        <f t="shared" si="2"/>
        <v>0</v>
      </c>
    </row>
    <row r="23" spans="1:34">
      <c r="A23" s="84" t="s">
        <v>29</v>
      </c>
      <c r="B23" s="32">
        <v>9998</v>
      </c>
      <c r="C23" s="46">
        <v>4999</v>
      </c>
      <c r="D23" s="33">
        <v>1.5350999999999999</v>
      </c>
      <c r="E23" s="46">
        <v>3</v>
      </c>
      <c r="F23" s="32">
        <v>4</v>
      </c>
      <c r="G23" s="49">
        <v>0.65341000000000005</v>
      </c>
      <c r="H23" s="85">
        <v>1</v>
      </c>
      <c r="I23">
        <f>IF(H23=global_nueva!H23,1,0)</f>
        <v>1</v>
      </c>
      <c r="J23" s="71">
        <f t="shared" si="0"/>
        <v>0</v>
      </c>
      <c r="K23" s="72">
        <f t="shared" si="1"/>
        <v>0</v>
      </c>
      <c r="L23" s="18">
        <f t="shared" si="2"/>
        <v>0</v>
      </c>
    </row>
    <row r="24" spans="1:34">
      <c r="A24" s="84" t="s">
        <v>30</v>
      </c>
      <c r="B24" s="32">
        <v>10000</v>
      </c>
      <c r="C24" s="46">
        <v>5000</v>
      </c>
      <c r="D24" s="33">
        <v>134850</v>
      </c>
      <c r="E24" s="46">
        <v>11</v>
      </c>
      <c r="F24" s="32">
        <v>12</v>
      </c>
      <c r="G24" s="49">
        <v>1.9544999999999999</v>
      </c>
      <c r="H24" s="85">
        <v>1</v>
      </c>
      <c r="I24">
        <f>IF(H24=global_nueva!H24,1,0)</f>
        <v>1</v>
      </c>
      <c r="J24" s="71">
        <f t="shared" si="0"/>
        <v>0</v>
      </c>
      <c r="K24" s="72">
        <f t="shared" si="1"/>
        <v>0</v>
      </c>
      <c r="L24" s="18">
        <f t="shared" si="2"/>
        <v>0</v>
      </c>
    </row>
    <row r="25" spans="1:34">
      <c r="A25" s="84" t="s">
        <v>31</v>
      </c>
      <c r="B25" s="32">
        <v>110</v>
      </c>
      <c r="C25" s="46">
        <v>55</v>
      </c>
      <c r="D25" s="33">
        <v>285</v>
      </c>
      <c r="E25" s="46">
        <v>0</v>
      </c>
      <c r="F25" s="32">
        <v>1</v>
      </c>
      <c r="G25" s="49">
        <v>7.5179000000000001E-3</v>
      </c>
      <c r="H25" s="85">
        <v>0</v>
      </c>
      <c r="I25">
        <f>IF(H25=global_nueva!H25,1,0)</f>
        <v>1</v>
      </c>
      <c r="J25" s="71">
        <f t="shared" si="0"/>
        <v>0</v>
      </c>
      <c r="K25" s="72">
        <f t="shared" si="1"/>
        <v>0</v>
      </c>
      <c r="L25" s="18">
        <f t="shared" si="2"/>
        <v>0</v>
      </c>
    </row>
    <row r="26" spans="1:34">
      <c r="A26" s="84" t="s">
        <v>32</v>
      </c>
      <c r="B26" s="32">
        <v>110</v>
      </c>
      <c r="C26" s="46">
        <v>55</v>
      </c>
      <c r="D26" s="33">
        <v>285</v>
      </c>
      <c r="E26" s="46">
        <v>0</v>
      </c>
      <c r="F26" s="32">
        <v>1</v>
      </c>
      <c r="G26" s="49">
        <v>7.3090999999999998E-3</v>
      </c>
      <c r="H26" s="85">
        <v>0</v>
      </c>
      <c r="I26">
        <f>IF(H26=global_nueva!H26,1,0)</f>
        <v>1</v>
      </c>
      <c r="J26" s="71">
        <f t="shared" si="0"/>
        <v>0</v>
      </c>
      <c r="K26" s="72">
        <f t="shared" si="1"/>
        <v>0</v>
      </c>
      <c r="L26" s="18">
        <f t="shared" si="2"/>
        <v>0</v>
      </c>
    </row>
    <row r="27" spans="1:34">
      <c r="A27" s="84" t="s">
        <v>33</v>
      </c>
      <c r="B27" s="32">
        <v>110</v>
      </c>
      <c r="C27" s="46">
        <v>55</v>
      </c>
      <c r="D27" s="33">
        <v>658</v>
      </c>
      <c r="E27" s="46">
        <v>0</v>
      </c>
      <c r="F27" s="32">
        <v>1</v>
      </c>
      <c r="G27" s="49">
        <v>4.9718000000000002E-3</v>
      </c>
      <c r="H27" s="85">
        <v>0</v>
      </c>
      <c r="I27">
        <f>IF(H27=global_nueva!H27,1,0)</f>
        <v>1</v>
      </c>
      <c r="J27" s="71">
        <f t="shared" si="0"/>
        <v>0</v>
      </c>
      <c r="K27" s="72">
        <f t="shared" si="1"/>
        <v>0</v>
      </c>
      <c r="L27" s="18">
        <f t="shared" si="2"/>
        <v>0</v>
      </c>
    </row>
    <row r="28" spans="1:34">
      <c r="A28" s="84" t="s">
        <v>34</v>
      </c>
      <c r="B28" s="32">
        <v>110</v>
      </c>
      <c r="C28" s="46">
        <v>55</v>
      </c>
      <c r="D28" s="33">
        <v>19</v>
      </c>
      <c r="E28" s="46">
        <v>0</v>
      </c>
      <c r="F28" s="32">
        <v>1</v>
      </c>
      <c r="G28" s="49">
        <v>5.3058999999999997E-3</v>
      </c>
      <c r="H28" s="85">
        <v>0</v>
      </c>
      <c r="I28">
        <f>IF(H28=global_nueva!H28,1,0)</f>
        <v>1</v>
      </c>
      <c r="J28" s="71">
        <f t="shared" si="0"/>
        <v>0</v>
      </c>
      <c r="K28" s="72">
        <f t="shared" si="1"/>
        <v>0</v>
      </c>
      <c r="L28" s="18">
        <f t="shared" si="2"/>
        <v>0</v>
      </c>
    </row>
    <row r="29" spans="1:34">
      <c r="A29" s="84" t="s">
        <v>35</v>
      </c>
      <c r="B29" s="32">
        <v>462</v>
      </c>
      <c r="C29" s="46">
        <v>231</v>
      </c>
      <c r="D29" s="33">
        <v>10071</v>
      </c>
      <c r="E29" s="46">
        <v>0</v>
      </c>
      <c r="F29" s="32">
        <v>1</v>
      </c>
      <c r="G29" s="49">
        <v>7.3427999999999993E-2</v>
      </c>
      <c r="H29" s="85">
        <v>0</v>
      </c>
      <c r="I29">
        <f>IF(H29=global_nueva!H29,1,0)</f>
        <v>1</v>
      </c>
      <c r="J29" s="71">
        <f t="shared" si="0"/>
        <v>0</v>
      </c>
      <c r="K29" s="72">
        <f t="shared" si="1"/>
        <v>0</v>
      </c>
      <c r="L29" s="18">
        <f t="shared" si="2"/>
        <v>0</v>
      </c>
    </row>
    <row r="30" spans="1:34">
      <c r="A30" s="84" t="s">
        <v>36</v>
      </c>
      <c r="B30" s="32">
        <v>30</v>
      </c>
      <c r="C30" s="46">
        <v>15</v>
      </c>
      <c r="D30" s="33">
        <v>19</v>
      </c>
      <c r="E30" s="46">
        <v>0</v>
      </c>
      <c r="F30" s="32">
        <v>1</v>
      </c>
      <c r="G30" s="49">
        <v>1.4797E-3</v>
      </c>
      <c r="H30" s="85">
        <v>0</v>
      </c>
      <c r="I30">
        <f>IF(H30=global_nueva!H30,1,0)</f>
        <v>1</v>
      </c>
      <c r="J30" s="71">
        <f t="shared" si="0"/>
        <v>0</v>
      </c>
      <c r="K30" s="72">
        <f t="shared" si="1"/>
        <v>0</v>
      </c>
      <c r="L30" s="18">
        <f t="shared" si="2"/>
        <v>0</v>
      </c>
    </row>
    <row r="31" spans="1:34">
      <c r="A31" s="84" t="s">
        <v>37</v>
      </c>
      <c r="B31" s="32">
        <v>10</v>
      </c>
      <c r="C31" s="46">
        <v>1</v>
      </c>
      <c r="D31" s="33">
        <v>192.5</v>
      </c>
      <c r="E31" s="46">
        <v>0</v>
      </c>
      <c r="F31" s="32">
        <v>1</v>
      </c>
      <c r="G31" s="49">
        <v>1.0127999999999999E-3</v>
      </c>
      <c r="H31" s="85">
        <v>0</v>
      </c>
      <c r="I31">
        <f>IF(H31=global_nueva!H31,1,0)</f>
        <v>1</v>
      </c>
      <c r="J31" s="71">
        <f t="shared" si="0"/>
        <v>0</v>
      </c>
      <c r="K31" s="72">
        <f t="shared" si="1"/>
        <v>0</v>
      </c>
      <c r="L31" s="18">
        <f t="shared" si="2"/>
        <v>0</v>
      </c>
    </row>
    <row r="32" spans="1:34">
      <c r="A32" s="84" t="s">
        <v>38</v>
      </c>
      <c r="B32" s="32">
        <v>2</v>
      </c>
      <c r="C32" s="46">
        <v>1</v>
      </c>
      <c r="D32" s="33">
        <v>0</v>
      </c>
      <c r="E32" s="46">
        <v>3</v>
      </c>
      <c r="F32" s="32">
        <v>4</v>
      </c>
      <c r="G32" s="49">
        <v>1.1406000000000001E-3</v>
      </c>
      <c r="H32" s="85">
        <v>1</v>
      </c>
      <c r="I32">
        <f>IF(H32=global_nueva!H32,1,0)</f>
        <v>1</v>
      </c>
      <c r="J32" s="71">
        <f t="shared" si="0"/>
        <v>0</v>
      </c>
      <c r="K32" s="72">
        <f t="shared" si="1"/>
        <v>0</v>
      </c>
      <c r="L32" s="18">
        <f t="shared" si="2"/>
        <v>0</v>
      </c>
    </row>
    <row r="33" spans="1:34">
      <c r="A33" s="84" t="s">
        <v>39</v>
      </c>
      <c r="B33" s="32">
        <v>2</v>
      </c>
      <c r="C33" s="46">
        <v>1</v>
      </c>
      <c r="D33" s="33">
        <v>-0.39056000000000002</v>
      </c>
      <c r="E33" s="46">
        <v>0</v>
      </c>
      <c r="F33" s="32">
        <v>1</v>
      </c>
      <c r="G33" s="49">
        <v>5.3927000000000001E-4</v>
      </c>
      <c r="H33" s="85">
        <v>0</v>
      </c>
      <c r="I33">
        <f>IF(H33=global_nueva!H33,1,0)</f>
        <v>1</v>
      </c>
      <c r="J33" s="71">
        <f t="shared" si="0"/>
        <v>0</v>
      </c>
      <c r="K33" s="72">
        <f t="shared" si="1"/>
        <v>0</v>
      </c>
      <c r="L33" s="18">
        <f t="shared" si="2"/>
        <v>0</v>
      </c>
    </row>
    <row r="34" spans="1:34">
      <c r="A34" s="84" t="s">
        <v>40</v>
      </c>
      <c r="B34" s="32">
        <v>2</v>
      </c>
      <c r="C34" s="46">
        <v>1</v>
      </c>
      <c r="D34" s="33">
        <v>0</v>
      </c>
      <c r="E34" s="46">
        <v>0</v>
      </c>
      <c r="F34" s="32">
        <v>1</v>
      </c>
      <c r="G34" s="49">
        <v>5.1039E-4</v>
      </c>
      <c r="H34" s="85">
        <v>0</v>
      </c>
      <c r="I34">
        <f>IF(H34=global_nueva!H34,1,0)</f>
        <v>1</v>
      </c>
      <c r="J34" s="71">
        <f t="shared" si="0"/>
        <v>0</v>
      </c>
      <c r="K34" s="72">
        <f t="shared" si="1"/>
        <v>0</v>
      </c>
      <c r="L34" s="18">
        <f t="shared" si="2"/>
        <v>0</v>
      </c>
    </row>
    <row r="35" spans="1:34">
      <c r="A35" s="84" t="s">
        <v>41</v>
      </c>
      <c r="B35" s="32">
        <v>3</v>
      </c>
      <c r="C35" s="46">
        <v>1</v>
      </c>
      <c r="D35" s="33">
        <v>2.8206000000000001E-10</v>
      </c>
      <c r="E35" s="46">
        <v>16</v>
      </c>
      <c r="F35" s="32">
        <v>17</v>
      </c>
      <c r="G35" s="49">
        <v>3.1164000000000001E-3</v>
      </c>
      <c r="H35" s="85">
        <v>1</v>
      </c>
      <c r="I35">
        <f>IF(H35=global_nueva!H35,1,0)</f>
        <v>1</v>
      </c>
      <c r="J35" s="71">
        <f t="shared" si="0"/>
        <v>0</v>
      </c>
      <c r="K35" s="72">
        <f t="shared" si="1"/>
        <v>0</v>
      </c>
      <c r="L35" s="18">
        <f t="shared" si="2"/>
        <v>0</v>
      </c>
    </row>
    <row r="36" spans="1:34">
      <c r="A36" s="84" t="s">
        <v>42</v>
      </c>
      <c r="B36" s="32">
        <v>3</v>
      </c>
      <c r="C36" s="46">
        <v>1</v>
      </c>
      <c r="D36" s="33">
        <v>1.2246999999999999E-2</v>
      </c>
      <c r="E36" s="46">
        <v>1</v>
      </c>
      <c r="F36" s="32">
        <v>2</v>
      </c>
      <c r="G36" s="49">
        <v>9.0116999999999997E-4</v>
      </c>
      <c r="H36" s="85">
        <v>0</v>
      </c>
      <c r="I36">
        <f>IF(H36=global_nueva!H36,1,0)</f>
        <v>1</v>
      </c>
      <c r="J36" s="71">
        <f t="shared" si="0"/>
        <v>0</v>
      </c>
      <c r="K36" s="72">
        <f t="shared" si="1"/>
        <v>0</v>
      </c>
      <c r="L36" s="18">
        <f t="shared" si="2"/>
        <v>0</v>
      </c>
    </row>
    <row r="37" spans="1:34">
      <c r="A37" s="84" t="s">
        <v>43</v>
      </c>
      <c r="B37" s="32">
        <v>4</v>
      </c>
      <c r="C37" s="46">
        <v>2</v>
      </c>
      <c r="D37" s="33">
        <v>-4.0347999999999997</v>
      </c>
      <c r="E37" s="46">
        <v>1</v>
      </c>
      <c r="F37" s="32">
        <v>2</v>
      </c>
      <c r="G37" s="49">
        <v>8.3971000000000002E-4</v>
      </c>
      <c r="H37" s="85">
        <v>0</v>
      </c>
      <c r="I37">
        <f>IF(H37=global_nueva!H37,1,0)</f>
        <v>1</v>
      </c>
      <c r="J37" s="71">
        <f t="shared" si="0"/>
        <v>0</v>
      </c>
      <c r="K37" s="72">
        <f t="shared" si="1"/>
        <v>0</v>
      </c>
      <c r="L37" s="18">
        <f t="shared" si="2"/>
        <v>0</v>
      </c>
    </row>
    <row r="38" spans="1:34">
      <c r="A38" s="84" t="s">
        <v>44</v>
      </c>
      <c r="B38" s="32">
        <v>4</v>
      </c>
      <c r="C38" s="46">
        <v>3</v>
      </c>
      <c r="D38" s="33">
        <v>-0.25</v>
      </c>
      <c r="E38" s="46">
        <v>3</v>
      </c>
      <c r="F38" s="32">
        <v>4</v>
      </c>
      <c r="G38" s="49">
        <v>1.4326E-3</v>
      </c>
      <c r="H38" s="85">
        <v>1</v>
      </c>
      <c r="I38">
        <f>IF(H38=global_nueva!H38,1,0)</f>
        <v>1</v>
      </c>
      <c r="J38" s="71">
        <f t="shared" si="0"/>
        <v>0</v>
      </c>
      <c r="K38" s="72">
        <f t="shared" si="1"/>
        <v>0</v>
      </c>
      <c r="L38" s="18">
        <f t="shared" si="2"/>
        <v>0</v>
      </c>
    </row>
    <row r="39" spans="1:34">
      <c r="A39" s="84" t="s">
        <v>45</v>
      </c>
      <c r="B39" s="32">
        <v>5</v>
      </c>
      <c r="C39" s="46">
        <v>2</v>
      </c>
      <c r="D39" s="33">
        <v>3.6784999999999998E-10</v>
      </c>
      <c r="E39" s="46">
        <v>11</v>
      </c>
      <c r="F39" s="32">
        <v>12</v>
      </c>
      <c r="G39" s="49">
        <v>3.2150999999999998E-3</v>
      </c>
      <c r="H39" s="85">
        <v>1</v>
      </c>
      <c r="I39">
        <f>IF(H39=global_nueva!H39,1,0)</f>
        <v>1</v>
      </c>
      <c r="J39" s="71">
        <f t="shared" si="0"/>
        <v>0</v>
      </c>
      <c r="K39" s="72">
        <f t="shared" si="1"/>
        <v>0</v>
      </c>
      <c r="L39" s="18">
        <f t="shared" si="2"/>
        <v>0</v>
      </c>
    </row>
    <row r="40" spans="1:34" s="67" customFormat="1">
      <c r="A40" s="90" t="s">
        <v>46</v>
      </c>
      <c r="B40" s="63">
        <v>5</v>
      </c>
      <c r="C40" s="64">
        <v>3</v>
      </c>
      <c r="D40" s="65">
        <v>8.5003000000000001E-10</v>
      </c>
      <c r="E40" s="64">
        <v>15</v>
      </c>
      <c r="F40" s="63">
        <v>16</v>
      </c>
      <c r="G40" s="66">
        <v>3.1951000000000002E-3</v>
      </c>
      <c r="H40" s="91">
        <v>1</v>
      </c>
      <c r="I40" s="67">
        <f>IF(H40=global_nueva!H40,1,0)</f>
        <v>0</v>
      </c>
      <c r="J40" s="75">
        <f t="shared" si="0"/>
        <v>1</v>
      </c>
      <c r="K40" s="76">
        <f t="shared" si="1"/>
        <v>0</v>
      </c>
      <c r="L40" s="18">
        <f t="shared" si="2"/>
        <v>1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>
      <c r="A41" s="84" t="s">
        <v>47</v>
      </c>
      <c r="B41" s="32">
        <v>5</v>
      </c>
      <c r="C41" s="46">
        <v>2</v>
      </c>
      <c r="D41" s="33">
        <v>6.9625000000000003E-9</v>
      </c>
      <c r="E41" s="46">
        <v>15</v>
      </c>
      <c r="F41" s="32">
        <v>16</v>
      </c>
      <c r="G41" s="49">
        <v>3.1768999999999999E-3</v>
      </c>
      <c r="H41" s="85">
        <v>1</v>
      </c>
      <c r="I41">
        <f>IF(H41=global_nueva!H41,1,0)</f>
        <v>1</v>
      </c>
      <c r="J41" s="71">
        <f t="shared" si="0"/>
        <v>0</v>
      </c>
      <c r="K41" s="72">
        <f t="shared" si="1"/>
        <v>0</v>
      </c>
      <c r="L41" s="18">
        <f t="shared" si="2"/>
        <v>0</v>
      </c>
    </row>
    <row r="42" spans="1:34">
      <c r="A42" s="84" t="s">
        <v>48</v>
      </c>
      <c r="B42" s="32">
        <v>5</v>
      </c>
      <c r="C42" s="46">
        <v>3</v>
      </c>
      <c r="D42" s="33">
        <v>6.3837000000000004E-13</v>
      </c>
      <c r="E42" s="46">
        <v>8</v>
      </c>
      <c r="F42" s="32">
        <v>9</v>
      </c>
      <c r="G42" s="49">
        <v>1.9250000000000001E-3</v>
      </c>
      <c r="H42" s="85">
        <v>1</v>
      </c>
      <c r="I42">
        <f>IF(H42=global_nueva!H42,1,0)</f>
        <v>1</v>
      </c>
      <c r="J42" s="71">
        <f t="shared" si="0"/>
        <v>0</v>
      </c>
      <c r="K42" s="72">
        <f t="shared" si="1"/>
        <v>0</v>
      </c>
      <c r="L42" s="18">
        <f t="shared" si="2"/>
        <v>0</v>
      </c>
    </row>
    <row r="43" spans="1:34">
      <c r="A43" s="84" t="s">
        <v>49</v>
      </c>
      <c r="B43" s="32">
        <v>3</v>
      </c>
      <c r="C43" s="46">
        <v>2</v>
      </c>
      <c r="D43" s="33">
        <v>0</v>
      </c>
      <c r="E43" s="46">
        <v>0</v>
      </c>
      <c r="F43" s="32">
        <v>1</v>
      </c>
      <c r="G43" s="49">
        <v>3.5033E-3</v>
      </c>
      <c r="H43" s="85">
        <v>0</v>
      </c>
      <c r="I43">
        <f>IF(H43=global_nueva!H43,1,0)</f>
        <v>1</v>
      </c>
      <c r="J43" s="71">
        <f t="shared" si="0"/>
        <v>0</v>
      </c>
      <c r="K43" s="72">
        <f t="shared" si="1"/>
        <v>0</v>
      </c>
      <c r="L43" s="18">
        <f t="shared" si="2"/>
        <v>0</v>
      </c>
    </row>
    <row r="44" spans="1:34">
      <c r="A44" s="84" t="s">
        <v>50</v>
      </c>
      <c r="B44" s="32">
        <v>5</v>
      </c>
      <c r="C44" s="46">
        <v>2</v>
      </c>
      <c r="D44" s="33">
        <v>0.24151</v>
      </c>
      <c r="E44" s="46">
        <v>11</v>
      </c>
      <c r="F44" s="32">
        <v>12</v>
      </c>
      <c r="G44" s="49">
        <v>2.4436000000000002E-3</v>
      </c>
      <c r="H44" s="85">
        <v>1</v>
      </c>
      <c r="I44">
        <f>IF(H44=global_nueva!H44,1,0)</f>
        <v>1</v>
      </c>
      <c r="J44" s="71">
        <f t="shared" si="0"/>
        <v>0</v>
      </c>
      <c r="K44" s="72">
        <f t="shared" si="1"/>
        <v>0</v>
      </c>
      <c r="L44" s="18">
        <f t="shared" si="2"/>
        <v>0</v>
      </c>
    </row>
    <row r="45" spans="1:34">
      <c r="A45" s="84" t="s">
        <v>51</v>
      </c>
      <c r="B45" s="32">
        <v>5</v>
      </c>
      <c r="C45" s="46">
        <v>3</v>
      </c>
      <c r="D45" s="33">
        <v>-2.9197000000000002</v>
      </c>
      <c r="E45" s="46">
        <v>4</v>
      </c>
      <c r="F45" s="32">
        <v>5</v>
      </c>
      <c r="G45" s="49">
        <v>1.42E-3</v>
      </c>
      <c r="H45" s="85">
        <v>1</v>
      </c>
      <c r="I45">
        <f>IF(H45=global_nueva!H45,1,0)</f>
        <v>1</v>
      </c>
      <c r="J45" s="71">
        <f t="shared" si="0"/>
        <v>0</v>
      </c>
      <c r="K45" s="72">
        <f t="shared" si="1"/>
        <v>0</v>
      </c>
      <c r="L45" s="18">
        <f t="shared" si="2"/>
        <v>0</v>
      </c>
    </row>
    <row r="46" spans="1:34">
      <c r="A46" s="84" t="s">
        <v>52</v>
      </c>
      <c r="B46" s="32">
        <v>5</v>
      </c>
      <c r="C46" s="46">
        <v>3</v>
      </c>
      <c r="D46" s="33">
        <v>7.8777E-2</v>
      </c>
      <c r="E46" s="46">
        <v>4</v>
      </c>
      <c r="F46" s="32">
        <v>5</v>
      </c>
      <c r="G46" s="49">
        <v>1.3755E-3</v>
      </c>
      <c r="H46" s="85">
        <v>1</v>
      </c>
      <c r="I46">
        <f>IF(H46=global_nueva!H46,1,0)</f>
        <v>1</v>
      </c>
      <c r="J46" s="71">
        <f t="shared" si="0"/>
        <v>0</v>
      </c>
      <c r="K46" s="72">
        <f t="shared" si="1"/>
        <v>0</v>
      </c>
      <c r="L46" s="18">
        <f t="shared" si="2"/>
        <v>0</v>
      </c>
    </row>
    <row r="47" spans="1:34">
      <c r="A47" s="84" t="s">
        <v>53</v>
      </c>
      <c r="B47" s="32">
        <v>7</v>
      </c>
      <c r="C47" s="46">
        <v>2</v>
      </c>
      <c r="D47" s="33">
        <v>714</v>
      </c>
      <c r="E47" s="46">
        <v>0</v>
      </c>
      <c r="F47" s="32">
        <v>1</v>
      </c>
      <c r="G47" s="49">
        <v>7.5066E-4</v>
      </c>
      <c r="H47" s="85">
        <v>0</v>
      </c>
      <c r="I47">
        <f>IF(H47=global_nueva!H47,1,0)</f>
        <v>1</v>
      </c>
      <c r="J47" s="71">
        <f t="shared" si="0"/>
        <v>0</v>
      </c>
      <c r="K47" s="72">
        <f t="shared" si="1"/>
        <v>0</v>
      </c>
      <c r="L47" s="18">
        <f t="shared" si="2"/>
        <v>0</v>
      </c>
    </row>
    <row r="48" spans="1:34">
      <c r="A48" s="84" t="s">
        <v>54</v>
      </c>
      <c r="B48" s="32">
        <v>10</v>
      </c>
      <c r="C48" s="46">
        <v>3</v>
      </c>
      <c r="D48" s="33">
        <v>-21.015000000000001</v>
      </c>
      <c r="E48" s="46">
        <v>0</v>
      </c>
      <c r="F48" s="32">
        <v>1</v>
      </c>
      <c r="G48" s="49">
        <v>7.7271999999999996E-4</v>
      </c>
      <c r="H48" s="85">
        <v>0</v>
      </c>
      <c r="I48">
        <f>IF(H48=global_nueva!H48,1,0)</f>
        <v>1</v>
      </c>
      <c r="J48" s="71">
        <f t="shared" si="0"/>
        <v>0</v>
      </c>
      <c r="K48" s="72">
        <f t="shared" si="1"/>
        <v>0</v>
      </c>
      <c r="L48" s="18">
        <f t="shared" si="2"/>
        <v>0</v>
      </c>
    </row>
    <row r="49" spans="1:34">
      <c r="A49" s="84" t="s">
        <v>55</v>
      </c>
      <c r="B49" s="32">
        <v>600</v>
      </c>
      <c r="C49" s="46">
        <v>1</v>
      </c>
      <c r="D49" s="33">
        <v>258700</v>
      </c>
      <c r="E49" s="46">
        <v>0</v>
      </c>
      <c r="F49" s="32">
        <v>1</v>
      </c>
      <c r="G49" s="49">
        <v>6.1397999999999999E-3</v>
      </c>
      <c r="H49" s="85">
        <v>0</v>
      </c>
      <c r="I49">
        <f>IF(H49=global_nueva!H49,1,0)</f>
        <v>1</v>
      </c>
      <c r="J49" s="71">
        <f t="shared" si="0"/>
        <v>0</v>
      </c>
      <c r="K49" s="72">
        <f t="shared" si="1"/>
        <v>0</v>
      </c>
      <c r="L49" s="18">
        <f t="shared" si="2"/>
        <v>0</v>
      </c>
    </row>
    <row r="50" spans="1:34">
      <c r="A50" s="84" t="s">
        <v>56</v>
      </c>
      <c r="B50" s="32">
        <v>2</v>
      </c>
      <c r="C50" s="46">
        <v>1</v>
      </c>
      <c r="D50" s="33">
        <v>-1</v>
      </c>
      <c r="E50" s="46">
        <v>11</v>
      </c>
      <c r="F50" s="32">
        <v>12</v>
      </c>
      <c r="G50" s="49">
        <v>2.4872000000000002E-3</v>
      </c>
      <c r="H50" s="85">
        <v>1</v>
      </c>
      <c r="I50">
        <f>IF(H50=global_nueva!H50,1,0)</f>
        <v>1</v>
      </c>
      <c r="J50" s="71">
        <f t="shared" si="0"/>
        <v>0</v>
      </c>
      <c r="K50" s="72">
        <f t="shared" si="1"/>
        <v>0</v>
      </c>
      <c r="L50" s="18">
        <f t="shared" si="2"/>
        <v>0</v>
      </c>
    </row>
    <row r="51" spans="1:34">
      <c r="A51" s="84" t="s">
        <v>57</v>
      </c>
      <c r="B51" s="32">
        <v>2</v>
      </c>
      <c r="C51" s="46">
        <v>1</v>
      </c>
      <c r="D51" s="33">
        <v>-1</v>
      </c>
      <c r="E51" s="46">
        <v>11</v>
      </c>
      <c r="F51" s="32">
        <v>12</v>
      </c>
      <c r="G51" s="49">
        <v>3.6337000000000001E-3</v>
      </c>
      <c r="H51" s="85">
        <v>1</v>
      </c>
      <c r="I51">
        <f>IF(H51=global_nueva!H51,1,0)</f>
        <v>1</v>
      </c>
      <c r="J51" s="71">
        <f t="shared" si="0"/>
        <v>0</v>
      </c>
      <c r="K51" s="72">
        <f t="shared" si="1"/>
        <v>0</v>
      </c>
      <c r="L51" s="18">
        <f t="shared" si="2"/>
        <v>0</v>
      </c>
    </row>
    <row r="52" spans="1:34">
      <c r="A52" s="84" t="s">
        <v>58</v>
      </c>
      <c r="B52" s="32">
        <v>5</v>
      </c>
      <c r="C52" s="46">
        <v>3</v>
      </c>
      <c r="D52" s="33">
        <v>50.180999999999997</v>
      </c>
      <c r="E52" s="46">
        <v>1</v>
      </c>
      <c r="F52" s="32">
        <v>2</v>
      </c>
      <c r="G52" s="49">
        <v>9.4249000000000004E-4</v>
      </c>
      <c r="H52" s="85">
        <v>0</v>
      </c>
      <c r="I52">
        <f>IF(H52=global_nueva!H52,1,0)</f>
        <v>1</v>
      </c>
      <c r="J52" s="71">
        <f t="shared" si="0"/>
        <v>0</v>
      </c>
      <c r="K52" s="72">
        <f t="shared" si="1"/>
        <v>0</v>
      </c>
      <c r="L52" s="18">
        <f t="shared" si="2"/>
        <v>0</v>
      </c>
    </row>
    <row r="53" spans="1:34" s="57" customFormat="1">
      <c r="A53" s="88" t="s">
        <v>59</v>
      </c>
      <c r="B53" s="52">
        <v>4003</v>
      </c>
      <c r="C53" s="53">
        <v>2000</v>
      </c>
      <c r="D53" s="54">
        <v>527.70000000000005</v>
      </c>
      <c r="E53" s="53">
        <v>3</v>
      </c>
      <c r="F53" s="52">
        <v>4</v>
      </c>
      <c r="G53" s="55">
        <v>0.55166000000000004</v>
      </c>
      <c r="H53" s="89">
        <v>0</v>
      </c>
      <c r="I53" s="57">
        <f>IF(H53=global_nueva!H53,1,0)</f>
        <v>0</v>
      </c>
      <c r="J53" s="73">
        <f t="shared" si="0"/>
        <v>0</v>
      </c>
      <c r="K53" s="74">
        <f t="shared" si="1"/>
        <v>1</v>
      </c>
      <c r="L53" s="18">
        <f t="shared" si="2"/>
        <v>1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>
      <c r="A54" s="84" t="s">
        <v>60</v>
      </c>
      <c r="B54" s="32">
        <v>203</v>
      </c>
      <c r="C54" s="46">
        <v>100</v>
      </c>
      <c r="D54" s="33">
        <v>358.34</v>
      </c>
      <c r="E54" s="46">
        <v>3</v>
      </c>
      <c r="F54" s="32">
        <v>4</v>
      </c>
      <c r="G54" s="49">
        <v>7.9889999999999996E-3</v>
      </c>
      <c r="H54" s="85">
        <v>0</v>
      </c>
      <c r="I54">
        <f>IF(H54=global_nueva!H54,1,0)</f>
        <v>1</v>
      </c>
      <c r="J54" s="71">
        <f t="shared" si="0"/>
        <v>0</v>
      </c>
      <c r="K54" s="72">
        <f t="shared" si="1"/>
        <v>0</v>
      </c>
      <c r="L54" s="18">
        <f t="shared" si="2"/>
        <v>0</v>
      </c>
    </row>
    <row r="55" spans="1:34">
      <c r="A55" s="84" t="s">
        <v>61</v>
      </c>
      <c r="B55" s="32">
        <v>517</v>
      </c>
      <c r="C55" s="46">
        <v>256</v>
      </c>
      <c r="D55" s="33">
        <v>2333.1999999999998</v>
      </c>
      <c r="E55" s="46">
        <v>2</v>
      </c>
      <c r="F55" s="32">
        <v>3</v>
      </c>
      <c r="G55" s="49">
        <v>1.8887000000000001E-2</v>
      </c>
      <c r="H55" s="85">
        <v>0</v>
      </c>
      <c r="I55">
        <f>IF(H55=global_nueva!H55,1,0)</f>
        <v>1</v>
      </c>
      <c r="J55" s="71">
        <f t="shared" si="0"/>
        <v>0</v>
      </c>
      <c r="K55" s="72">
        <f t="shared" si="1"/>
        <v>0</v>
      </c>
      <c r="L55" s="18">
        <f t="shared" si="2"/>
        <v>0</v>
      </c>
    </row>
    <row r="56" spans="1:34">
      <c r="A56" s="84" t="s">
        <v>62</v>
      </c>
      <c r="B56" s="32">
        <v>27</v>
      </c>
      <c r="C56" s="46">
        <v>6</v>
      </c>
      <c r="D56" s="33">
        <v>0</v>
      </c>
      <c r="E56" s="46">
        <v>0</v>
      </c>
      <c r="F56" s="32">
        <v>1</v>
      </c>
      <c r="G56" s="49">
        <v>1.3586E-3</v>
      </c>
      <c r="H56" s="85">
        <v>0</v>
      </c>
      <c r="I56">
        <f>IF(H56=global_nueva!H56,1,0)</f>
        <v>1</v>
      </c>
      <c r="J56" s="71">
        <f t="shared" si="0"/>
        <v>0</v>
      </c>
      <c r="K56" s="72">
        <f t="shared" si="1"/>
        <v>0</v>
      </c>
      <c r="L56" s="18">
        <f t="shared" si="2"/>
        <v>0</v>
      </c>
    </row>
    <row r="57" spans="1:34">
      <c r="A57" s="84" t="s">
        <v>63</v>
      </c>
      <c r="B57" s="32">
        <v>10005</v>
      </c>
      <c r="C57" s="46">
        <v>5000</v>
      </c>
      <c r="D57" s="33">
        <v>341.05</v>
      </c>
      <c r="E57" s="46">
        <v>2</v>
      </c>
      <c r="F57" s="32">
        <v>3</v>
      </c>
      <c r="G57" s="49">
        <v>5.0324</v>
      </c>
      <c r="H57" s="85">
        <v>0</v>
      </c>
      <c r="I57">
        <f>IF(H57=global_nueva!H57,1,0)</f>
        <v>1</v>
      </c>
      <c r="J57" s="71">
        <f t="shared" si="0"/>
        <v>0</v>
      </c>
      <c r="K57" s="72">
        <f t="shared" si="1"/>
        <v>0</v>
      </c>
      <c r="L57" s="18">
        <f t="shared" si="2"/>
        <v>0</v>
      </c>
    </row>
    <row r="58" spans="1:34" s="57" customFormat="1">
      <c r="A58" s="88" t="s">
        <v>64</v>
      </c>
      <c r="B58" s="52">
        <v>10003</v>
      </c>
      <c r="C58" s="53">
        <v>5000</v>
      </c>
      <c r="D58" s="54">
        <v>8695.2999999999993</v>
      </c>
      <c r="E58" s="53">
        <v>3</v>
      </c>
      <c r="F58" s="52">
        <v>4</v>
      </c>
      <c r="G58" s="55">
        <v>4.3449</v>
      </c>
      <c r="H58" s="89">
        <v>0</v>
      </c>
      <c r="I58" s="57">
        <f>IF(H58=global_nueva!H58,1,0)</f>
        <v>0</v>
      </c>
      <c r="J58" s="73">
        <f t="shared" si="0"/>
        <v>0</v>
      </c>
      <c r="K58" s="74">
        <f t="shared" si="1"/>
        <v>1</v>
      </c>
      <c r="L58" s="18">
        <f t="shared" si="2"/>
        <v>1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s="57" customFormat="1">
      <c r="A59" s="88" t="s">
        <v>65</v>
      </c>
      <c r="B59" s="52">
        <v>10003</v>
      </c>
      <c r="C59" s="53">
        <v>5000</v>
      </c>
      <c r="D59" s="54">
        <v>6010.9</v>
      </c>
      <c r="E59" s="53">
        <v>2</v>
      </c>
      <c r="F59" s="52">
        <v>3</v>
      </c>
      <c r="G59" s="55">
        <v>4.1623999999999999</v>
      </c>
      <c r="H59" s="89">
        <v>0</v>
      </c>
      <c r="I59" s="57">
        <f>IF(H59=global_nueva!H59,1,0)</f>
        <v>0</v>
      </c>
      <c r="J59" s="73">
        <f t="shared" si="0"/>
        <v>0</v>
      </c>
      <c r="K59" s="74">
        <f t="shared" si="1"/>
        <v>1</v>
      </c>
      <c r="L59" s="18">
        <f t="shared" si="2"/>
        <v>1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16" thickBot="1">
      <c r="A60" s="92" t="s">
        <v>66</v>
      </c>
      <c r="B60" s="93">
        <v>10003</v>
      </c>
      <c r="C60" s="94">
        <v>5000</v>
      </c>
      <c r="D60" s="95">
        <v>76.162000000000006</v>
      </c>
      <c r="E60" s="94">
        <v>0</v>
      </c>
      <c r="F60" s="93">
        <v>1</v>
      </c>
      <c r="G60" s="96">
        <v>3.8921000000000001</v>
      </c>
      <c r="H60" s="97">
        <v>0</v>
      </c>
      <c r="I60">
        <f>IF(H60=global_nueva!H60,1,0)</f>
        <v>1</v>
      </c>
      <c r="J60" s="71">
        <f t="shared" si="0"/>
        <v>0</v>
      </c>
      <c r="K60" s="72">
        <f t="shared" si="1"/>
        <v>0</v>
      </c>
      <c r="L60" s="18">
        <f t="shared" si="2"/>
        <v>0</v>
      </c>
    </row>
    <row r="61" spans="1:34">
      <c r="A61" s="47"/>
      <c r="B61" s="47"/>
      <c r="C61" s="47"/>
      <c r="D61" s="47"/>
      <c r="E61" s="26">
        <f>SUM(E17:E60)</f>
        <v>162</v>
      </c>
      <c r="F61" s="26">
        <f>SUM(F17:F60)</f>
        <v>206</v>
      </c>
      <c r="G61" s="50">
        <f>SUM(G2:G60)</f>
        <v>29.225226499999998</v>
      </c>
      <c r="H61" s="47">
        <f>SUM(H2:H60)</f>
        <v>26</v>
      </c>
      <c r="J61" s="77">
        <f>SUM(J2:J60)</f>
        <v>1</v>
      </c>
      <c r="K61" s="77">
        <f>SUM(K2:K60)</f>
        <v>5</v>
      </c>
      <c r="L61" s="18">
        <f t="shared" si="2"/>
        <v>6</v>
      </c>
    </row>
    <row r="62" spans="1:34">
      <c r="J62" s="78"/>
      <c r="K62" s="78"/>
      <c r="L62" s="58"/>
      <c r="M62" s="58"/>
    </row>
    <row r="63" spans="1:34">
      <c r="J63" s="78"/>
      <c r="K63" s="78"/>
      <c r="L63" s="58"/>
      <c r="M63" s="58"/>
    </row>
    <row r="64" spans="1:34">
      <c r="J64" s="78"/>
      <c r="K64" s="78"/>
      <c r="L64" s="58"/>
      <c r="M64" s="58"/>
    </row>
    <row r="65" spans="10:13">
      <c r="J65" s="78"/>
      <c r="K65" s="78"/>
      <c r="L65" s="58"/>
      <c r="M65" s="58"/>
    </row>
    <row r="66" spans="10:13">
      <c r="J66" s="78"/>
      <c r="K66" s="78"/>
      <c r="L66" s="58"/>
      <c r="M66" s="58"/>
    </row>
    <row r="67" spans="10:13">
      <c r="J67" s="78"/>
      <c r="K67" s="78"/>
      <c r="L67" s="58"/>
      <c r="M67" s="58"/>
    </row>
    <row r="68" spans="10:13">
      <c r="J68" s="78"/>
      <c r="K68" s="78"/>
      <c r="L68" s="58"/>
      <c r="M68" s="58"/>
    </row>
    <row r="69" spans="10:13">
      <c r="J69" s="78"/>
      <c r="K69" s="78"/>
      <c r="L69" s="58"/>
      <c r="M69" s="58"/>
    </row>
    <row r="70" spans="10:13">
      <c r="J70" s="78"/>
      <c r="K70" s="78"/>
      <c r="L70" s="58"/>
      <c r="M70" s="58"/>
    </row>
    <row r="71" spans="10:13">
      <c r="J71" s="78"/>
      <c r="K71" s="78"/>
      <c r="L71" s="58"/>
      <c r="M71" s="58"/>
    </row>
    <row r="72" spans="10:13">
      <c r="J72" s="78"/>
      <c r="K72" s="78"/>
      <c r="L72" s="58"/>
      <c r="M72" s="58"/>
    </row>
    <row r="73" spans="10:13">
      <c r="J73" s="78"/>
      <c r="K73" s="78"/>
      <c r="L73" s="58"/>
      <c r="M73" s="58"/>
    </row>
    <row r="74" spans="10:13">
      <c r="J74" s="78"/>
      <c r="K74" s="78"/>
      <c r="L74" s="58"/>
      <c r="M74" s="58"/>
    </row>
    <row r="75" spans="10:13">
      <c r="J75" s="78"/>
      <c r="K75" s="78"/>
      <c r="L75" s="58"/>
      <c r="M75" s="58"/>
    </row>
    <row r="76" spans="10:13">
      <c r="J76" s="78"/>
      <c r="K76" s="78"/>
      <c r="L76" s="58"/>
      <c r="M76" s="58"/>
    </row>
    <row r="77" spans="10:13">
      <c r="J77" s="78"/>
      <c r="K77" s="78"/>
      <c r="L77" s="58"/>
      <c r="M77" s="58"/>
    </row>
    <row r="78" spans="10:13">
      <c r="J78" s="78"/>
      <c r="K78" s="78"/>
      <c r="L78" s="58"/>
      <c r="M78" s="58"/>
    </row>
    <row r="79" spans="10:13">
      <c r="J79" s="78"/>
      <c r="K79" s="78"/>
      <c r="L79" s="58"/>
      <c r="M79" s="58"/>
    </row>
    <row r="80" spans="10:13">
      <c r="J80" s="78"/>
      <c r="K80" s="78"/>
      <c r="L80" s="58"/>
      <c r="M80" s="58"/>
    </row>
    <row r="81" spans="10:13">
      <c r="J81" s="78"/>
      <c r="K81" s="78"/>
      <c r="L81" s="58"/>
      <c r="M81" s="58"/>
    </row>
    <row r="82" spans="10:13">
      <c r="J82" s="78"/>
      <c r="K82" s="78"/>
      <c r="L82" s="58"/>
      <c r="M82" s="58"/>
    </row>
    <row r="83" spans="10:13">
      <c r="J83" s="78"/>
      <c r="K83" s="78"/>
      <c r="L83" s="58"/>
      <c r="M83" s="58"/>
    </row>
    <row r="84" spans="10:13">
      <c r="J84" s="78"/>
      <c r="K84" s="78"/>
      <c r="L84" s="58"/>
      <c r="M84" s="58"/>
    </row>
    <row r="85" spans="10:13">
      <c r="J85" s="78"/>
      <c r="K85" s="78"/>
      <c r="L85" s="58"/>
      <c r="M85" s="58"/>
    </row>
    <row r="86" spans="10:13">
      <c r="J86" s="78"/>
      <c r="K86" s="78"/>
      <c r="L86" s="58"/>
      <c r="M86" s="58"/>
    </row>
    <row r="87" spans="10:13">
      <c r="J87" s="78"/>
      <c r="K87" s="78"/>
      <c r="L87" s="58"/>
      <c r="M87" s="58"/>
    </row>
    <row r="88" spans="10:13">
      <c r="J88" s="78"/>
      <c r="K88" s="78"/>
      <c r="L88" s="58"/>
      <c r="M88" s="58"/>
    </row>
    <row r="89" spans="10:13">
      <c r="J89" s="78"/>
      <c r="K89" s="78"/>
      <c r="L89" s="58"/>
      <c r="M89" s="58"/>
    </row>
    <row r="90" spans="10:13">
      <c r="J90" s="78"/>
      <c r="K90" s="78"/>
      <c r="L90" s="58"/>
      <c r="M90" s="58"/>
    </row>
    <row r="91" spans="10:13">
      <c r="J91" s="78"/>
      <c r="K91" s="78"/>
      <c r="L91" s="58"/>
      <c r="M91" s="58"/>
    </row>
    <row r="92" spans="10:13">
      <c r="J92" s="78"/>
      <c r="K92" s="78"/>
      <c r="L92" s="58"/>
      <c r="M92" s="58"/>
    </row>
    <row r="93" spans="10:13">
      <c r="J93" s="78"/>
      <c r="K93" s="78"/>
      <c r="L93" s="58"/>
      <c r="M93" s="58"/>
    </row>
    <row r="94" spans="10:13">
      <c r="J94" s="78"/>
      <c r="K94" s="78"/>
      <c r="L94" s="58"/>
      <c r="M94" s="58"/>
    </row>
    <row r="95" spans="10:13">
      <c r="J95" s="78"/>
      <c r="K95" s="78"/>
      <c r="L95" s="58"/>
      <c r="M95" s="58"/>
    </row>
    <row r="96" spans="10:13">
      <c r="J96" s="78"/>
      <c r="K96" s="78"/>
      <c r="L96" s="58"/>
      <c r="M96" s="58"/>
    </row>
    <row r="97" spans="10:13">
      <c r="J97" s="78"/>
      <c r="K97" s="78"/>
      <c r="L97" s="58"/>
      <c r="M97" s="58"/>
    </row>
    <row r="98" spans="10:13">
      <c r="J98" s="78"/>
      <c r="K98" s="78"/>
      <c r="L98" s="58"/>
      <c r="M98" s="58"/>
    </row>
    <row r="99" spans="10:13">
      <c r="J99" s="78"/>
      <c r="K99" s="78"/>
      <c r="L99" s="58"/>
      <c r="M99" s="58"/>
    </row>
    <row r="100" spans="10:13">
      <c r="J100" s="78"/>
      <c r="K100" s="78"/>
      <c r="L100" s="58"/>
      <c r="M100" s="58"/>
    </row>
    <row r="101" spans="10:13">
      <c r="J101" s="78"/>
      <c r="K101" s="78"/>
      <c r="L101" s="58"/>
      <c r="M101" s="58"/>
    </row>
    <row r="102" spans="10:13">
      <c r="J102" s="78"/>
      <c r="K102" s="78"/>
      <c r="L102" s="58"/>
      <c r="M102" s="58"/>
    </row>
    <row r="103" spans="10:13">
      <c r="J103" s="78"/>
      <c r="K103" s="78"/>
      <c r="L103" s="58"/>
      <c r="M103" s="58"/>
    </row>
    <row r="104" spans="10:13">
      <c r="J104" s="78"/>
      <c r="K104" s="78"/>
      <c r="L104" s="58"/>
      <c r="M104" s="58"/>
    </row>
    <row r="105" spans="10:13">
      <c r="J105" s="78"/>
      <c r="K105" s="78"/>
      <c r="L105" s="58"/>
      <c r="M105" s="58"/>
    </row>
    <row r="106" spans="10:13">
      <c r="J106" s="78"/>
      <c r="K106" s="78"/>
      <c r="L106" s="58"/>
      <c r="M106" s="58"/>
    </row>
    <row r="107" spans="10:13">
      <c r="J107" s="78"/>
      <c r="K107" s="78"/>
      <c r="L107" s="58"/>
      <c r="M107" s="58"/>
    </row>
    <row r="108" spans="10:13">
      <c r="J108" s="78"/>
      <c r="K108" s="78"/>
      <c r="L108" s="58"/>
      <c r="M108" s="58"/>
    </row>
    <row r="109" spans="10:13">
      <c r="J109" s="78"/>
      <c r="K109" s="78"/>
      <c r="L109" s="58"/>
      <c r="M109" s="58"/>
    </row>
    <row r="110" spans="10:13">
      <c r="J110" s="78"/>
      <c r="K110" s="78"/>
      <c r="L110" s="58"/>
      <c r="M110" s="58"/>
    </row>
    <row r="111" spans="10:13">
      <c r="J111" s="78"/>
      <c r="K111" s="78"/>
      <c r="L111" s="58"/>
      <c r="M111" s="58"/>
    </row>
    <row r="112" spans="10:13">
      <c r="J112" s="78"/>
      <c r="K112" s="78"/>
      <c r="L112" s="58"/>
      <c r="M112" s="58"/>
    </row>
    <row r="113" spans="10:13">
      <c r="J113" s="78"/>
      <c r="K113" s="78"/>
      <c r="L113" s="58"/>
      <c r="M113" s="58"/>
    </row>
    <row r="114" spans="10:13">
      <c r="J114" s="78"/>
      <c r="K114" s="78"/>
      <c r="L114" s="58"/>
      <c r="M114" s="58"/>
    </row>
    <row r="115" spans="10:13">
      <c r="J115" s="78"/>
      <c r="K115" s="78"/>
      <c r="L115" s="58"/>
      <c r="M115" s="58"/>
    </row>
    <row r="116" spans="10:13">
      <c r="J116" s="78"/>
      <c r="K116" s="78"/>
      <c r="L116" s="58"/>
      <c r="M116" s="58"/>
    </row>
    <row r="117" spans="10:13">
      <c r="J117" s="78"/>
      <c r="K117" s="78"/>
      <c r="L117" s="58"/>
      <c r="M117" s="58"/>
    </row>
    <row r="118" spans="10:13">
      <c r="J118" s="78"/>
      <c r="K118" s="78"/>
      <c r="L118" s="58"/>
      <c r="M118" s="58"/>
    </row>
    <row r="119" spans="10:13">
      <c r="J119" s="78"/>
      <c r="K119" s="78"/>
      <c r="L119" s="58"/>
      <c r="M119" s="58"/>
    </row>
    <row r="120" spans="10:13">
      <c r="J120" s="78"/>
      <c r="K120" s="78"/>
      <c r="L120" s="58"/>
      <c r="M120" s="58"/>
    </row>
    <row r="121" spans="10:13">
      <c r="J121" s="78"/>
      <c r="K121" s="78"/>
      <c r="L121" s="58"/>
      <c r="M121" s="58"/>
    </row>
    <row r="122" spans="10:13">
      <c r="J122" s="78"/>
      <c r="K122" s="78"/>
      <c r="L122" s="58"/>
      <c r="M122" s="58"/>
    </row>
    <row r="123" spans="10:13">
      <c r="J123" s="78"/>
      <c r="K123" s="78"/>
      <c r="L123" s="58"/>
      <c r="M123" s="58"/>
    </row>
    <row r="124" spans="10:13">
      <c r="J124" s="78"/>
      <c r="K124" s="78"/>
      <c r="L124" s="58"/>
      <c r="M124" s="58"/>
    </row>
    <row r="125" spans="10:13">
      <c r="J125" s="78"/>
      <c r="K125" s="78"/>
      <c r="L125" s="58"/>
      <c r="M125" s="58"/>
    </row>
    <row r="126" spans="10:13">
      <c r="J126" s="78"/>
      <c r="K126" s="78"/>
      <c r="L126" s="58"/>
      <c r="M126" s="58"/>
    </row>
    <row r="127" spans="10:13">
      <c r="J127" s="78"/>
      <c r="K127" s="78"/>
      <c r="L127" s="58"/>
      <c r="M127" s="58"/>
    </row>
    <row r="128" spans="10:13">
      <c r="J128" s="78"/>
      <c r="K128" s="78"/>
      <c r="L128" s="58"/>
      <c r="M128" s="58"/>
    </row>
    <row r="129" spans="10:13">
      <c r="J129" s="78"/>
      <c r="K129" s="78"/>
      <c r="L129" s="58"/>
      <c r="M129" s="58"/>
    </row>
    <row r="130" spans="10:13">
      <c r="J130" s="78"/>
      <c r="K130" s="78"/>
      <c r="L130" s="58"/>
      <c r="M130" s="58"/>
    </row>
    <row r="131" spans="10:13">
      <c r="J131" s="78"/>
      <c r="K131" s="78"/>
      <c r="L131" s="58"/>
      <c r="M131" s="58"/>
    </row>
    <row r="132" spans="10:13">
      <c r="J132" s="78"/>
      <c r="K132" s="78"/>
      <c r="L132" s="58"/>
      <c r="M132" s="58"/>
    </row>
    <row r="133" spans="10:13">
      <c r="J133" s="78"/>
      <c r="K133" s="78"/>
      <c r="L133" s="58"/>
      <c r="M133" s="58"/>
    </row>
    <row r="134" spans="10:13">
      <c r="J134" s="78"/>
      <c r="K134" s="78"/>
      <c r="L134" s="58"/>
      <c r="M134" s="58"/>
    </row>
    <row r="135" spans="10:13">
      <c r="J135" s="78"/>
      <c r="K135" s="78"/>
      <c r="L135" s="58"/>
      <c r="M135" s="5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opLeftCell="F1" workbookViewId="0">
      <selection activeCell="R23" sqref="R23"/>
    </sheetView>
  </sheetViews>
  <sheetFormatPr baseColWidth="10" defaultRowHeight="15" x14ac:dyDescent="0"/>
  <cols>
    <col min="14" max="14" width="10.83203125" style="107"/>
    <col min="16" max="18" width="10.83203125" style="18"/>
    <col min="19" max="19" width="0" style="18" hidden="1" customWidth="1"/>
    <col min="20" max="21" width="10.83203125" style="18"/>
    <col min="22" max="22" width="10.83203125" style="106"/>
    <col min="23" max="24" width="0" hidden="1" customWidth="1"/>
  </cols>
  <sheetData>
    <row r="1" spans="1:33" ht="16" thickBot="1">
      <c r="A1" s="112" t="s">
        <v>0</v>
      </c>
      <c r="B1" s="111" t="s">
        <v>1</v>
      </c>
      <c r="C1" s="111" t="s">
        <v>2</v>
      </c>
      <c r="D1" s="113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5" t="s">
        <v>3</v>
      </c>
      <c r="J1" s="111" t="s">
        <v>4</v>
      </c>
      <c r="K1" s="111" t="s">
        <v>5</v>
      </c>
      <c r="L1" s="111" t="s">
        <v>6</v>
      </c>
      <c r="M1" s="111" t="s">
        <v>7</v>
      </c>
      <c r="N1" s="107" t="s">
        <v>5</v>
      </c>
      <c r="O1" s="112" t="s">
        <v>0</v>
      </c>
      <c r="P1" s="58"/>
      <c r="Q1" s="58"/>
      <c r="R1" s="58"/>
      <c r="S1" s="58"/>
      <c r="T1" s="58"/>
      <c r="U1" s="58"/>
      <c r="V1" s="106" t="s">
        <v>74</v>
      </c>
      <c r="AA1" s="112" t="s">
        <v>0</v>
      </c>
    </row>
    <row r="2" spans="1:33">
      <c r="A2" s="29" t="s">
        <v>8</v>
      </c>
      <c r="B2">
        <v>2</v>
      </c>
      <c r="C2">
        <v>1</v>
      </c>
      <c r="D2" s="114">
        <v>-1</v>
      </c>
      <c r="E2">
        <v>10</v>
      </c>
      <c r="F2">
        <v>12</v>
      </c>
      <c r="G2">
        <v>0.16475000000000001</v>
      </c>
      <c r="H2">
        <v>1</v>
      </c>
      <c r="I2" s="116">
        <v>-1</v>
      </c>
      <c r="J2">
        <v>10</v>
      </c>
      <c r="K2">
        <v>11</v>
      </c>
      <c r="L2">
        <v>0.19683</v>
      </c>
      <c r="M2">
        <v>1</v>
      </c>
      <c r="N2" s="107">
        <f>M2*H2*LOG(F2/K2)</f>
        <v>3.7788560889399754E-2</v>
      </c>
      <c r="O2" s="29" t="s">
        <v>8</v>
      </c>
      <c r="P2" s="18">
        <v>-0.12493873660829995</v>
      </c>
      <c r="R2" s="18">
        <v>4</v>
      </c>
      <c r="S2" s="18">
        <f>ABS(P2)</f>
        <v>0.12493873660829995</v>
      </c>
      <c r="T2" s="18">
        <v>0.57403126772771884</v>
      </c>
      <c r="U2" s="18" t="str">
        <f>VLOOKUP(T2,$N$2:$O$60,2,0)</f>
        <v>hs006</v>
      </c>
      <c r="V2" s="106">
        <f>LOG(G2/L2)*H2*M2</f>
        <v>-7.726586921091444E-2</v>
      </c>
      <c r="W2">
        <f>IF(G2&gt;0.1,1,0)</f>
        <v>1</v>
      </c>
      <c r="X2">
        <f>IF(L2&gt;0.1,1,0)</f>
        <v>1</v>
      </c>
      <c r="Y2">
        <f>IF(W2=1,1,IF(L2=1,1,0))</f>
        <v>1</v>
      </c>
      <c r="Z2">
        <f>Y2*V2</f>
        <v>-7.726586921091444E-2</v>
      </c>
      <c r="AA2" s="29" t="s">
        <v>8</v>
      </c>
      <c r="AB2">
        <v>-7.726586921091444E-2</v>
      </c>
      <c r="AC2" t="s">
        <v>8</v>
      </c>
      <c r="AD2">
        <v>-7.726586921091444E-2</v>
      </c>
      <c r="AE2" t="s">
        <v>8</v>
      </c>
      <c r="AF2">
        <v>0.25564268453409145</v>
      </c>
      <c r="AG2" t="s">
        <v>30</v>
      </c>
    </row>
    <row r="3" spans="1:33">
      <c r="A3" s="29" t="s">
        <v>9</v>
      </c>
      <c r="B3">
        <v>3</v>
      </c>
      <c r="C3">
        <v>1</v>
      </c>
      <c r="D3" s="114">
        <v>3.2570000000000002E-2</v>
      </c>
      <c r="E3">
        <v>10</v>
      </c>
      <c r="F3">
        <v>13</v>
      </c>
      <c r="G3">
        <v>4.1376E-3</v>
      </c>
      <c r="H3">
        <v>1</v>
      </c>
      <c r="I3" s="116">
        <v>3.2568E-2</v>
      </c>
      <c r="J3">
        <v>11</v>
      </c>
      <c r="K3">
        <v>12</v>
      </c>
      <c r="L3">
        <v>2.8379999999999998E-3</v>
      </c>
      <c r="M3">
        <v>1</v>
      </c>
      <c r="N3" s="107">
        <f t="shared" ref="N3:N60" si="0">M3*H3*LOG(F3/K3)</f>
        <v>3.476210625921191E-2</v>
      </c>
      <c r="O3" s="29" t="s">
        <v>9</v>
      </c>
      <c r="P3" s="18">
        <v>-0.12493873660829995</v>
      </c>
      <c r="R3" s="18">
        <v>5</v>
      </c>
      <c r="S3" s="18">
        <f>ABS(P3)</f>
        <v>0.12493873660829995</v>
      </c>
      <c r="T3" s="18">
        <v>0.56427143043856254</v>
      </c>
      <c r="U3" s="18" t="str">
        <f t="shared" ref="U3:U16" si="1">VLOOKUP(T3,$N$2:$O$60,2,0)</f>
        <v>dtoc6</v>
      </c>
      <c r="V3" s="106">
        <f>LOG(G3/L3)*H3*M3</f>
        <v>0.16373611207884481</v>
      </c>
      <c r="W3">
        <f t="shared" ref="W3:W60" si="2">IF(G3&gt;0.1,1,0)</f>
        <v>0</v>
      </c>
      <c r="X3">
        <f t="shared" ref="X3:X60" si="3">IF(L3&gt;0.1,1,0)</f>
        <v>0</v>
      </c>
      <c r="Y3">
        <f t="shared" ref="Y3:Y60" si="4">IF(W3=1,1,IF(L3=1,1,0))</f>
        <v>0</v>
      </c>
      <c r="Z3">
        <f t="shared" ref="Z3:Z60" si="5">Y3*V3</f>
        <v>0</v>
      </c>
      <c r="AA3" s="29" t="s">
        <v>9</v>
      </c>
      <c r="AB3">
        <v>0</v>
      </c>
      <c r="AC3" t="str">
        <f>IF(AB3=0,"",#REF!)</f>
        <v/>
      </c>
      <c r="AD3">
        <v>-5.6678987368881703E-2</v>
      </c>
      <c r="AE3" t="s">
        <v>22</v>
      </c>
      <c r="AF3">
        <v>-7.726586921091444E-2</v>
      </c>
      <c r="AG3" t="s">
        <v>8</v>
      </c>
    </row>
    <row r="4" spans="1:33">
      <c r="A4" s="29" t="s">
        <v>10</v>
      </c>
      <c r="B4">
        <v>3</v>
      </c>
      <c r="C4">
        <v>2</v>
      </c>
      <c r="D4" s="114">
        <v>-18.609000000000002</v>
      </c>
      <c r="E4">
        <v>0</v>
      </c>
      <c r="F4">
        <v>1</v>
      </c>
      <c r="G4">
        <v>3.3961999999999998E-3</v>
      </c>
      <c r="H4">
        <v>0</v>
      </c>
      <c r="I4" s="116">
        <v>-18.609000000000002</v>
      </c>
      <c r="J4">
        <v>0</v>
      </c>
      <c r="K4">
        <v>1</v>
      </c>
      <c r="L4">
        <v>1.7684E-3</v>
      </c>
      <c r="M4">
        <v>0</v>
      </c>
      <c r="N4" s="107">
        <f t="shared" si="0"/>
        <v>0</v>
      </c>
      <c r="O4" s="29" t="s">
        <v>10</v>
      </c>
      <c r="P4" s="18">
        <v>-0.11394335230683675</v>
      </c>
      <c r="R4" s="18">
        <v>6</v>
      </c>
      <c r="S4" s="18">
        <f>ABS(P4)</f>
        <v>0.11394335230683675</v>
      </c>
      <c r="T4" s="18">
        <v>0.15490195998574319</v>
      </c>
      <c r="U4" s="18" t="str">
        <f t="shared" si="1"/>
        <v>catena</v>
      </c>
      <c r="V4" s="106">
        <f>LOG(G4/L4)*H4*M4</f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 s="29" t="s">
        <v>10</v>
      </c>
      <c r="AB4">
        <v>0</v>
      </c>
      <c r="AC4" t="str">
        <f>IF(AB4=0,"",#REF!)</f>
        <v/>
      </c>
      <c r="AD4">
        <v>0.25564268453409145</v>
      </c>
      <c r="AE4" t="s">
        <v>30</v>
      </c>
      <c r="AF4">
        <v>6.5336423717181027E-2</v>
      </c>
      <c r="AG4" t="s">
        <v>23</v>
      </c>
    </row>
    <row r="5" spans="1:33">
      <c r="A5" s="29" t="s">
        <v>11</v>
      </c>
      <c r="B5">
        <v>3</v>
      </c>
      <c r="C5">
        <v>2</v>
      </c>
      <c r="D5" s="114">
        <v>961.72</v>
      </c>
      <c r="E5">
        <v>6</v>
      </c>
      <c r="F5">
        <v>7</v>
      </c>
      <c r="G5">
        <v>5.9820999999999997E-3</v>
      </c>
      <c r="H5">
        <v>1</v>
      </c>
      <c r="I5" s="116">
        <v>961.72</v>
      </c>
      <c r="J5">
        <v>6</v>
      </c>
      <c r="K5">
        <v>7</v>
      </c>
      <c r="L5">
        <v>2.3498999999999998E-3</v>
      </c>
      <c r="M5">
        <v>1</v>
      </c>
      <c r="N5" s="107">
        <f t="shared" si="0"/>
        <v>0</v>
      </c>
      <c r="O5" s="29" t="s">
        <v>11</v>
      </c>
      <c r="P5" s="18">
        <v>-9.6910013008056392E-2</v>
      </c>
      <c r="R5" s="18">
        <v>7</v>
      </c>
      <c r="S5" s="18">
        <f>ABS(P5)</f>
        <v>9.6910013008056392E-2</v>
      </c>
      <c r="T5" s="18">
        <v>0.12493873660829995</v>
      </c>
      <c r="U5" s="18" t="e">
        <f t="shared" si="1"/>
        <v>#N/A</v>
      </c>
      <c r="V5" s="106">
        <f>LOG(G5/L5)*H5*M5</f>
        <v>0.40580428739377783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 s="29" t="s">
        <v>11</v>
      </c>
      <c r="AB5">
        <v>0</v>
      </c>
      <c r="AC5" t="str">
        <f>IF(AB5=0,"",#REF!)</f>
        <v/>
      </c>
      <c r="AD5">
        <v>6.5336423717181027E-2</v>
      </c>
      <c r="AE5" t="s">
        <v>23</v>
      </c>
      <c r="AF5">
        <v>5.8107739171402634E-2</v>
      </c>
      <c r="AG5" t="s">
        <v>24</v>
      </c>
    </row>
    <row r="6" spans="1:33">
      <c r="A6" s="29" t="s">
        <v>12</v>
      </c>
      <c r="B6">
        <v>5</v>
      </c>
      <c r="C6">
        <v>2</v>
      </c>
      <c r="D6" s="114">
        <v>0.27704000000000001</v>
      </c>
      <c r="E6">
        <v>8</v>
      </c>
      <c r="F6">
        <v>10</v>
      </c>
      <c r="G6">
        <v>2.9572000000000001E-3</v>
      </c>
      <c r="H6">
        <v>1</v>
      </c>
      <c r="I6" s="116">
        <v>0.27704000000000001</v>
      </c>
      <c r="J6">
        <v>12</v>
      </c>
      <c r="K6">
        <v>13</v>
      </c>
      <c r="L6">
        <v>3.1199999999999999E-3</v>
      </c>
      <c r="M6">
        <v>1</v>
      </c>
      <c r="N6" s="107">
        <f t="shared" si="0"/>
        <v>-0.11394335230683675</v>
      </c>
      <c r="O6" s="29" t="s">
        <v>12</v>
      </c>
      <c r="P6" s="18">
        <v>-7.9181246047624804E-2</v>
      </c>
      <c r="R6" s="18">
        <v>8</v>
      </c>
      <c r="S6" s="18">
        <f>ABS(P6)</f>
        <v>7.9181246047624804E-2</v>
      </c>
      <c r="T6" s="18">
        <v>0.12493873660829995</v>
      </c>
      <c r="U6" s="18" t="e">
        <f t="shared" si="1"/>
        <v>#N/A</v>
      </c>
      <c r="V6" s="106">
        <f>LOG(G6/L6)*H6*M6</f>
        <v>-2.327389649296302E-2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 s="29" t="s">
        <v>12</v>
      </c>
      <c r="AB6">
        <v>0</v>
      </c>
      <c r="AC6" t="str">
        <f>IF(AB6=0,"",#REF!)</f>
        <v/>
      </c>
      <c r="AD6">
        <v>5.8107739171402634E-2</v>
      </c>
      <c r="AE6" t="s">
        <v>24</v>
      </c>
      <c r="AF6">
        <v>-5.6678987368881703E-2</v>
      </c>
      <c r="AG6" t="s">
        <v>22</v>
      </c>
    </row>
    <row r="7" spans="1:33">
      <c r="A7" s="29" t="s">
        <v>13</v>
      </c>
      <c r="B7">
        <v>5</v>
      </c>
      <c r="C7">
        <v>3</v>
      </c>
      <c r="D7" s="114">
        <v>909</v>
      </c>
      <c r="E7">
        <v>0</v>
      </c>
      <c r="F7">
        <v>1</v>
      </c>
      <c r="G7">
        <v>7.9914000000000005E-4</v>
      </c>
      <c r="H7">
        <v>0</v>
      </c>
      <c r="I7" s="116">
        <v>909</v>
      </c>
      <c r="J7">
        <v>0</v>
      </c>
      <c r="K7">
        <v>1</v>
      </c>
      <c r="L7">
        <v>5.7173E-4</v>
      </c>
      <c r="M7">
        <v>0</v>
      </c>
      <c r="N7" s="107">
        <f t="shared" si="0"/>
        <v>0</v>
      </c>
      <c r="O7" s="29" t="s">
        <v>13</v>
      </c>
      <c r="P7" s="18">
        <v>-6.6946789630613221E-2</v>
      </c>
      <c r="R7" s="18">
        <v>10</v>
      </c>
      <c r="S7" s="18">
        <f>ABS(P7)</f>
        <v>6.6946789630613221E-2</v>
      </c>
      <c r="T7" s="18">
        <v>0.11394335230683675</v>
      </c>
      <c r="U7" s="18" t="e">
        <f t="shared" si="1"/>
        <v>#N/A</v>
      </c>
      <c r="V7" s="106">
        <f>LOG(G7/L7)*H7*M7</f>
        <v>0</v>
      </c>
      <c r="W7">
        <f t="shared" si="2"/>
        <v>0</v>
      </c>
      <c r="X7">
        <f t="shared" si="3"/>
        <v>0</v>
      </c>
      <c r="Y7">
        <f t="shared" si="4"/>
        <v>0</v>
      </c>
      <c r="Z7">
        <f t="shared" si="5"/>
        <v>0</v>
      </c>
      <c r="AA7" s="29" t="s">
        <v>13</v>
      </c>
      <c r="AB7">
        <v>0</v>
      </c>
      <c r="AC7" t="str">
        <f>IF(AB7=0,"",#REF!)</f>
        <v/>
      </c>
      <c r="AD7">
        <v>3.4499950174689278E-2</v>
      </c>
      <c r="AE7" t="s">
        <v>28</v>
      </c>
      <c r="AF7">
        <v>3.4499950174689278E-2</v>
      </c>
      <c r="AG7" t="s">
        <v>28</v>
      </c>
    </row>
    <row r="8" spans="1:33">
      <c r="A8" s="29" t="s">
        <v>14</v>
      </c>
      <c r="B8">
        <v>5</v>
      </c>
      <c r="C8">
        <v>2</v>
      </c>
      <c r="D8" s="114">
        <v>3</v>
      </c>
      <c r="E8">
        <v>0</v>
      </c>
      <c r="F8">
        <v>1</v>
      </c>
      <c r="G8">
        <v>1.2329000000000001E-3</v>
      </c>
      <c r="H8">
        <v>0</v>
      </c>
      <c r="I8" s="116">
        <v>3</v>
      </c>
      <c r="J8">
        <v>0</v>
      </c>
      <c r="K8">
        <v>1</v>
      </c>
      <c r="L8">
        <v>6.4143999999999996E-4</v>
      </c>
      <c r="M8">
        <v>0</v>
      </c>
      <c r="N8" s="107">
        <f t="shared" si="0"/>
        <v>0</v>
      </c>
      <c r="O8" s="29" t="s">
        <v>14</v>
      </c>
      <c r="P8" s="18">
        <v>-4.1392685158225057E-2</v>
      </c>
      <c r="R8" s="18">
        <v>12</v>
      </c>
      <c r="S8" s="18">
        <f>ABS(P8)</f>
        <v>4.1392685158225057E-2</v>
      </c>
      <c r="T8" s="18">
        <v>9.6910013008056392E-2</v>
      </c>
      <c r="U8" s="18" t="e">
        <f t="shared" si="1"/>
        <v>#N/A</v>
      </c>
      <c r="V8" s="106">
        <f>LOG(G8/L8)*H8*M8</f>
        <v>0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 s="29" t="s">
        <v>14</v>
      </c>
      <c r="AB8">
        <v>0</v>
      </c>
      <c r="AC8" t="str">
        <f>IF(AB8=0,"",#REF!)</f>
        <v/>
      </c>
      <c r="AD8">
        <v>3.202893546618376E-2</v>
      </c>
      <c r="AE8" t="s">
        <v>29</v>
      </c>
      <c r="AF8">
        <v>3.202893546618376E-2</v>
      </c>
      <c r="AG8" t="s">
        <v>29</v>
      </c>
    </row>
    <row r="9" spans="1:33">
      <c r="A9" s="29" t="s">
        <v>15</v>
      </c>
      <c r="B9">
        <v>4</v>
      </c>
      <c r="C9">
        <v>2</v>
      </c>
      <c r="D9" s="114">
        <v>-3.0173999999999999</v>
      </c>
      <c r="E9">
        <v>1</v>
      </c>
      <c r="F9">
        <v>3</v>
      </c>
      <c r="G9">
        <v>2.0297000000000002E-3</v>
      </c>
      <c r="H9">
        <v>0</v>
      </c>
      <c r="I9" s="116">
        <v>-4.0347999999999997</v>
      </c>
      <c r="J9">
        <v>1</v>
      </c>
      <c r="K9">
        <v>2</v>
      </c>
      <c r="L9">
        <v>9.2847000000000003E-4</v>
      </c>
      <c r="M9">
        <v>0</v>
      </c>
      <c r="N9" s="107">
        <f t="shared" si="0"/>
        <v>0</v>
      </c>
      <c r="O9" s="29" t="s">
        <v>15</v>
      </c>
      <c r="P9" s="18">
        <v>3.476210625921191E-2</v>
      </c>
      <c r="R9" s="18">
        <v>15</v>
      </c>
      <c r="S9" s="18">
        <f>ABS(P9)</f>
        <v>3.476210625921191E-2</v>
      </c>
      <c r="T9" s="18">
        <v>7.9181246047624804E-2</v>
      </c>
      <c r="U9" s="18" t="e">
        <f t="shared" si="1"/>
        <v>#N/A</v>
      </c>
      <c r="V9" s="106">
        <f>LOG(G9/L9)*H9*M9</f>
        <v>0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 s="29" t="s">
        <v>15</v>
      </c>
      <c r="AB9">
        <v>0</v>
      </c>
      <c r="AC9" t="str">
        <f>IF(AB9=0,"",#REF!)</f>
        <v/>
      </c>
    </row>
    <row r="10" spans="1:33">
      <c r="A10" s="29" t="s">
        <v>16</v>
      </c>
      <c r="B10">
        <v>5</v>
      </c>
      <c r="C10">
        <v>3</v>
      </c>
      <c r="D10" s="114">
        <v>0.82489000000000001</v>
      </c>
      <c r="E10">
        <v>7</v>
      </c>
      <c r="F10">
        <v>9</v>
      </c>
      <c r="G10">
        <v>4.0588999999999998E-3</v>
      </c>
      <c r="H10">
        <v>1</v>
      </c>
      <c r="I10" s="116">
        <v>0.82489000000000001</v>
      </c>
      <c r="J10">
        <v>7</v>
      </c>
      <c r="K10">
        <v>8</v>
      </c>
      <c r="L10">
        <v>1.9797E-3</v>
      </c>
      <c r="M10">
        <v>1</v>
      </c>
      <c r="N10" s="107">
        <f t="shared" si="0"/>
        <v>5.1152522447381291E-2</v>
      </c>
      <c r="O10" s="29" t="s">
        <v>16</v>
      </c>
      <c r="P10" s="18">
        <v>3.476210625921191E-2</v>
      </c>
      <c r="R10" s="18">
        <v>14</v>
      </c>
      <c r="S10" s="18">
        <f>ABS(P10)</f>
        <v>3.476210625921191E-2</v>
      </c>
      <c r="T10" s="18">
        <v>6.6946789630613221E-2</v>
      </c>
      <c r="U10" s="18" t="str">
        <f t="shared" si="1"/>
        <v>maratos2</v>
      </c>
      <c r="V10" s="106">
        <f>LOG(G10/L10)*H10*M10</f>
        <v>0.31180896855992107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 s="29" t="s">
        <v>16</v>
      </c>
      <c r="AB10">
        <v>0</v>
      </c>
      <c r="AC10" t="str">
        <f>IF(AB10=0,"",#REF!)</f>
        <v/>
      </c>
    </row>
    <row r="11" spans="1:33">
      <c r="A11" s="29" t="s">
        <v>17</v>
      </c>
      <c r="B11">
        <v>5</v>
      </c>
      <c r="C11">
        <v>3</v>
      </c>
      <c r="D11" s="114">
        <v>6.1881000000000004</v>
      </c>
      <c r="E11">
        <v>3</v>
      </c>
      <c r="F11">
        <v>4</v>
      </c>
      <c r="G11">
        <v>9.6930999999999996E-3</v>
      </c>
      <c r="H11">
        <v>1</v>
      </c>
      <c r="I11" s="116">
        <v>6.1881000000000004</v>
      </c>
      <c r="J11">
        <v>3</v>
      </c>
      <c r="K11">
        <v>4</v>
      </c>
      <c r="L11">
        <v>1.1999000000000001E-3</v>
      </c>
      <c r="M11">
        <v>1</v>
      </c>
      <c r="N11" s="107">
        <f t="shared" si="0"/>
        <v>0</v>
      </c>
      <c r="O11" s="29" t="s">
        <v>17</v>
      </c>
      <c r="P11" s="18">
        <v>3.7788560889399754E-2</v>
      </c>
      <c r="R11" s="18">
        <v>13</v>
      </c>
      <c r="S11" s="18">
        <f>ABS(P11)</f>
        <v>3.7788560889399754E-2</v>
      </c>
      <c r="T11" s="18">
        <v>6.6946789630613221E-2</v>
      </c>
      <c r="U11" s="18" t="str">
        <f t="shared" si="1"/>
        <v>maratos2</v>
      </c>
      <c r="V11" s="106">
        <f>LOG(G11/L11)*H11*M11</f>
        <v>0.90731763987749348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 s="29" t="s">
        <v>17</v>
      </c>
      <c r="AB11">
        <v>0</v>
      </c>
      <c r="AC11" t="str">
        <f>IF(AB11=0,"",#REF!)</f>
        <v/>
      </c>
    </row>
    <row r="12" spans="1:33">
      <c r="A12" s="29" t="s">
        <v>18</v>
      </c>
      <c r="B12" s="117" t="s">
        <v>73</v>
      </c>
      <c r="C12" s="117"/>
      <c r="D12" s="117"/>
      <c r="E12" s="117"/>
      <c r="F12">
        <v>1</v>
      </c>
      <c r="G12">
        <v>0</v>
      </c>
      <c r="H12">
        <v>0</v>
      </c>
      <c r="I12" s="116">
        <v>-2262500000000</v>
      </c>
      <c r="J12">
        <v>1</v>
      </c>
      <c r="K12">
        <v>2</v>
      </c>
      <c r="L12">
        <v>8.6105000000000003E-4</v>
      </c>
      <c r="M12">
        <v>0</v>
      </c>
      <c r="N12" s="107">
        <f t="shared" si="0"/>
        <v>0</v>
      </c>
      <c r="O12" s="29" t="s">
        <v>18</v>
      </c>
      <c r="P12" s="18">
        <v>5.1152522447381291E-2</v>
      </c>
      <c r="R12" s="18">
        <v>11</v>
      </c>
      <c r="S12" s="18">
        <f>ABS(P12)</f>
        <v>5.1152522447381291E-2</v>
      </c>
      <c r="T12" s="18">
        <v>5.1152522447381291E-2</v>
      </c>
      <c r="U12" s="18" t="str">
        <f t="shared" si="1"/>
        <v>bt11</v>
      </c>
      <c r="V12" s="106"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 s="29" t="s">
        <v>18</v>
      </c>
      <c r="AB12">
        <v>0</v>
      </c>
      <c r="AC12" t="str">
        <f>IF(AB12=0,"",#REF!)</f>
        <v/>
      </c>
    </row>
    <row r="13" spans="1:33">
      <c r="A13" s="29" t="s">
        <v>19</v>
      </c>
      <c r="B13">
        <v>32</v>
      </c>
      <c r="C13">
        <v>11</v>
      </c>
      <c r="D13" s="114">
        <v>-23078</v>
      </c>
      <c r="E13">
        <v>7</v>
      </c>
      <c r="F13">
        <v>10</v>
      </c>
      <c r="G13">
        <v>5.3676000000000001E-3</v>
      </c>
      <c r="H13">
        <v>1</v>
      </c>
      <c r="I13" s="116">
        <v>-23078</v>
      </c>
      <c r="J13">
        <v>6</v>
      </c>
      <c r="K13">
        <v>7</v>
      </c>
      <c r="L13">
        <v>2.2293999999999999E-3</v>
      </c>
      <c r="M13">
        <v>1</v>
      </c>
      <c r="N13" s="107">
        <f t="shared" si="0"/>
        <v>0.15490195998574319</v>
      </c>
      <c r="O13" s="29" t="s">
        <v>19</v>
      </c>
      <c r="P13" s="18">
        <v>6.6946789630613221E-2</v>
      </c>
      <c r="R13" s="18">
        <v>9</v>
      </c>
      <c r="S13" s="18">
        <f>ABS(P13)</f>
        <v>6.6946789630613221E-2</v>
      </c>
      <c r="T13" s="18">
        <v>4.1392685158225057E-2</v>
      </c>
      <c r="U13" s="18" t="e">
        <f t="shared" si="1"/>
        <v>#N/A</v>
      </c>
      <c r="V13" s="106">
        <f>LOG(G13/L13)*H13*M13</f>
        <v>0.38159214742799169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 s="29" t="s">
        <v>19</v>
      </c>
      <c r="AB13">
        <v>0</v>
      </c>
      <c r="AC13" t="str">
        <f>IF(AB13=0,"",#REF!)</f>
        <v/>
      </c>
    </row>
    <row r="14" spans="1:33">
      <c r="A14" s="29" t="s">
        <v>20</v>
      </c>
      <c r="B14">
        <v>496</v>
      </c>
      <c r="C14">
        <v>166</v>
      </c>
      <c r="D14" s="114">
        <v>0</v>
      </c>
      <c r="E14">
        <v>0</v>
      </c>
      <c r="F14">
        <v>1</v>
      </c>
      <c r="G14">
        <v>1.6632000000000001E-2</v>
      </c>
      <c r="H14">
        <v>0</v>
      </c>
      <c r="I14" s="116">
        <v>0</v>
      </c>
      <c r="J14">
        <v>0</v>
      </c>
      <c r="K14">
        <v>1</v>
      </c>
      <c r="L14">
        <v>6.9033000000000002E-3</v>
      </c>
      <c r="M14">
        <v>0</v>
      </c>
      <c r="N14" s="107">
        <f t="shared" si="0"/>
        <v>0</v>
      </c>
      <c r="O14" s="29" t="s">
        <v>20</v>
      </c>
      <c r="P14" s="18">
        <v>0.15490195998574319</v>
      </c>
      <c r="R14" s="18">
        <v>3</v>
      </c>
      <c r="S14" s="18">
        <f>ABS(P14)</f>
        <v>0.15490195998574319</v>
      </c>
      <c r="T14" s="18">
        <v>3.7788560889399754E-2</v>
      </c>
      <c r="U14" s="18" t="str">
        <f t="shared" si="1"/>
        <v>bt1</v>
      </c>
      <c r="V14" s="106">
        <f>LOG(G14/L14)*H14*M14</f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 s="29" t="s">
        <v>20</v>
      </c>
      <c r="AB14">
        <v>0</v>
      </c>
      <c r="AC14" t="str">
        <f>IF(AB14=0,"",#REF!)</f>
        <v/>
      </c>
    </row>
    <row r="15" spans="1:33">
      <c r="A15" s="29" t="s">
        <v>21</v>
      </c>
      <c r="B15">
        <v>10</v>
      </c>
      <c r="C15">
        <v>5</v>
      </c>
      <c r="D15" s="114">
        <v>2471.9</v>
      </c>
      <c r="E15">
        <v>8</v>
      </c>
      <c r="F15">
        <v>10</v>
      </c>
      <c r="G15">
        <v>3.1399000000000002E-3</v>
      </c>
      <c r="H15">
        <v>1</v>
      </c>
      <c r="I15" s="116">
        <v>2471.9</v>
      </c>
      <c r="J15">
        <v>10</v>
      </c>
      <c r="K15">
        <v>11</v>
      </c>
      <c r="L15">
        <v>2.9342000000000001E-3</v>
      </c>
      <c r="M15">
        <v>1</v>
      </c>
      <c r="N15" s="107">
        <f t="shared" si="0"/>
        <v>-4.1392685158225057E-2</v>
      </c>
      <c r="O15" s="29" t="s">
        <v>21</v>
      </c>
      <c r="P15" s="18">
        <v>0.56427143043856254</v>
      </c>
      <c r="R15" s="18">
        <v>2</v>
      </c>
      <c r="S15" s="18">
        <f>ABS(P15)</f>
        <v>0.56427143043856254</v>
      </c>
      <c r="T15" s="18">
        <v>3.476210625921191E-2</v>
      </c>
      <c r="U15" s="18" t="str">
        <f t="shared" si="1"/>
        <v>bt2</v>
      </c>
      <c r="V15" s="106">
        <f>LOG(G15/L15)*H15*M15</f>
        <v>2.9426104061050673E-2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 s="29" t="s">
        <v>21</v>
      </c>
      <c r="AB15">
        <v>0</v>
      </c>
      <c r="AC15" t="str">
        <f>IF(AB15=0,"",#REF!)</f>
        <v/>
      </c>
    </row>
    <row r="16" spans="1:33">
      <c r="A16" s="29" t="s">
        <v>22</v>
      </c>
      <c r="B16">
        <v>14985</v>
      </c>
      <c r="C16">
        <v>9990</v>
      </c>
      <c r="D16" s="114">
        <v>125.34</v>
      </c>
      <c r="E16">
        <v>5</v>
      </c>
      <c r="F16">
        <v>6</v>
      </c>
      <c r="G16">
        <v>3.8635000000000002</v>
      </c>
      <c r="H16">
        <v>1</v>
      </c>
      <c r="I16" s="116">
        <v>125.34</v>
      </c>
      <c r="J16">
        <v>6</v>
      </c>
      <c r="K16">
        <v>7</v>
      </c>
      <c r="L16">
        <v>4.4020999999999999</v>
      </c>
      <c r="M16">
        <v>1</v>
      </c>
      <c r="N16" s="107">
        <f t="shared" si="0"/>
        <v>-6.6946789630613221E-2</v>
      </c>
      <c r="O16" s="29" t="s">
        <v>22</v>
      </c>
      <c r="P16" s="18">
        <v>0.57403126772771884</v>
      </c>
      <c r="R16" s="18">
        <v>1</v>
      </c>
      <c r="S16" s="18">
        <f>ABS(P16)</f>
        <v>0.57403126772771884</v>
      </c>
      <c r="T16" s="18">
        <v>3.476210625921191E-2</v>
      </c>
      <c r="U16" s="18" t="str">
        <f t="shared" si="1"/>
        <v>bt2</v>
      </c>
      <c r="V16" s="106">
        <f>LOG(G16/L16)*H16*M16</f>
        <v>-5.6678987368881703E-2</v>
      </c>
      <c r="W16">
        <f t="shared" si="2"/>
        <v>1</v>
      </c>
      <c r="X16">
        <f t="shared" si="3"/>
        <v>1</v>
      </c>
      <c r="Y16">
        <f t="shared" si="4"/>
        <v>1</v>
      </c>
      <c r="Z16">
        <f t="shared" si="5"/>
        <v>-5.6678987368881703E-2</v>
      </c>
      <c r="AA16" s="29" t="s">
        <v>22</v>
      </c>
      <c r="AB16">
        <v>-5.6678987368881703E-2</v>
      </c>
      <c r="AC16" t="s">
        <v>22</v>
      </c>
    </row>
    <row r="17" spans="1:29">
      <c r="A17" s="29" t="s">
        <v>23</v>
      </c>
      <c r="B17">
        <v>1485</v>
      </c>
      <c r="C17">
        <v>990</v>
      </c>
      <c r="D17" s="114">
        <v>12.702</v>
      </c>
      <c r="E17">
        <v>5</v>
      </c>
      <c r="F17">
        <v>6</v>
      </c>
      <c r="G17">
        <v>0.39077000000000001</v>
      </c>
      <c r="H17">
        <v>1</v>
      </c>
      <c r="I17" s="116">
        <v>12.702</v>
      </c>
      <c r="J17">
        <v>5</v>
      </c>
      <c r="K17">
        <v>6</v>
      </c>
      <c r="L17">
        <v>0.33618999999999999</v>
      </c>
      <c r="M17">
        <v>1</v>
      </c>
      <c r="N17" s="107">
        <f t="shared" si="0"/>
        <v>0</v>
      </c>
      <c r="O17" s="29" t="s">
        <v>23</v>
      </c>
      <c r="V17" s="106">
        <f>LOG(G17/L17)*H17*M17</f>
        <v>6.5336423717181027E-2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6.5336423717181027E-2</v>
      </c>
      <c r="AA17" s="29" t="s">
        <v>23</v>
      </c>
      <c r="AB17">
        <v>6.5336423717181027E-2</v>
      </c>
      <c r="AC17" t="s">
        <v>23</v>
      </c>
    </row>
    <row r="18" spans="1:29">
      <c r="A18" s="29" t="s">
        <v>24</v>
      </c>
      <c r="B18">
        <v>1485</v>
      </c>
      <c r="C18">
        <v>990</v>
      </c>
      <c r="D18" s="114">
        <v>15.938000000000001</v>
      </c>
      <c r="E18">
        <v>5</v>
      </c>
      <c r="F18">
        <v>6</v>
      </c>
      <c r="G18">
        <v>0.39118999999999998</v>
      </c>
      <c r="H18">
        <v>1</v>
      </c>
      <c r="I18" s="116">
        <v>15.938000000000001</v>
      </c>
      <c r="J18">
        <v>5</v>
      </c>
      <c r="K18">
        <v>6</v>
      </c>
      <c r="L18">
        <v>0.3422</v>
      </c>
      <c r="M18">
        <v>1</v>
      </c>
      <c r="N18" s="107">
        <f t="shared" si="0"/>
        <v>0</v>
      </c>
      <c r="O18" s="29" t="s">
        <v>24</v>
      </c>
      <c r="P18" s="18">
        <v>0.57403126772771884</v>
      </c>
      <c r="Q18" s="18" t="str">
        <f>VLOOKUP(P18,$N$2:$O$60,2,0)</f>
        <v>hs006</v>
      </c>
      <c r="V18" s="106">
        <f>LOG(G18/L18)*H18*M18</f>
        <v>5.8107739171402634E-2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5.8107739171402634E-2</v>
      </c>
      <c r="AA18" s="29" t="s">
        <v>24</v>
      </c>
      <c r="AB18">
        <v>5.8107739171402634E-2</v>
      </c>
      <c r="AC18" t="s">
        <v>24</v>
      </c>
    </row>
    <row r="19" spans="1:29">
      <c r="A19" s="29" t="s">
        <v>25</v>
      </c>
      <c r="B19">
        <v>1485</v>
      </c>
      <c r="C19">
        <v>990</v>
      </c>
      <c r="D19" s="114">
        <v>24.97</v>
      </c>
      <c r="E19">
        <v>15</v>
      </c>
      <c r="F19">
        <v>31</v>
      </c>
      <c r="G19">
        <v>0.72602</v>
      </c>
      <c r="H19">
        <v>1</v>
      </c>
      <c r="I19" s="116">
        <v>24.942</v>
      </c>
      <c r="J19">
        <v>3</v>
      </c>
      <c r="K19">
        <v>4</v>
      </c>
      <c r="L19">
        <v>0.27072000000000002</v>
      </c>
      <c r="M19">
        <v>0</v>
      </c>
      <c r="N19" s="107">
        <f t="shared" si="0"/>
        <v>0</v>
      </c>
      <c r="O19" s="29" t="s">
        <v>25</v>
      </c>
      <c r="P19" s="18">
        <v>0.56427143043856254</v>
      </c>
      <c r="Q19" s="18" t="str">
        <f t="shared" ref="Q19:Q32" si="6">VLOOKUP(P19,$N$2:$O$60,2,0)</f>
        <v>dtoc6</v>
      </c>
      <c r="V19" s="106">
        <f>LOG(G19/L19)*H19*M19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0</v>
      </c>
      <c r="AA19" s="29" t="s">
        <v>25</v>
      </c>
      <c r="AB19">
        <v>0</v>
      </c>
      <c r="AC19" t="str">
        <f>IF(AB19=0,"",#REF!)</f>
        <v/>
      </c>
    </row>
    <row r="20" spans="1:29">
      <c r="A20" s="29" t="s">
        <v>26</v>
      </c>
      <c r="B20">
        <v>735</v>
      </c>
      <c r="C20">
        <v>490</v>
      </c>
      <c r="D20" s="114">
        <v>12.196999999999999</v>
      </c>
      <c r="E20">
        <v>1</v>
      </c>
      <c r="F20">
        <v>5</v>
      </c>
      <c r="G20">
        <v>0.13250000000000001</v>
      </c>
      <c r="H20">
        <v>0</v>
      </c>
      <c r="I20" s="116">
        <v>2851.3</v>
      </c>
      <c r="J20">
        <v>1</v>
      </c>
      <c r="K20">
        <v>2</v>
      </c>
      <c r="L20">
        <v>0.14455999999999999</v>
      </c>
      <c r="M20">
        <v>0</v>
      </c>
      <c r="N20" s="107">
        <f t="shared" si="0"/>
        <v>0</v>
      </c>
      <c r="O20" s="29" t="s">
        <v>26</v>
      </c>
      <c r="P20" s="18">
        <v>0.15490195998574319</v>
      </c>
      <c r="Q20" s="18" t="str">
        <f t="shared" si="6"/>
        <v>catena</v>
      </c>
      <c r="V20" s="106">
        <f>LOG(G20/L20)*H20*M20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0</v>
      </c>
      <c r="AA20" s="29" t="s">
        <v>26</v>
      </c>
      <c r="AB20">
        <v>0</v>
      </c>
      <c r="AC20" t="str">
        <f>IF(AB20=0,"",#REF!)</f>
        <v/>
      </c>
    </row>
    <row r="21" spans="1:29">
      <c r="A21" s="29" t="s">
        <v>27</v>
      </c>
      <c r="B21">
        <v>5994</v>
      </c>
      <c r="C21">
        <v>3996</v>
      </c>
      <c r="D21" s="114">
        <v>0.50868000000000002</v>
      </c>
      <c r="E21">
        <v>7</v>
      </c>
      <c r="F21">
        <v>14</v>
      </c>
      <c r="G21">
        <v>0.99495999999999996</v>
      </c>
      <c r="H21">
        <v>1</v>
      </c>
      <c r="I21" s="116">
        <v>0.86182999999999998</v>
      </c>
      <c r="J21">
        <v>1</v>
      </c>
      <c r="K21">
        <v>2</v>
      </c>
      <c r="L21">
        <v>0.30551</v>
      </c>
      <c r="M21">
        <v>0</v>
      </c>
      <c r="N21" s="107">
        <f t="shared" si="0"/>
        <v>0</v>
      </c>
      <c r="O21" s="29" t="s">
        <v>27</v>
      </c>
      <c r="P21" s="18">
        <v>-0.12493873660829995</v>
      </c>
      <c r="Q21" s="18" t="str">
        <f t="shared" si="6"/>
        <v>hs046</v>
      </c>
      <c r="V21" s="106">
        <f>LOG(G21/L21)*H21*M21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0</v>
      </c>
      <c r="AA21" s="29" t="s">
        <v>27</v>
      </c>
      <c r="AB21">
        <v>0</v>
      </c>
      <c r="AC21" t="str">
        <f>IF(AB21=0,"",#REF!)</f>
        <v/>
      </c>
    </row>
    <row r="22" spans="1:29">
      <c r="A22" s="29" t="s">
        <v>28</v>
      </c>
      <c r="B22">
        <v>14996</v>
      </c>
      <c r="C22">
        <v>9997</v>
      </c>
      <c r="D22" s="114">
        <v>2.8685</v>
      </c>
      <c r="E22">
        <v>3</v>
      </c>
      <c r="F22">
        <v>4</v>
      </c>
      <c r="G22">
        <v>2.6360000000000001</v>
      </c>
      <c r="H22">
        <v>1</v>
      </c>
      <c r="I22" s="116">
        <v>2.8685</v>
      </c>
      <c r="J22">
        <v>3</v>
      </c>
      <c r="K22">
        <v>4</v>
      </c>
      <c r="L22">
        <v>2.4346999999999999</v>
      </c>
      <c r="M22">
        <v>1</v>
      </c>
      <c r="N22" s="107">
        <f t="shared" si="0"/>
        <v>0</v>
      </c>
      <c r="O22" s="29" t="s">
        <v>28</v>
      </c>
      <c r="P22" s="18">
        <v>-0.12493873660829995</v>
      </c>
      <c r="Q22" s="18" t="str">
        <f t="shared" si="6"/>
        <v>hs046</v>
      </c>
      <c r="V22" s="106">
        <f>LOG(G22/L22)*H22*M22</f>
        <v>3.4499950174689278E-2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3.4499950174689278E-2</v>
      </c>
      <c r="AA22" s="29" t="s">
        <v>28</v>
      </c>
      <c r="AB22">
        <v>3.4499950174689278E-2</v>
      </c>
      <c r="AC22" t="s">
        <v>28</v>
      </c>
    </row>
    <row r="23" spans="1:29">
      <c r="A23" s="29" t="s">
        <v>29</v>
      </c>
      <c r="B23">
        <v>9998</v>
      </c>
      <c r="C23">
        <v>4999</v>
      </c>
      <c r="D23" s="114">
        <v>1.5350999999999999</v>
      </c>
      <c r="E23">
        <v>3</v>
      </c>
      <c r="F23">
        <v>4</v>
      </c>
      <c r="G23">
        <v>0.70342000000000005</v>
      </c>
      <c r="H23">
        <v>1</v>
      </c>
      <c r="I23" s="116">
        <v>1.5350999999999999</v>
      </c>
      <c r="J23">
        <v>3</v>
      </c>
      <c r="K23">
        <v>4</v>
      </c>
      <c r="L23">
        <v>0.65341000000000005</v>
      </c>
      <c r="M23">
        <v>1</v>
      </c>
      <c r="N23" s="107">
        <f t="shared" si="0"/>
        <v>0</v>
      </c>
      <c r="O23" s="29" t="s">
        <v>29</v>
      </c>
      <c r="P23" s="18">
        <v>-0.11394335230683675</v>
      </c>
      <c r="Q23" s="18" t="str">
        <f t="shared" si="6"/>
        <v>bt6</v>
      </c>
      <c r="V23" s="106">
        <f>LOG(G23/L23)*H23*M23</f>
        <v>3.202893546618376E-2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3.202893546618376E-2</v>
      </c>
      <c r="AA23" s="29" t="s">
        <v>29</v>
      </c>
      <c r="AB23">
        <v>3.202893546618376E-2</v>
      </c>
      <c r="AC23" t="s">
        <v>29</v>
      </c>
    </row>
    <row r="24" spans="1:29">
      <c r="A24" s="29" t="s">
        <v>30</v>
      </c>
      <c r="B24">
        <v>10000</v>
      </c>
      <c r="C24">
        <v>5000</v>
      </c>
      <c r="D24" s="114">
        <v>134850</v>
      </c>
      <c r="E24">
        <v>21</v>
      </c>
      <c r="F24">
        <v>44</v>
      </c>
      <c r="G24">
        <v>3.5211000000000001</v>
      </c>
      <c r="H24">
        <v>1</v>
      </c>
      <c r="I24" s="116">
        <v>134850</v>
      </c>
      <c r="J24">
        <v>11</v>
      </c>
      <c r="K24">
        <v>12</v>
      </c>
      <c r="L24">
        <v>1.9544999999999999</v>
      </c>
      <c r="M24">
        <v>1</v>
      </c>
      <c r="N24" s="107">
        <f t="shared" si="0"/>
        <v>0.56427143043856254</v>
      </c>
      <c r="O24" s="29" t="s">
        <v>30</v>
      </c>
      <c r="P24" s="18">
        <v>-9.6910013008056392E-2</v>
      </c>
      <c r="Q24" s="18" t="str">
        <f t="shared" si="6"/>
        <v>hs078</v>
      </c>
      <c r="V24" s="106">
        <f>LOG(G24/L24)*H24*M24</f>
        <v>0.25564268453409145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0.25564268453409145</v>
      </c>
      <c r="AA24" s="29" t="s">
        <v>30</v>
      </c>
      <c r="AB24">
        <v>0.25564268453409145</v>
      </c>
      <c r="AC24" t="s">
        <v>30</v>
      </c>
    </row>
    <row r="25" spans="1:29">
      <c r="A25" s="29" t="s">
        <v>31</v>
      </c>
      <c r="B25">
        <v>110</v>
      </c>
      <c r="C25">
        <v>55</v>
      </c>
      <c r="D25" s="114">
        <v>285</v>
      </c>
      <c r="E25">
        <v>0</v>
      </c>
      <c r="F25">
        <v>1</v>
      </c>
      <c r="G25">
        <v>7.3728999999999999E-3</v>
      </c>
      <c r="H25">
        <v>0</v>
      </c>
      <c r="I25" s="116">
        <v>285</v>
      </c>
      <c r="J25">
        <v>0</v>
      </c>
      <c r="K25">
        <v>1</v>
      </c>
      <c r="L25">
        <v>7.5179000000000001E-3</v>
      </c>
      <c r="M25">
        <v>0</v>
      </c>
      <c r="N25" s="107">
        <f t="shared" si="0"/>
        <v>0</v>
      </c>
      <c r="O25" s="29" t="s">
        <v>31</v>
      </c>
      <c r="P25" s="18">
        <v>-7.9181246047624804E-2</v>
      </c>
      <c r="Q25" s="18" t="str">
        <f t="shared" si="6"/>
        <v>hs077</v>
      </c>
      <c r="V25" s="106">
        <f>LOG(G25/L25)*H25*M25</f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 s="29" t="s">
        <v>31</v>
      </c>
      <c r="AB25">
        <v>0</v>
      </c>
      <c r="AC25" t="str">
        <f>IF(AB25=0,"",#REF!)</f>
        <v/>
      </c>
    </row>
    <row r="26" spans="1:29">
      <c r="A26" s="29" t="s">
        <v>32</v>
      </c>
      <c r="B26">
        <v>110</v>
      </c>
      <c r="C26">
        <v>55</v>
      </c>
      <c r="D26" s="114">
        <v>285</v>
      </c>
      <c r="E26">
        <v>0</v>
      </c>
      <c r="F26">
        <v>1</v>
      </c>
      <c r="G26">
        <v>6.2113999999999997E-3</v>
      </c>
      <c r="H26">
        <v>0</v>
      </c>
      <c r="I26" s="116">
        <v>285</v>
      </c>
      <c r="J26">
        <v>0</v>
      </c>
      <c r="K26">
        <v>1</v>
      </c>
      <c r="L26">
        <v>7.3090999999999998E-3</v>
      </c>
      <c r="M26">
        <v>0</v>
      </c>
      <c r="N26" s="107">
        <f t="shared" si="0"/>
        <v>0</v>
      </c>
      <c r="O26" s="29" t="s">
        <v>32</v>
      </c>
      <c r="P26" s="18">
        <v>6.6946789630613221E-2</v>
      </c>
      <c r="Q26" s="18" t="str">
        <f t="shared" si="6"/>
        <v>maratos2</v>
      </c>
      <c r="V26" s="106">
        <f>LOG(G26/L26)*H26*M26</f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 s="29" t="s">
        <v>32</v>
      </c>
      <c r="AB26">
        <v>0</v>
      </c>
      <c r="AC26" t="str">
        <f>IF(AB26=0,"",#REF!)</f>
        <v/>
      </c>
    </row>
    <row r="27" spans="1:29">
      <c r="A27" s="29" t="s">
        <v>33</v>
      </c>
      <c r="B27">
        <v>110</v>
      </c>
      <c r="C27">
        <v>55</v>
      </c>
      <c r="D27" s="114">
        <v>658</v>
      </c>
      <c r="E27">
        <v>0</v>
      </c>
      <c r="F27">
        <v>1</v>
      </c>
      <c r="G27">
        <v>8.5962E-3</v>
      </c>
      <c r="H27">
        <v>0</v>
      </c>
      <c r="I27" s="116">
        <v>658</v>
      </c>
      <c r="J27">
        <v>0</v>
      </c>
      <c r="K27">
        <v>1</v>
      </c>
      <c r="L27">
        <v>4.9718000000000002E-3</v>
      </c>
      <c r="M27">
        <v>0</v>
      </c>
      <c r="N27" s="107">
        <f t="shared" si="0"/>
        <v>0</v>
      </c>
      <c r="O27" s="29" t="s">
        <v>33</v>
      </c>
      <c r="P27" s="18">
        <v>-6.6946789630613221E-2</v>
      </c>
      <c r="Q27" s="18" t="str">
        <f t="shared" si="6"/>
        <v>dtoc1l</v>
      </c>
      <c r="V27" s="106">
        <f>LOG(G27/L27)*H27*M27</f>
        <v>0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 s="29" t="s">
        <v>33</v>
      </c>
      <c r="AB27">
        <v>0</v>
      </c>
      <c r="AC27" t="str">
        <f>IF(AB27=0,"",#REF!)</f>
        <v/>
      </c>
    </row>
    <row r="28" spans="1:29">
      <c r="A28" s="29" t="s">
        <v>34</v>
      </c>
      <c r="B28">
        <v>110</v>
      </c>
      <c r="C28">
        <v>55</v>
      </c>
      <c r="D28" s="114">
        <v>19</v>
      </c>
      <c r="E28">
        <v>0</v>
      </c>
      <c r="F28">
        <v>1</v>
      </c>
      <c r="G28">
        <v>5.7789E-3</v>
      </c>
      <c r="H28">
        <v>0</v>
      </c>
      <c r="I28" s="116">
        <v>19</v>
      </c>
      <c r="J28">
        <v>0</v>
      </c>
      <c r="K28">
        <v>1</v>
      </c>
      <c r="L28">
        <v>5.3058999999999997E-3</v>
      </c>
      <c r="M28">
        <v>0</v>
      </c>
      <c r="N28" s="107">
        <f t="shared" si="0"/>
        <v>0</v>
      </c>
      <c r="O28" s="29" t="s">
        <v>34</v>
      </c>
      <c r="P28" s="18">
        <v>5.1152522447381291E-2</v>
      </c>
      <c r="Q28" s="18" t="str">
        <f t="shared" si="6"/>
        <v>bt11</v>
      </c>
      <c r="V28" s="106">
        <f>LOG(G28/L28)*H28*M28</f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 s="29" t="s">
        <v>34</v>
      </c>
      <c r="AB28">
        <v>0</v>
      </c>
      <c r="AC28" t="str">
        <f>IF(AB28=0,"",#REF!)</f>
        <v/>
      </c>
    </row>
    <row r="29" spans="1:29">
      <c r="A29" s="29" t="s">
        <v>35</v>
      </c>
      <c r="B29">
        <v>462</v>
      </c>
      <c r="C29">
        <v>231</v>
      </c>
      <c r="D29" s="114">
        <v>10071</v>
      </c>
      <c r="E29">
        <v>0</v>
      </c>
      <c r="F29">
        <v>1</v>
      </c>
      <c r="G29">
        <v>8.3263000000000004E-2</v>
      </c>
      <c r="H29">
        <v>0</v>
      </c>
      <c r="I29" s="116">
        <v>10071</v>
      </c>
      <c r="J29">
        <v>0</v>
      </c>
      <c r="K29">
        <v>1</v>
      </c>
      <c r="L29">
        <v>7.3427999999999993E-2</v>
      </c>
      <c r="M29">
        <v>0</v>
      </c>
      <c r="N29" s="107">
        <f t="shared" si="0"/>
        <v>0</v>
      </c>
      <c r="O29" s="29" t="s">
        <v>35</v>
      </c>
      <c r="P29" s="18">
        <v>-4.1392685158225057E-2</v>
      </c>
      <c r="Q29" s="18" t="str">
        <f t="shared" si="6"/>
        <v>dixchlng</v>
      </c>
      <c r="V29" s="106">
        <f>LOG(G29/L29)*H29*M29</f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 s="29" t="s">
        <v>35</v>
      </c>
      <c r="AB29">
        <v>0</v>
      </c>
      <c r="AC29" t="str">
        <f>IF(AB29=0,"",#REF!)</f>
        <v/>
      </c>
    </row>
    <row r="30" spans="1:29">
      <c r="A30" s="29" t="s">
        <v>36</v>
      </c>
      <c r="B30">
        <v>30</v>
      </c>
      <c r="C30">
        <v>15</v>
      </c>
      <c r="D30" s="114">
        <v>19</v>
      </c>
      <c r="E30">
        <v>0</v>
      </c>
      <c r="F30">
        <v>1</v>
      </c>
      <c r="G30">
        <v>1.0130999999999999E-2</v>
      </c>
      <c r="H30">
        <v>0</v>
      </c>
      <c r="I30" s="116">
        <v>19</v>
      </c>
      <c r="J30">
        <v>0</v>
      </c>
      <c r="K30">
        <v>1</v>
      </c>
      <c r="L30">
        <v>1.4797E-3</v>
      </c>
      <c r="M30">
        <v>0</v>
      </c>
      <c r="N30" s="107">
        <f t="shared" si="0"/>
        <v>0</v>
      </c>
      <c r="O30" s="29" t="s">
        <v>36</v>
      </c>
      <c r="P30" s="18">
        <v>3.7788560889399754E-2</v>
      </c>
      <c r="Q30" s="18" t="str">
        <f t="shared" si="6"/>
        <v>bt1</v>
      </c>
      <c r="V30" s="106">
        <f>LOG(G30/L30)*H30*M30</f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 s="29" t="s">
        <v>36</v>
      </c>
      <c r="AB30">
        <v>0</v>
      </c>
      <c r="AC30" t="str">
        <f>IF(AB30=0,"",#REF!)</f>
        <v/>
      </c>
    </row>
    <row r="31" spans="1:29">
      <c r="A31" s="29" t="s">
        <v>37</v>
      </c>
      <c r="B31">
        <v>10</v>
      </c>
      <c r="C31">
        <v>1</v>
      </c>
      <c r="D31" s="114">
        <v>192.5</v>
      </c>
      <c r="E31">
        <v>0</v>
      </c>
      <c r="F31">
        <v>1</v>
      </c>
      <c r="G31">
        <v>1.9392000000000001E-3</v>
      </c>
      <c r="H31">
        <v>0</v>
      </c>
      <c r="I31" s="116">
        <v>192.5</v>
      </c>
      <c r="J31">
        <v>0</v>
      </c>
      <c r="K31">
        <v>1</v>
      </c>
      <c r="L31">
        <v>1.0127999999999999E-3</v>
      </c>
      <c r="M31">
        <v>0</v>
      </c>
      <c r="N31" s="107">
        <f t="shared" si="0"/>
        <v>0</v>
      </c>
      <c r="O31" s="29" t="s">
        <v>37</v>
      </c>
      <c r="P31" s="18">
        <v>3.476210625921191E-2</v>
      </c>
      <c r="Q31" s="18" t="str">
        <f t="shared" si="6"/>
        <v>bt2</v>
      </c>
      <c r="V31" s="106">
        <f>LOG(G31/L31)*H31*M31</f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 s="29" t="s">
        <v>37</v>
      </c>
      <c r="AB31">
        <v>0</v>
      </c>
      <c r="AC31" t="str">
        <f>IF(AB31=0,"",#REF!)</f>
        <v/>
      </c>
    </row>
    <row r="32" spans="1:29">
      <c r="A32" s="29" t="s">
        <v>38</v>
      </c>
      <c r="B32">
        <v>2</v>
      </c>
      <c r="C32">
        <v>1</v>
      </c>
      <c r="D32" s="114">
        <v>0</v>
      </c>
      <c r="E32">
        <v>5</v>
      </c>
      <c r="F32">
        <v>15</v>
      </c>
      <c r="G32">
        <v>2.2948000000000001E-3</v>
      </c>
      <c r="H32">
        <v>1</v>
      </c>
      <c r="I32" s="116">
        <v>0</v>
      </c>
      <c r="J32">
        <v>3</v>
      </c>
      <c r="K32">
        <v>4</v>
      </c>
      <c r="L32">
        <v>1.1406000000000001E-3</v>
      </c>
      <c r="M32">
        <v>1</v>
      </c>
      <c r="N32" s="107">
        <f t="shared" si="0"/>
        <v>0.57403126772771884</v>
      </c>
      <c r="O32" s="29" t="s">
        <v>38</v>
      </c>
      <c r="P32" s="18">
        <v>3.476210625921191E-2</v>
      </c>
      <c r="Q32" s="18" t="str">
        <f t="shared" si="6"/>
        <v>bt2</v>
      </c>
      <c r="V32" s="106">
        <f>LOG(G32/L32)*H32*M32</f>
        <v>0.30361147396131655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 s="29" t="s">
        <v>38</v>
      </c>
      <c r="AB32">
        <v>0</v>
      </c>
      <c r="AC32" t="str">
        <f>IF(AB32=0,"",#REF!)</f>
        <v/>
      </c>
    </row>
    <row r="33" spans="1:29">
      <c r="A33" s="29" t="s">
        <v>39</v>
      </c>
      <c r="B33">
        <v>2</v>
      </c>
      <c r="C33">
        <v>1</v>
      </c>
      <c r="D33" s="114">
        <v>-0.39056000000000002</v>
      </c>
      <c r="E33">
        <v>0</v>
      </c>
      <c r="F33">
        <v>1</v>
      </c>
      <c r="G33">
        <v>7.7189999999999995E-4</v>
      </c>
      <c r="H33">
        <v>0</v>
      </c>
      <c r="I33" s="116">
        <v>-0.39056000000000002</v>
      </c>
      <c r="J33">
        <v>0</v>
      </c>
      <c r="K33">
        <v>1</v>
      </c>
      <c r="L33">
        <v>5.3927000000000001E-4</v>
      </c>
      <c r="M33">
        <v>0</v>
      </c>
      <c r="N33" s="107">
        <f t="shared" si="0"/>
        <v>0</v>
      </c>
      <c r="O33" s="29" t="s">
        <v>39</v>
      </c>
      <c r="V33" s="106">
        <f>LOG(G33/L33)*H33*M33</f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 s="29" t="s">
        <v>39</v>
      </c>
      <c r="AB33">
        <v>0</v>
      </c>
      <c r="AC33" t="str">
        <f>IF(AB33=0,"",#REF!)</f>
        <v/>
      </c>
    </row>
    <row r="34" spans="1:29">
      <c r="A34" s="29" t="s">
        <v>40</v>
      </c>
      <c r="B34">
        <v>2</v>
      </c>
      <c r="C34">
        <v>1</v>
      </c>
      <c r="D34" s="114">
        <v>0</v>
      </c>
      <c r="E34">
        <v>0</v>
      </c>
      <c r="F34">
        <v>1</v>
      </c>
      <c r="G34">
        <v>8.9610999999999998E-4</v>
      </c>
      <c r="H34">
        <v>0</v>
      </c>
      <c r="I34" s="116">
        <v>0</v>
      </c>
      <c r="J34">
        <v>0</v>
      </c>
      <c r="K34">
        <v>1</v>
      </c>
      <c r="L34">
        <v>5.1039E-4</v>
      </c>
      <c r="M34">
        <v>0</v>
      </c>
      <c r="N34" s="107">
        <f t="shared" si="0"/>
        <v>0</v>
      </c>
      <c r="O34" s="29" t="s">
        <v>40</v>
      </c>
      <c r="V34" s="106">
        <f>LOG(G34/L34)*H34*M34</f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 s="29" t="s">
        <v>40</v>
      </c>
      <c r="AB34">
        <v>0</v>
      </c>
      <c r="AC34" t="str">
        <f>IF(AB34=0,"",#REF!)</f>
        <v/>
      </c>
    </row>
    <row r="35" spans="1:29">
      <c r="A35" s="29" t="s">
        <v>41</v>
      </c>
      <c r="B35">
        <v>3</v>
      </c>
      <c r="C35">
        <v>1</v>
      </c>
      <c r="D35" s="114">
        <v>2.8206000000000001E-10</v>
      </c>
      <c r="E35">
        <v>16</v>
      </c>
      <c r="F35">
        <v>17</v>
      </c>
      <c r="G35">
        <v>4.2550000000000001E-3</v>
      </c>
      <c r="H35">
        <v>1</v>
      </c>
      <c r="I35" s="116">
        <v>2.8206000000000001E-10</v>
      </c>
      <c r="J35">
        <v>16</v>
      </c>
      <c r="K35">
        <v>17</v>
      </c>
      <c r="L35">
        <v>3.1164000000000001E-3</v>
      </c>
      <c r="M35">
        <v>1</v>
      </c>
      <c r="N35" s="107">
        <f t="shared" si="0"/>
        <v>0</v>
      </c>
      <c r="O35" s="29" t="s">
        <v>41</v>
      </c>
      <c r="V35" s="106">
        <f>LOG(G35/L35)*H35*M35</f>
        <v>0.13524636874367915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 s="29" t="s">
        <v>41</v>
      </c>
      <c r="AB35">
        <v>0</v>
      </c>
      <c r="AC35" t="str">
        <f>IF(AB35=0,"",#REF!)</f>
        <v/>
      </c>
    </row>
    <row r="36" spans="1:29">
      <c r="A36" s="29" t="s">
        <v>42</v>
      </c>
      <c r="B36">
        <v>3</v>
      </c>
      <c r="C36">
        <v>1</v>
      </c>
      <c r="D36" s="114">
        <v>1.2246999999999999E-2</v>
      </c>
      <c r="E36">
        <v>1</v>
      </c>
      <c r="F36">
        <v>2</v>
      </c>
      <c r="G36">
        <v>1.2784999999999999E-3</v>
      </c>
      <c r="H36">
        <v>0</v>
      </c>
      <c r="I36" s="116">
        <v>1.2246999999999999E-2</v>
      </c>
      <c r="J36">
        <v>1</v>
      </c>
      <c r="K36">
        <v>2</v>
      </c>
      <c r="L36">
        <v>9.0116999999999997E-4</v>
      </c>
      <c r="M36">
        <v>0</v>
      </c>
      <c r="N36" s="107">
        <f t="shared" si="0"/>
        <v>0</v>
      </c>
      <c r="O36" s="29" t="s">
        <v>42</v>
      </c>
      <c r="V36" s="106">
        <f>LOG(G36/L36)*H36*M36</f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 s="29" t="s">
        <v>42</v>
      </c>
      <c r="AB36">
        <v>0</v>
      </c>
      <c r="AC36" t="str">
        <f>IF(AB36=0,"",#REF!)</f>
        <v/>
      </c>
    </row>
    <row r="37" spans="1:29">
      <c r="A37" s="29" t="s">
        <v>43</v>
      </c>
      <c r="B37">
        <v>4</v>
      </c>
      <c r="C37">
        <v>2</v>
      </c>
      <c r="D37" s="114">
        <v>-3.0173999999999999</v>
      </c>
      <c r="E37">
        <v>1</v>
      </c>
      <c r="F37">
        <v>3</v>
      </c>
      <c r="G37">
        <v>1.8213999999999999E-3</v>
      </c>
      <c r="H37">
        <v>0</v>
      </c>
      <c r="I37" s="116">
        <v>-4.0347999999999997</v>
      </c>
      <c r="J37">
        <v>1</v>
      </c>
      <c r="K37">
        <v>2</v>
      </c>
      <c r="L37">
        <v>8.3971000000000002E-4</v>
      </c>
      <c r="M37">
        <v>0</v>
      </c>
      <c r="N37" s="107">
        <f t="shared" si="0"/>
        <v>0</v>
      </c>
      <c r="O37" s="29" t="s">
        <v>43</v>
      </c>
      <c r="V37" s="106">
        <f>LOG(G37/L37)*H37*M37</f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 s="29" t="s">
        <v>43</v>
      </c>
      <c r="AB37">
        <v>0</v>
      </c>
      <c r="AC37" t="str">
        <f>IF(AB37=0,"",#REF!)</f>
        <v/>
      </c>
    </row>
    <row r="38" spans="1:29">
      <c r="A38" s="29" t="s">
        <v>44</v>
      </c>
      <c r="B38">
        <v>4</v>
      </c>
      <c r="C38">
        <v>3</v>
      </c>
      <c r="D38" s="114">
        <v>-0.25</v>
      </c>
      <c r="E38">
        <v>3</v>
      </c>
      <c r="F38">
        <v>4</v>
      </c>
      <c r="G38">
        <v>9.6808999999999992E-3</v>
      </c>
      <c r="H38">
        <v>1</v>
      </c>
      <c r="I38" s="116">
        <v>-0.25</v>
      </c>
      <c r="J38">
        <v>3</v>
      </c>
      <c r="K38">
        <v>4</v>
      </c>
      <c r="L38">
        <v>1.4326E-3</v>
      </c>
      <c r="M38">
        <v>1</v>
      </c>
      <c r="N38" s="107">
        <f t="shared" si="0"/>
        <v>0</v>
      </c>
      <c r="O38" s="29" t="s">
        <v>44</v>
      </c>
      <c r="V38" s="106">
        <f>LOG(G38/L38)*H38*M38</f>
        <v>0.82979078722798694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 s="29" t="s">
        <v>44</v>
      </c>
      <c r="AB38">
        <v>0</v>
      </c>
      <c r="AC38" t="str">
        <f>IF(AB38=0,"",#REF!)</f>
        <v/>
      </c>
    </row>
    <row r="39" spans="1:29">
      <c r="A39" s="29" t="s">
        <v>45</v>
      </c>
      <c r="B39">
        <v>5</v>
      </c>
      <c r="C39">
        <v>2</v>
      </c>
      <c r="D39" s="114">
        <v>4.5655000000000001E-8</v>
      </c>
      <c r="E39">
        <v>8</v>
      </c>
      <c r="F39">
        <v>9</v>
      </c>
      <c r="G39">
        <v>2.3389999999999999E-3</v>
      </c>
      <c r="H39">
        <v>1</v>
      </c>
      <c r="I39" s="116">
        <v>3.6784999999999998E-10</v>
      </c>
      <c r="J39">
        <v>11</v>
      </c>
      <c r="K39">
        <v>12</v>
      </c>
      <c r="L39">
        <v>3.2150999999999998E-3</v>
      </c>
      <c r="M39">
        <v>1</v>
      </c>
      <c r="N39" s="107">
        <f t="shared" si="0"/>
        <v>-0.12493873660829995</v>
      </c>
      <c r="O39" s="29" t="s">
        <v>45</v>
      </c>
      <c r="V39" s="106">
        <f>LOG(G39/L39)*H39*M39</f>
        <v>-0.13816426362302725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 s="29" t="s">
        <v>45</v>
      </c>
      <c r="AB39">
        <v>0</v>
      </c>
      <c r="AC39" t="str">
        <f>IF(AB39=0,"",#REF!)</f>
        <v/>
      </c>
    </row>
    <row r="40" spans="1:29">
      <c r="A40" s="29" t="s">
        <v>46</v>
      </c>
      <c r="B40">
        <v>5</v>
      </c>
      <c r="C40">
        <v>3</v>
      </c>
      <c r="D40" s="114">
        <v>1.5815999999999999</v>
      </c>
      <c r="E40">
        <v>3</v>
      </c>
      <c r="F40">
        <v>5</v>
      </c>
      <c r="G40">
        <v>1.0846E-2</v>
      </c>
      <c r="H40">
        <v>0</v>
      </c>
      <c r="I40" s="116">
        <v>8.5003000000000001E-10</v>
      </c>
      <c r="J40">
        <v>15</v>
      </c>
      <c r="K40">
        <v>16</v>
      </c>
      <c r="L40">
        <v>3.1951000000000002E-3</v>
      </c>
      <c r="M40">
        <v>1</v>
      </c>
      <c r="N40" s="107">
        <f t="shared" si="0"/>
        <v>0</v>
      </c>
      <c r="O40" s="29" t="s">
        <v>46</v>
      </c>
      <c r="V40" s="106">
        <f>LOG(G40/L40)*H40*M40</f>
        <v>0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0</v>
      </c>
      <c r="AA40" s="29" t="s">
        <v>46</v>
      </c>
      <c r="AB40">
        <v>0</v>
      </c>
      <c r="AC40" t="str">
        <f>IF(AB40=0,"",#REF!)</f>
        <v/>
      </c>
    </row>
    <row r="41" spans="1:29">
      <c r="A41" s="29" t="s">
        <v>47</v>
      </c>
      <c r="B41">
        <v>5</v>
      </c>
      <c r="C41">
        <v>2</v>
      </c>
      <c r="D41" s="114">
        <v>4.5731999999999997E-6</v>
      </c>
      <c r="E41">
        <v>11</v>
      </c>
      <c r="F41">
        <v>12</v>
      </c>
      <c r="G41">
        <v>3.3067000000000001E-3</v>
      </c>
      <c r="H41">
        <v>1</v>
      </c>
      <c r="I41" s="116">
        <v>6.9625000000000003E-9</v>
      </c>
      <c r="J41">
        <v>15</v>
      </c>
      <c r="K41">
        <v>16</v>
      </c>
      <c r="L41">
        <v>3.1768999999999999E-3</v>
      </c>
      <c r="M41">
        <v>1</v>
      </c>
      <c r="N41" s="107">
        <f t="shared" si="0"/>
        <v>-0.12493873660829995</v>
      </c>
      <c r="O41" s="29" t="s">
        <v>47</v>
      </c>
      <c r="V41" s="106">
        <f>LOG(G41/L41)*H41*M41</f>
        <v>1.7391250724377711E-2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 s="29" t="s">
        <v>47</v>
      </c>
      <c r="AB41">
        <v>0</v>
      </c>
      <c r="AC41" t="str">
        <f>IF(AB41=0,"",#REF!)</f>
        <v/>
      </c>
    </row>
    <row r="42" spans="1:29">
      <c r="A42" s="29" t="s">
        <v>48</v>
      </c>
      <c r="B42">
        <v>5</v>
      </c>
      <c r="C42">
        <v>3</v>
      </c>
      <c r="D42" s="114">
        <v>6.3837000000000004E-13</v>
      </c>
      <c r="E42">
        <v>8</v>
      </c>
      <c r="F42">
        <v>9</v>
      </c>
      <c r="G42">
        <v>2.7407E-3</v>
      </c>
      <c r="H42">
        <v>1</v>
      </c>
      <c r="I42" s="116">
        <v>6.3837000000000004E-13</v>
      </c>
      <c r="J42">
        <v>8</v>
      </c>
      <c r="K42">
        <v>9</v>
      </c>
      <c r="L42">
        <v>1.9250000000000001E-3</v>
      </c>
      <c r="M42">
        <v>1</v>
      </c>
      <c r="N42" s="107">
        <f t="shared" si="0"/>
        <v>0</v>
      </c>
      <c r="O42" s="29" t="s">
        <v>48</v>
      </c>
      <c r="V42" s="106">
        <f>LOG(G42/L42)*H42*M42</f>
        <v>0.1534307659507021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 s="29" t="s">
        <v>48</v>
      </c>
      <c r="AB42">
        <v>0</v>
      </c>
      <c r="AC42" t="str">
        <f>IF(AB42=0,"",#REF!)</f>
        <v/>
      </c>
    </row>
    <row r="43" spans="1:29">
      <c r="A43" s="29" t="s">
        <v>49</v>
      </c>
      <c r="B43">
        <v>3</v>
      </c>
      <c r="C43">
        <v>2</v>
      </c>
      <c r="D43" s="114">
        <v>0</v>
      </c>
      <c r="E43">
        <v>0</v>
      </c>
      <c r="F43">
        <v>1</v>
      </c>
      <c r="G43">
        <v>4.6738999999999999E-3</v>
      </c>
      <c r="H43">
        <v>0</v>
      </c>
      <c r="I43" s="116">
        <v>0</v>
      </c>
      <c r="J43">
        <v>0</v>
      </c>
      <c r="K43">
        <v>1</v>
      </c>
      <c r="L43">
        <v>3.5033E-3</v>
      </c>
      <c r="M43">
        <v>0</v>
      </c>
      <c r="N43" s="107">
        <f t="shared" si="0"/>
        <v>0</v>
      </c>
      <c r="O43" s="29" t="s">
        <v>49</v>
      </c>
      <c r="V43" s="106">
        <f>LOG(G43/L43)*H43*M43</f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 s="29" t="s">
        <v>49</v>
      </c>
      <c r="AB43">
        <v>0</v>
      </c>
      <c r="AC43" t="str">
        <f>IF(AB43=0,"",#REF!)</f>
        <v/>
      </c>
    </row>
    <row r="44" spans="1:29">
      <c r="A44" s="29" t="s">
        <v>50</v>
      </c>
      <c r="B44">
        <v>5</v>
      </c>
      <c r="C44">
        <v>2</v>
      </c>
      <c r="D44" s="114">
        <v>0.24151</v>
      </c>
      <c r="E44">
        <v>8</v>
      </c>
      <c r="F44">
        <v>10</v>
      </c>
      <c r="G44">
        <v>2.911E-3</v>
      </c>
      <c r="H44">
        <v>1</v>
      </c>
      <c r="I44" s="116">
        <v>0.24151</v>
      </c>
      <c r="J44">
        <v>11</v>
      </c>
      <c r="K44">
        <v>12</v>
      </c>
      <c r="L44">
        <v>2.4436000000000002E-3</v>
      </c>
      <c r="M44">
        <v>1</v>
      </c>
      <c r="N44" s="107">
        <f t="shared" si="0"/>
        <v>-7.9181246047624804E-2</v>
      </c>
      <c r="O44" s="29" t="s">
        <v>50</v>
      </c>
      <c r="V44" s="106">
        <f>LOG(G44/L44)*H44*M44</f>
        <v>7.6012088978838779E-2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 s="29" t="s">
        <v>50</v>
      </c>
      <c r="AB44">
        <v>0</v>
      </c>
      <c r="AC44" t="str">
        <f>IF(AB44=0,"",#REF!)</f>
        <v/>
      </c>
    </row>
    <row r="45" spans="1:29">
      <c r="A45" s="29" t="s">
        <v>51</v>
      </c>
      <c r="B45">
        <v>5</v>
      </c>
      <c r="C45">
        <v>3</v>
      </c>
      <c r="D45" s="114">
        <v>-2.9197000000000002</v>
      </c>
      <c r="E45">
        <v>3</v>
      </c>
      <c r="F45">
        <v>4</v>
      </c>
      <c r="G45">
        <v>1.7143E-3</v>
      </c>
      <c r="H45">
        <v>1</v>
      </c>
      <c r="I45" s="116">
        <v>-2.9197000000000002</v>
      </c>
      <c r="J45">
        <v>4</v>
      </c>
      <c r="K45">
        <v>5</v>
      </c>
      <c r="L45">
        <v>1.42E-3</v>
      </c>
      <c r="M45">
        <v>1</v>
      </c>
      <c r="N45" s="107">
        <f t="shared" si="0"/>
        <v>-9.6910013008056392E-2</v>
      </c>
      <c r="O45" s="29" t="s">
        <v>51</v>
      </c>
      <c r="V45" s="106">
        <f>LOG(G45/L45)*H45*M45</f>
        <v>8.1798480755914449E-2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 s="29" t="s">
        <v>51</v>
      </c>
      <c r="AB45">
        <v>0</v>
      </c>
      <c r="AC45" t="str">
        <f>IF(AB45=0,"",#REF!)</f>
        <v/>
      </c>
    </row>
    <row r="46" spans="1:29">
      <c r="A46" s="29" t="s">
        <v>52</v>
      </c>
      <c r="B46">
        <v>5</v>
      </c>
      <c r="C46">
        <v>3</v>
      </c>
      <c r="D46" s="114">
        <v>7.8777E-2</v>
      </c>
      <c r="E46">
        <v>4</v>
      </c>
      <c r="F46">
        <v>5</v>
      </c>
      <c r="G46">
        <v>1.8771E-3</v>
      </c>
      <c r="H46">
        <v>1</v>
      </c>
      <c r="I46" s="116">
        <v>7.8777E-2</v>
      </c>
      <c r="J46">
        <v>4</v>
      </c>
      <c r="K46">
        <v>5</v>
      </c>
      <c r="L46">
        <v>1.3755E-3</v>
      </c>
      <c r="M46">
        <v>1</v>
      </c>
      <c r="N46" s="107">
        <f t="shared" si="0"/>
        <v>0</v>
      </c>
      <c r="O46" s="29" t="s">
        <v>52</v>
      </c>
      <c r="V46" s="106">
        <f>LOG(G46/L46)*H46*M46</f>
        <v>0.13502681497148139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 s="29" t="s">
        <v>52</v>
      </c>
      <c r="AB46">
        <v>0</v>
      </c>
      <c r="AC46" t="str">
        <f>IF(AB46=0,"",#REF!)</f>
        <v/>
      </c>
    </row>
    <row r="47" spans="1:29">
      <c r="A47" s="29" t="s">
        <v>53</v>
      </c>
      <c r="B47">
        <v>7</v>
      </c>
      <c r="C47">
        <v>2</v>
      </c>
      <c r="D47" s="114">
        <v>714</v>
      </c>
      <c r="E47">
        <v>0</v>
      </c>
      <c r="F47">
        <v>1</v>
      </c>
      <c r="G47">
        <v>9.2152E-4</v>
      </c>
      <c r="H47">
        <v>0</v>
      </c>
      <c r="I47" s="116">
        <v>714</v>
      </c>
      <c r="J47">
        <v>0</v>
      </c>
      <c r="K47">
        <v>1</v>
      </c>
      <c r="L47">
        <v>7.5066E-4</v>
      </c>
      <c r="M47">
        <v>0</v>
      </c>
      <c r="N47" s="107">
        <f t="shared" si="0"/>
        <v>0</v>
      </c>
      <c r="O47" s="29" t="s">
        <v>53</v>
      </c>
      <c r="V47" s="106">
        <f>LOG(G47/L47)*H47*M47</f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 s="29" t="s">
        <v>53</v>
      </c>
      <c r="AB47">
        <v>0</v>
      </c>
      <c r="AC47" t="str">
        <f>IF(AB47=0,"",#REF!)</f>
        <v/>
      </c>
    </row>
    <row r="48" spans="1:29">
      <c r="A48" s="29" t="s">
        <v>54</v>
      </c>
      <c r="B48">
        <v>10</v>
      </c>
      <c r="C48">
        <v>3</v>
      </c>
      <c r="D48" s="114">
        <v>-21.015000000000001</v>
      </c>
      <c r="E48">
        <v>0</v>
      </c>
      <c r="F48">
        <v>1</v>
      </c>
      <c r="G48">
        <v>1.0697E-3</v>
      </c>
      <c r="H48">
        <v>0</v>
      </c>
      <c r="I48" s="116">
        <v>-21.015000000000001</v>
      </c>
      <c r="J48">
        <v>0</v>
      </c>
      <c r="K48">
        <v>1</v>
      </c>
      <c r="L48">
        <v>7.7271999999999996E-4</v>
      </c>
      <c r="M48">
        <v>0</v>
      </c>
      <c r="N48" s="107">
        <f t="shared" si="0"/>
        <v>0</v>
      </c>
      <c r="O48" s="29" t="s">
        <v>54</v>
      </c>
      <c r="V48" s="106">
        <f>LOG(G48/L48)*H48*M48</f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 s="29" t="s">
        <v>54</v>
      </c>
      <c r="AB48">
        <v>0</v>
      </c>
      <c r="AC48" t="str">
        <f>IF(AB48=0,"",#REF!)</f>
        <v/>
      </c>
    </row>
    <row r="49" spans="1:29">
      <c r="A49" s="29" t="s">
        <v>55</v>
      </c>
      <c r="B49">
        <v>600</v>
      </c>
      <c r="C49">
        <v>1</v>
      </c>
      <c r="D49" s="114">
        <v>258700</v>
      </c>
      <c r="E49">
        <v>0</v>
      </c>
      <c r="F49">
        <v>1</v>
      </c>
      <c r="G49">
        <v>1.5316E-2</v>
      </c>
      <c r="H49">
        <v>0</v>
      </c>
      <c r="I49" s="116">
        <v>258700</v>
      </c>
      <c r="J49">
        <v>0</v>
      </c>
      <c r="K49">
        <v>1</v>
      </c>
      <c r="L49">
        <v>6.1397999999999999E-3</v>
      </c>
      <c r="M49">
        <v>0</v>
      </c>
      <c r="N49" s="107">
        <f t="shared" si="0"/>
        <v>0</v>
      </c>
      <c r="O49" s="29" t="s">
        <v>55</v>
      </c>
      <c r="V49" s="106">
        <f>LOG(G49/L49)*H49*M49</f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 s="29" t="s">
        <v>55</v>
      </c>
      <c r="AB49">
        <v>0</v>
      </c>
      <c r="AC49" t="str">
        <f>IF(AB49=0,"",#REF!)</f>
        <v/>
      </c>
    </row>
    <row r="50" spans="1:29">
      <c r="A50" s="29" t="s">
        <v>56</v>
      </c>
      <c r="B50">
        <v>2</v>
      </c>
      <c r="C50">
        <v>1</v>
      </c>
      <c r="D50" s="114">
        <v>-1</v>
      </c>
      <c r="E50">
        <v>11</v>
      </c>
      <c r="F50">
        <v>13</v>
      </c>
      <c r="G50">
        <v>3.1362E-3</v>
      </c>
      <c r="H50">
        <v>1</v>
      </c>
      <c r="I50" s="116">
        <v>-1</v>
      </c>
      <c r="J50">
        <v>11</v>
      </c>
      <c r="K50">
        <v>12</v>
      </c>
      <c r="L50">
        <v>2.4872000000000002E-3</v>
      </c>
      <c r="M50">
        <v>1</v>
      </c>
      <c r="N50" s="107">
        <f t="shared" si="0"/>
        <v>3.476210625921191E-2</v>
      </c>
      <c r="O50" s="29" t="s">
        <v>56</v>
      </c>
      <c r="V50" s="106">
        <f>LOG(G50/L50)*H50*M50</f>
        <v>0.10069304144625875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  <c r="AA50" s="29" t="s">
        <v>56</v>
      </c>
      <c r="AB50">
        <v>0</v>
      </c>
      <c r="AC50" t="str">
        <f>IF(AB50=0,"",#REF!)</f>
        <v/>
      </c>
    </row>
    <row r="51" spans="1:29">
      <c r="A51" s="29" t="s">
        <v>57</v>
      </c>
      <c r="B51">
        <v>2</v>
      </c>
      <c r="C51">
        <v>1</v>
      </c>
      <c r="D51" s="114">
        <v>-1</v>
      </c>
      <c r="E51">
        <v>11</v>
      </c>
      <c r="F51">
        <v>14</v>
      </c>
      <c r="G51">
        <v>3.2769000000000001E-3</v>
      </c>
      <c r="H51">
        <v>1</v>
      </c>
      <c r="I51" s="116">
        <v>-1</v>
      </c>
      <c r="J51">
        <v>11</v>
      </c>
      <c r="K51">
        <v>12</v>
      </c>
      <c r="L51">
        <v>3.6337000000000001E-3</v>
      </c>
      <c r="M51">
        <v>1</v>
      </c>
      <c r="N51" s="107">
        <f t="shared" si="0"/>
        <v>6.6946789630613221E-2</v>
      </c>
      <c r="O51" s="29" t="s">
        <v>57</v>
      </c>
      <c r="V51" s="106">
        <f>LOG(G51/L51)*H51*M51</f>
        <v>-4.488588051983744E-2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  <c r="AA51" s="29" t="s">
        <v>57</v>
      </c>
      <c r="AB51">
        <v>0</v>
      </c>
      <c r="AC51" t="str">
        <f>IF(AB51=0,"",#REF!)</f>
        <v/>
      </c>
    </row>
    <row r="52" spans="1:29">
      <c r="A52" s="29" t="s">
        <v>58</v>
      </c>
      <c r="B52">
        <v>5</v>
      </c>
      <c r="C52">
        <v>3</v>
      </c>
      <c r="D52" s="114">
        <v>50.180999999999997</v>
      </c>
      <c r="E52">
        <v>1</v>
      </c>
      <c r="F52">
        <v>2</v>
      </c>
      <c r="G52">
        <v>1.4319000000000001E-3</v>
      </c>
      <c r="H52">
        <v>0</v>
      </c>
      <c r="I52" s="116">
        <v>50.180999999999997</v>
      </c>
      <c r="J52">
        <v>1</v>
      </c>
      <c r="K52">
        <v>2</v>
      </c>
      <c r="L52">
        <v>9.4249000000000004E-4</v>
      </c>
      <c r="M52">
        <v>0</v>
      </c>
      <c r="N52" s="107">
        <f t="shared" si="0"/>
        <v>0</v>
      </c>
      <c r="O52" s="29" t="s">
        <v>58</v>
      </c>
      <c r="V52" s="106">
        <f>LOG(G52/L52)*H52*M52</f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 s="29" t="s">
        <v>58</v>
      </c>
      <c r="AB52">
        <v>0</v>
      </c>
      <c r="AC52" t="str">
        <f>IF(AB52=0,"",#REF!)</f>
        <v/>
      </c>
    </row>
    <row r="53" spans="1:29">
      <c r="A53" s="29" t="s">
        <v>59</v>
      </c>
      <c r="B53">
        <v>4003</v>
      </c>
      <c r="C53">
        <v>2000</v>
      </c>
      <c r="D53" s="114">
        <v>155.53</v>
      </c>
      <c r="E53">
        <v>6</v>
      </c>
      <c r="F53">
        <v>9</v>
      </c>
      <c r="G53">
        <v>0.79579</v>
      </c>
      <c r="H53">
        <v>1</v>
      </c>
      <c r="I53" s="116">
        <v>527.70000000000005</v>
      </c>
      <c r="J53">
        <v>3</v>
      </c>
      <c r="K53">
        <v>4</v>
      </c>
      <c r="L53">
        <v>0.55166000000000004</v>
      </c>
      <c r="M53">
        <v>0</v>
      </c>
      <c r="N53" s="107">
        <f t="shared" si="0"/>
        <v>0</v>
      </c>
      <c r="O53" s="29" t="s">
        <v>59</v>
      </c>
      <c r="V53" s="106">
        <f>LOG(G53/L53)*H53*M53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0</v>
      </c>
      <c r="AA53" s="29" t="s">
        <v>59</v>
      </c>
      <c r="AB53">
        <v>0</v>
      </c>
      <c r="AC53" t="str">
        <f>IF(AB53=0,"",#REF!)</f>
        <v/>
      </c>
    </row>
    <row r="54" spans="1:29">
      <c r="A54" s="29" t="s">
        <v>60</v>
      </c>
      <c r="B54">
        <v>203</v>
      </c>
      <c r="C54">
        <v>100</v>
      </c>
      <c r="D54" s="114">
        <v>30.776</v>
      </c>
      <c r="E54">
        <v>4</v>
      </c>
      <c r="F54">
        <v>7</v>
      </c>
      <c r="G54">
        <v>2.0302000000000001E-2</v>
      </c>
      <c r="H54">
        <v>0</v>
      </c>
      <c r="I54" s="116">
        <v>358.34</v>
      </c>
      <c r="J54">
        <v>3</v>
      </c>
      <c r="K54">
        <v>4</v>
      </c>
      <c r="L54">
        <v>7.9889999999999996E-3</v>
      </c>
      <c r="M54">
        <v>0</v>
      </c>
      <c r="N54" s="107">
        <f t="shared" si="0"/>
        <v>0</v>
      </c>
      <c r="O54" s="29" t="s">
        <v>60</v>
      </c>
      <c r="V54" s="106">
        <f>LOG(G54/L54)*H54*M54</f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 s="29" t="s">
        <v>60</v>
      </c>
      <c r="AB54">
        <v>0</v>
      </c>
      <c r="AC54" t="str">
        <f>IF(AB54=0,"",#REF!)</f>
        <v/>
      </c>
    </row>
    <row r="55" spans="1:29">
      <c r="A55" s="29" t="s">
        <v>61</v>
      </c>
      <c r="B55">
        <v>517</v>
      </c>
      <c r="C55">
        <v>256</v>
      </c>
      <c r="D55" s="114">
        <v>592.37</v>
      </c>
      <c r="E55">
        <v>2</v>
      </c>
      <c r="F55">
        <v>4</v>
      </c>
      <c r="G55">
        <v>2.964E-2</v>
      </c>
      <c r="H55">
        <v>0</v>
      </c>
      <c r="I55" s="116">
        <v>2333.1999999999998</v>
      </c>
      <c r="J55">
        <v>2</v>
      </c>
      <c r="K55">
        <v>3</v>
      </c>
      <c r="L55">
        <v>1.8887000000000001E-2</v>
      </c>
      <c r="M55">
        <v>0</v>
      </c>
      <c r="N55" s="107">
        <f t="shared" si="0"/>
        <v>0</v>
      </c>
      <c r="O55" s="29" t="s">
        <v>61</v>
      </c>
      <c r="V55" s="106">
        <f>LOG(G55/L55)*H55*M55</f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 s="29" t="s">
        <v>61</v>
      </c>
      <c r="AB55">
        <v>0</v>
      </c>
      <c r="AC55" t="str">
        <f>IF(AB55=0,"",#REF!)</f>
        <v/>
      </c>
    </row>
    <row r="56" spans="1:29">
      <c r="A56" s="29" t="s">
        <v>62</v>
      </c>
      <c r="B56">
        <v>27</v>
      </c>
      <c r="C56">
        <v>6</v>
      </c>
      <c r="D56" s="114">
        <v>0</v>
      </c>
      <c r="E56">
        <v>0</v>
      </c>
      <c r="F56">
        <v>1</v>
      </c>
      <c r="G56">
        <v>1.0797999999999999E-3</v>
      </c>
      <c r="H56">
        <v>0</v>
      </c>
      <c r="I56" s="116">
        <v>0</v>
      </c>
      <c r="J56">
        <v>0</v>
      </c>
      <c r="K56">
        <v>1</v>
      </c>
      <c r="L56">
        <v>1.3586E-3</v>
      </c>
      <c r="M56">
        <v>0</v>
      </c>
      <c r="N56" s="107">
        <f t="shared" si="0"/>
        <v>0</v>
      </c>
      <c r="O56" s="29" t="s">
        <v>62</v>
      </c>
      <c r="V56" s="106">
        <f>LOG(G56/L56)*H56*M56</f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 s="29" t="s">
        <v>62</v>
      </c>
      <c r="AB56">
        <v>0</v>
      </c>
      <c r="AC56" t="str">
        <f>IF(AB56=0,"",#REF!)</f>
        <v/>
      </c>
    </row>
    <row r="57" spans="1:29">
      <c r="A57" s="29" t="s">
        <v>63</v>
      </c>
      <c r="B57">
        <v>10005</v>
      </c>
      <c r="C57">
        <v>5000</v>
      </c>
      <c r="D57" s="114">
        <v>191.07</v>
      </c>
      <c r="E57">
        <v>2</v>
      </c>
      <c r="F57">
        <v>5</v>
      </c>
      <c r="G57">
        <v>4.7834000000000003</v>
      </c>
      <c r="H57">
        <v>0</v>
      </c>
      <c r="I57" s="116">
        <v>341.05</v>
      </c>
      <c r="J57">
        <v>2</v>
      </c>
      <c r="K57">
        <v>3</v>
      </c>
      <c r="L57">
        <v>5.0324</v>
      </c>
      <c r="M57">
        <v>0</v>
      </c>
      <c r="N57" s="107">
        <f t="shared" si="0"/>
        <v>0</v>
      </c>
      <c r="O57" s="29" t="s">
        <v>63</v>
      </c>
      <c r="V57" s="106">
        <f>LOG(G57/L57)*H57*M57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0</v>
      </c>
      <c r="AA57" s="29" t="s">
        <v>63</v>
      </c>
      <c r="AB57">
        <v>0</v>
      </c>
      <c r="AC57" t="str">
        <f>IF(AB57=0,"",#REF!)</f>
        <v/>
      </c>
    </row>
    <row r="58" spans="1:29">
      <c r="A58" s="29" t="s">
        <v>64</v>
      </c>
      <c r="B58">
        <v>10003</v>
      </c>
      <c r="C58">
        <v>5000</v>
      </c>
      <c r="D58" s="114">
        <v>1523.9</v>
      </c>
      <c r="E58">
        <v>7</v>
      </c>
      <c r="F58">
        <v>11</v>
      </c>
      <c r="G58">
        <v>5.0803000000000003</v>
      </c>
      <c r="H58">
        <v>1</v>
      </c>
      <c r="I58" s="116">
        <v>8695.2999999999993</v>
      </c>
      <c r="J58">
        <v>3</v>
      </c>
      <c r="K58">
        <v>4</v>
      </c>
      <c r="L58">
        <v>4.3449</v>
      </c>
      <c r="M58">
        <v>0</v>
      </c>
      <c r="N58" s="107">
        <f t="shared" si="0"/>
        <v>0</v>
      </c>
      <c r="O58" s="29" t="s">
        <v>64</v>
      </c>
      <c r="V58" s="106">
        <f>LOG(G58/L58)*H58*M58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0</v>
      </c>
      <c r="AA58" s="29" t="s">
        <v>64</v>
      </c>
      <c r="AB58">
        <v>0</v>
      </c>
      <c r="AC58" t="str">
        <f>IF(AB58=0,"",#REF!)</f>
        <v/>
      </c>
    </row>
    <row r="59" spans="1:29">
      <c r="A59" s="29" t="s">
        <v>65</v>
      </c>
      <c r="B59">
        <v>10003</v>
      </c>
      <c r="C59">
        <v>5000</v>
      </c>
      <c r="D59" s="114">
        <v>1513.8</v>
      </c>
      <c r="E59">
        <v>8</v>
      </c>
      <c r="F59">
        <v>13</v>
      </c>
      <c r="G59">
        <v>5.5194999999999999</v>
      </c>
      <c r="H59">
        <v>1</v>
      </c>
      <c r="I59" s="116">
        <v>6010.9</v>
      </c>
      <c r="J59">
        <v>2</v>
      </c>
      <c r="K59">
        <v>3</v>
      </c>
      <c r="L59">
        <v>4.1623999999999999</v>
      </c>
      <c r="M59">
        <v>0</v>
      </c>
      <c r="N59" s="107">
        <f t="shared" si="0"/>
        <v>0</v>
      </c>
      <c r="O59" s="29" t="s">
        <v>65</v>
      </c>
      <c r="V59" s="106">
        <f>LOG(G59/L59)*H59*M59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0</v>
      </c>
      <c r="AA59" s="29" t="s">
        <v>65</v>
      </c>
      <c r="AB59">
        <v>0</v>
      </c>
      <c r="AC59" t="str">
        <f>IF(AB59=0,"",#REF!)</f>
        <v/>
      </c>
    </row>
    <row r="60" spans="1:29">
      <c r="A60" s="29" t="s">
        <v>66</v>
      </c>
      <c r="B60">
        <v>10003</v>
      </c>
      <c r="C60">
        <v>5000</v>
      </c>
      <c r="D60" s="114">
        <v>76.162000000000006</v>
      </c>
      <c r="E60">
        <v>0</v>
      </c>
      <c r="F60">
        <v>1</v>
      </c>
      <c r="G60">
        <v>3.7717000000000001</v>
      </c>
      <c r="H60">
        <v>0</v>
      </c>
      <c r="I60" s="116">
        <v>76.162000000000006</v>
      </c>
      <c r="J60">
        <v>0</v>
      </c>
      <c r="K60">
        <v>1</v>
      </c>
      <c r="L60">
        <v>3.8921000000000001</v>
      </c>
      <c r="M60">
        <v>0</v>
      </c>
      <c r="N60" s="107">
        <f t="shared" si="0"/>
        <v>0</v>
      </c>
      <c r="O60" s="29" t="s">
        <v>66</v>
      </c>
      <c r="V60" s="106">
        <f>LOG(G60/L60)*H60*M60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0</v>
      </c>
      <c r="AA60" s="29" t="s">
        <v>66</v>
      </c>
      <c r="AB60">
        <v>0</v>
      </c>
      <c r="AC60" t="str">
        <f>IF(AB60=0,"",#REF!)</f>
        <v/>
      </c>
    </row>
  </sheetData>
  <sortState ref="T2:T16">
    <sortCondition descending="1" ref="T2"/>
  </sortState>
  <mergeCells count="1">
    <mergeCell ref="B12:E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2" workbookViewId="0">
      <selection activeCell="H35" sqref="H35"/>
    </sheetView>
  </sheetViews>
  <sheetFormatPr baseColWidth="10" defaultRowHeight="15" x14ac:dyDescent="0"/>
  <cols>
    <col min="1" max="1" width="11" customWidth="1"/>
    <col min="3" max="3" width="8.33203125" customWidth="1"/>
    <col min="4" max="4" width="15.83203125" bestFit="1" customWidth="1"/>
    <col min="5" max="5" width="11.5" bestFit="1" customWidth="1"/>
    <col min="6" max="6" width="12" bestFit="1" customWidth="1"/>
    <col min="7" max="8" width="8.83203125" customWidth="1"/>
    <col min="10" max="10" width="8.33203125" customWidth="1"/>
    <col min="11" max="11" width="15.83203125" bestFit="1" customWidth="1"/>
    <col min="12" max="12" width="11.5" customWidth="1"/>
    <col min="13" max="13" width="12.83203125" customWidth="1"/>
    <col min="14" max="15" width="8.83203125" customWidth="1"/>
  </cols>
  <sheetData>
    <row r="1" spans="1:16">
      <c r="A1" t="s">
        <v>75</v>
      </c>
    </row>
    <row r="2" spans="1:16">
      <c r="C2" s="118" t="s">
        <v>90</v>
      </c>
      <c r="D2" s="118"/>
      <c r="E2" s="118"/>
      <c r="F2" s="119" t="s">
        <v>30</v>
      </c>
      <c r="J2" s="118" t="s">
        <v>90</v>
      </c>
      <c r="K2" s="118"/>
      <c r="L2" s="118"/>
      <c r="M2" s="119" t="s">
        <v>65</v>
      </c>
    </row>
    <row r="3" spans="1:16">
      <c r="C3" s="118" t="s">
        <v>91</v>
      </c>
      <c r="D3" s="118"/>
      <c r="E3" s="118"/>
      <c r="F3">
        <v>10000</v>
      </c>
      <c r="J3" s="118" t="s">
        <v>91</v>
      </c>
      <c r="K3" s="118"/>
      <c r="L3" s="118"/>
      <c r="M3">
        <v>10003</v>
      </c>
    </row>
    <row r="4" spans="1:16">
      <c r="C4" s="118" t="s">
        <v>92</v>
      </c>
      <c r="D4" s="118"/>
      <c r="E4" s="118"/>
      <c r="F4">
        <v>5000</v>
      </c>
      <c r="J4" s="118" t="s">
        <v>92</v>
      </c>
      <c r="K4" s="118"/>
      <c r="L4" s="118"/>
      <c r="M4">
        <v>5000</v>
      </c>
    </row>
    <row r="5" spans="1:16">
      <c r="C5" s="118" t="s">
        <v>93</v>
      </c>
      <c r="D5" s="118"/>
      <c r="E5" s="118"/>
      <c r="F5">
        <v>50</v>
      </c>
      <c r="J5" s="118" t="s">
        <v>93</v>
      </c>
      <c r="K5" s="118"/>
      <c r="L5" s="118"/>
      <c r="M5">
        <v>50</v>
      </c>
    </row>
    <row r="6" spans="1:16">
      <c r="C6" s="118" t="s">
        <v>94</v>
      </c>
      <c r="D6" s="118"/>
      <c r="E6" s="118"/>
      <c r="F6" s="1">
        <v>1.0000000000000001E-5</v>
      </c>
      <c r="J6" s="118" t="s">
        <v>94</v>
      </c>
      <c r="K6" s="118"/>
      <c r="L6" s="118"/>
      <c r="M6" s="1">
        <v>1.0000000000000001E-5</v>
      </c>
      <c r="N6" s="1"/>
    </row>
    <row r="8" spans="1:16">
      <c r="C8" s="118" t="s">
        <v>87</v>
      </c>
      <c r="D8" s="118"/>
      <c r="E8" s="118"/>
      <c r="F8" s="118"/>
      <c r="G8" s="118"/>
      <c r="H8" s="1">
        <v>2500</v>
      </c>
      <c r="J8" s="118" t="s">
        <v>87</v>
      </c>
      <c r="K8" s="118"/>
      <c r="L8" s="118"/>
      <c r="M8" s="118"/>
      <c r="N8" s="118"/>
      <c r="O8" s="1">
        <v>0</v>
      </c>
    </row>
    <row r="9" spans="1:16">
      <c r="C9" s="118" t="s">
        <v>88</v>
      </c>
      <c r="D9" s="118"/>
      <c r="E9" s="118"/>
      <c r="F9" s="118"/>
      <c r="G9" s="118"/>
      <c r="H9" s="1">
        <v>1</v>
      </c>
      <c r="J9" s="118" t="s">
        <v>88</v>
      </c>
      <c r="K9" s="118"/>
      <c r="L9" s="118"/>
      <c r="M9" s="118"/>
      <c r="N9" s="118"/>
      <c r="O9" s="1">
        <v>715</v>
      </c>
      <c r="P9" s="1"/>
    </row>
    <row r="10" spans="1:16">
      <c r="C10" s="118" t="s">
        <v>89</v>
      </c>
      <c r="D10" s="118"/>
      <c r="E10" s="118"/>
      <c r="F10" s="118"/>
      <c r="G10" s="118"/>
      <c r="H10" s="1">
        <v>70.7</v>
      </c>
      <c r="J10" s="118" t="s">
        <v>89</v>
      </c>
      <c r="K10" s="118"/>
      <c r="L10" s="118"/>
      <c r="M10" s="118"/>
      <c r="N10" s="118"/>
      <c r="O10" s="1">
        <v>0</v>
      </c>
      <c r="P10" s="1"/>
    </row>
    <row r="12" spans="1:16">
      <c r="C12" t="s">
        <v>76</v>
      </c>
      <c r="D12" t="s">
        <v>3</v>
      </c>
      <c r="E12" t="s">
        <v>77</v>
      </c>
      <c r="F12" t="s">
        <v>85</v>
      </c>
      <c r="G12" t="s">
        <v>86</v>
      </c>
      <c r="H12" t="s">
        <v>78</v>
      </c>
      <c r="J12" t="s">
        <v>76</v>
      </c>
      <c r="K12" t="s">
        <v>3</v>
      </c>
      <c r="L12" t="s">
        <v>77</v>
      </c>
      <c r="M12" t="s">
        <v>96</v>
      </c>
    </row>
    <row r="13" spans="1:16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J13" t="s">
        <v>79</v>
      </c>
      <c r="K13" t="s">
        <v>80</v>
      </c>
      <c r="L13" t="s">
        <v>97</v>
      </c>
      <c r="M13" t="s">
        <v>98</v>
      </c>
    </row>
    <row r="14" spans="1:16">
      <c r="C14">
        <v>1</v>
      </c>
      <c r="D14" s="1">
        <v>1544.9667899999999</v>
      </c>
      <c r="E14" s="1">
        <v>0.61599999999999999</v>
      </c>
      <c r="F14" s="1">
        <v>0.60699999999999998</v>
      </c>
      <c r="G14" s="1">
        <v>0.5</v>
      </c>
      <c r="H14" s="1">
        <v>1</v>
      </c>
      <c r="J14">
        <v>1</v>
      </c>
      <c r="K14" s="1">
        <v>598.04432099999997</v>
      </c>
      <c r="L14" s="1">
        <v>14700</v>
      </c>
      <c r="M14" s="1">
        <v>3910</v>
      </c>
      <c r="N14" s="1"/>
    </row>
    <row r="15" spans="1:16">
      <c r="C15">
        <v>2</v>
      </c>
      <c r="D15" s="1">
        <v>2838.3097299999999</v>
      </c>
      <c r="E15" s="1">
        <v>0.371</v>
      </c>
      <c r="F15" s="1">
        <v>0.36899999999999999</v>
      </c>
      <c r="G15" s="1">
        <v>0.5</v>
      </c>
      <c r="H15" s="1">
        <v>9020</v>
      </c>
      <c r="J15">
        <v>2</v>
      </c>
      <c r="K15" s="1">
        <v>6010.8700200000003</v>
      </c>
      <c r="L15" s="1">
        <v>5150</v>
      </c>
      <c r="M15" s="1">
        <v>34500</v>
      </c>
      <c r="N15" s="1"/>
    </row>
    <row r="16" spans="1:16">
      <c r="C16">
        <v>3</v>
      </c>
      <c r="D16" s="1">
        <v>5747.8714399999999</v>
      </c>
      <c r="E16" s="1">
        <v>0.22600000000000001</v>
      </c>
      <c r="F16" s="1">
        <v>0.46300000000000002</v>
      </c>
      <c r="G16" s="1">
        <v>0.5</v>
      </c>
      <c r="H16" s="1">
        <v>26700</v>
      </c>
    </row>
    <row r="17" spans="3:15">
      <c r="C17">
        <v>4</v>
      </c>
      <c r="D17" s="1">
        <v>10039.625899999999</v>
      </c>
      <c r="E17" s="1">
        <v>0.14000000000000001</v>
      </c>
      <c r="F17" s="1">
        <v>0.60899999999999999</v>
      </c>
      <c r="G17" s="1">
        <v>0.5</v>
      </c>
      <c r="H17" s="1">
        <v>61200</v>
      </c>
      <c r="J17" s="118" t="s">
        <v>99</v>
      </c>
      <c r="K17" s="118"/>
    </row>
    <row r="18" spans="3:15">
      <c r="C18">
        <v>5</v>
      </c>
      <c r="D18" s="1">
        <v>15624.5489</v>
      </c>
      <c r="E18" s="1">
        <v>8.5400000000000004E-2</v>
      </c>
      <c r="F18" s="1">
        <v>0.745</v>
      </c>
      <c r="G18" s="1">
        <v>0.5</v>
      </c>
      <c r="H18" s="1">
        <v>126000</v>
      </c>
      <c r="J18" s="118" t="s">
        <v>95</v>
      </c>
      <c r="K18" s="118"/>
      <c r="L18" s="1">
        <v>0.16</v>
      </c>
    </row>
    <row r="19" spans="3:15">
      <c r="C19">
        <v>6</v>
      </c>
      <c r="D19" s="1">
        <v>22464.160199999998</v>
      </c>
      <c r="E19" s="1">
        <v>5.16E-2</v>
      </c>
      <c r="F19" s="1">
        <v>0.873</v>
      </c>
      <c r="G19" s="1">
        <v>0.5</v>
      </c>
      <c r="H19" s="1">
        <v>251000</v>
      </c>
    </row>
    <row r="20" spans="3:15">
      <c r="C20">
        <v>7</v>
      </c>
      <c r="D20" s="1">
        <v>30533.270100000002</v>
      </c>
      <c r="E20" s="1">
        <v>3.1199999999999999E-2</v>
      </c>
      <c r="F20" s="1">
        <v>0.997</v>
      </c>
      <c r="G20" s="1">
        <v>0.5</v>
      </c>
      <c r="H20" s="1">
        <v>487000</v>
      </c>
    </row>
    <row r="21" spans="3:15">
      <c r="C21">
        <v>8</v>
      </c>
      <c r="D21" s="1">
        <v>39801.669399999999</v>
      </c>
      <c r="E21" s="1">
        <v>1.8800000000000001E-2</v>
      </c>
      <c r="F21" s="1">
        <v>1.1200000000000001</v>
      </c>
      <c r="G21" s="1">
        <v>0.5</v>
      </c>
      <c r="H21" s="1">
        <v>923000</v>
      </c>
    </row>
    <row r="22" spans="3:15">
      <c r="C22">
        <v>9</v>
      </c>
      <c r="D22" s="1">
        <v>50218.989500000003</v>
      </c>
      <c r="E22" s="1">
        <v>1.14E-2</v>
      </c>
      <c r="F22" s="1">
        <v>1.24</v>
      </c>
      <c r="G22" s="1">
        <v>0.5</v>
      </c>
      <c r="H22" s="1">
        <v>1710000</v>
      </c>
      <c r="J22" s="118" t="s">
        <v>90</v>
      </c>
      <c r="K22" s="118"/>
      <c r="L22" s="118"/>
      <c r="M22" s="119" t="s">
        <v>65</v>
      </c>
    </row>
    <row r="23" spans="3:15">
      <c r="C23">
        <v>10</v>
      </c>
      <c r="D23" s="1">
        <v>61693.878900000003</v>
      </c>
      <c r="E23" s="1">
        <v>6.8599999999999998E-3</v>
      </c>
      <c r="F23" s="1">
        <v>1.35</v>
      </c>
      <c r="G23" s="1">
        <v>0.5</v>
      </c>
      <c r="H23" s="1">
        <v>3110000</v>
      </c>
      <c r="J23" s="118" t="s">
        <v>91</v>
      </c>
      <c r="K23" s="118"/>
      <c r="L23" s="118"/>
      <c r="M23">
        <v>10003</v>
      </c>
    </row>
    <row r="24" spans="3:15">
      <c r="C24">
        <v>11</v>
      </c>
      <c r="D24" s="1">
        <v>74058.825599999996</v>
      </c>
      <c r="E24" s="1">
        <v>4.15E-3</v>
      </c>
      <c r="F24" s="1">
        <v>1.47</v>
      </c>
      <c r="G24" s="1">
        <v>0.5</v>
      </c>
      <c r="H24" s="1">
        <v>5500000</v>
      </c>
      <c r="J24" s="118" t="s">
        <v>92</v>
      </c>
      <c r="K24" s="118"/>
      <c r="L24" s="118"/>
      <c r="M24">
        <v>5000</v>
      </c>
    </row>
    <row r="25" spans="3:15">
      <c r="C25">
        <v>12</v>
      </c>
      <c r="D25" s="1">
        <v>87007.829400000002</v>
      </c>
      <c r="E25" s="1">
        <v>2.5100000000000001E-3</v>
      </c>
      <c r="F25" s="1">
        <v>1.58</v>
      </c>
      <c r="G25" s="1">
        <v>0.5</v>
      </c>
      <c r="H25" s="1">
        <v>9400000</v>
      </c>
      <c r="J25" s="118" t="s">
        <v>93</v>
      </c>
      <c r="K25" s="118"/>
      <c r="L25" s="118"/>
      <c r="M25">
        <v>50</v>
      </c>
    </row>
    <row r="26" spans="3:15">
      <c r="C26">
        <v>13</v>
      </c>
      <c r="D26" s="1">
        <v>99984.671600000001</v>
      </c>
      <c r="E26" s="1">
        <v>1.5100000000000001E-3</v>
      </c>
      <c r="F26" s="1">
        <v>1.66</v>
      </c>
      <c r="G26" s="1">
        <v>0.5</v>
      </c>
      <c r="H26" s="1">
        <v>15200000</v>
      </c>
      <c r="J26" s="118" t="s">
        <v>94</v>
      </c>
      <c r="K26" s="118"/>
      <c r="L26" s="118"/>
      <c r="M26" s="1">
        <v>1.0000000000000001E-5</v>
      </c>
    </row>
    <row r="27" spans="3:15">
      <c r="C27">
        <v>14</v>
      </c>
      <c r="D27" s="1">
        <v>111968.63800000001</v>
      </c>
      <c r="E27" s="1">
        <v>8.5700000000000001E-4</v>
      </c>
      <c r="F27" s="1">
        <v>1.52</v>
      </c>
      <c r="G27" s="1">
        <v>0.5</v>
      </c>
      <c r="H27" s="1">
        <v>22200000</v>
      </c>
    </row>
    <row r="28" spans="3:15">
      <c r="C28">
        <v>15</v>
      </c>
      <c r="D28" s="1">
        <v>121408.383</v>
      </c>
      <c r="E28" s="1">
        <v>5.1199999999999998E-4</v>
      </c>
      <c r="F28" s="1">
        <v>1.07</v>
      </c>
      <c r="G28" s="1">
        <v>0.5</v>
      </c>
      <c r="H28" s="1">
        <v>28400000</v>
      </c>
      <c r="J28" s="118" t="s">
        <v>87</v>
      </c>
      <c r="K28" s="118"/>
      <c r="L28" s="118"/>
      <c r="M28" s="118"/>
      <c r="N28" s="118"/>
      <c r="O28" s="1">
        <v>0</v>
      </c>
    </row>
    <row r="29" spans="3:15">
      <c r="C29">
        <v>16</v>
      </c>
      <c r="D29" s="1">
        <v>124401.011</v>
      </c>
      <c r="E29" s="1">
        <v>4.0299999999999998E-4</v>
      </c>
      <c r="F29" s="1">
        <v>0.82299999999999995</v>
      </c>
      <c r="G29" s="1">
        <v>0.25</v>
      </c>
      <c r="H29" s="1">
        <v>28900000</v>
      </c>
      <c r="J29" s="118" t="s">
        <v>88</v>
      </c>
      <c r="K29" s="118"/>
      <c r="L29" s="118"/>
      <c r="M29" s="118"/>
      <c r="N29" s="118"/>
      <c r="O29" s="1">
        <v>750</v>
      </c>
    </row>
    <row r="30" spans="3:15">
      <c r="C30">
        <v>17</v>
      </c>
      <c r="D30" s="1">
        <v>126797.73299999999</v>
      </c>
      <c r="E30" s="1">
        <v>3.1399999999999999E-4</v>
      </c>
      <c r="F30" s="1">
        <v>0.629</v>
      </c>
      <c r="G30" s="1">
        <v>0.25</v>
      </c>
      <c r="H30" s="1">
        <v>28900000</v>
      </c>
      <c r="J30" s="118" t="s">
        <v>89</v>
      </c>
      <c r="K30" s="118"/>
      <c r="L30" s="118"/>
      <c r="M30" s="118"/>
      <c r="N30" s="118"/>
      <c r="O30" s="1">
        <v>0</v>
      </c>
    </row>
    <row r="31" spans="3:15">
      <c r="C31">
        <v>18</v>
      </c>
      <c r="D31" s="1">
        <v>128685.98</v>
      </c>
      <c r="E31" s="1">
        <v>2.43E-4</v>
      </c>
      <c r="F31" s="1">
        <v>0.47899999999999998</v>
      </c>
      <c r="G31" s="1">
        <v>0.25</v>
      </c>
      <c r="H31" s="1">
        <v>28900000</v>
      </c>
    </row>
    <row r="32" spans="3:15">
      <c r="C32">
        <v>19</v>
      </c>
      <c r="D32" s="1">
        <v>131657.89600000001</v>
      </c>
      <c r="E32" s="1">
        <v>1.3899999999999999E-4</v>
      </c>
      <c r="F32" s="1">
        <v>0.254</v>
      </c>
      <c r="G32" s="1">
        <v>0.5</v>
      </c>
      <c r="H32" s="1">
        <v>28900000</v>
      </c>
      <c r="J32" t="s">
        <v>76</v>
      </c>
      <c r="K32" t="s">
        <v>3</v>
      </c>
      <c r="L32" t="s">
        <v>77</v>
      </c>
      <c r="M32" t="s">
        <v>85</v>
      </c>
      <c r="N32" t="s">
        <v>86</v>
      </c>
      <c r="O32" t="s">
        <v>78</v>
      </c>
    </row>
    <row r="33" spans="3:15">
      <c r="C33">
        <v>20</v>
      </c>
      <c r="D33" s="1">
        <v>134830.69099999999</v>
      </c>
      <c r="E33" s="1">
        <v>1.91E-5</v>
      </c>
      <c r="F33" s="1">
        <v>1.4200000000000001E-2</v>
      </c>
      <c r="G33" s="1">
        <v>1</v>
      </c>
      <c r="H33" s="1">
        <v>28900000</v>
      </c>
      <c r="J33" t="s">
        <v>79</v>
      </c>
      <c r="K33" t="s">
        <v>80</v>
      </c>
      <c r="L33" t="s">
        <v>81</v>
      </c>
      <c r="M33" t="s">
        <v>100</v>
      </c>
      <c r="N33" t="s">
        <v>83</v>
      </c>
      <c r="O33" t="s">
        <v>79</v>
      </c>
    </row>
    <row r="34" spans="3:15">
      <c r="C34">
        <v>21</v>
      </c>
      <c r="D34" s="1">
        <v>134850.611</v>
      </c>
      <c r="E34" s="1">
        <v>5.0700000000000001E-9</v>
      </c>
      <c r="F34" s="1">
        <v>7.8599999999999993E-6</v>
      </c>
      <c r="G34" s="1">
        <v>1</v>
      </c>
      <c r="H34" s="1">
        <v>28900000</v>
      </c>
      <c r="J34">
        <v>1</v>
      </c>
      <c r="K34" s="1">
        <v>149.51107999999999</v>
      </c>
      <c r="L34" s="1">
        <v>323</v>
      </c>
      <c r="M34" s="1">
        <v>424</v>
      </c>
      <c r="N34" s="1">
        <v>0.5</v>
      </c>
      <c r="O34" s="1">
        <v>0.93</v>
      </c>
    </row>
    <row r="35" spans="3:15">
      <c r="J35">
        <v>2</v>
      </c>
      <c r="K35" s="1">
        <v>601.94208500000002</v>
      </c>
      <c r="L35" s="1">
        <v>182</v>
      </c>
      <c r="M35" s="1">
        <v>568</v>
      </c>
      <c r="N35" s="1">
        <v>0.5</v>
      </c>
      <c r="O35" s="1">
        <v>3.72</v>
      </c>
    </row>
    <row r="36" spans="3:15">
      <c r="J36">
        <v>3</v>
      </c>
      <c r="K36" s="1">
        <v>923.02932199999998</v>
      </c>
      <c r="L36" s="1">
        <v>99.9</v>
      </c>
      <c r="M36" s="1">
        <v>374</v>
      </c>
      <c r="N36" s="1">
        <v>0.5</v>
      </c>
      <c r="O36" s="1">
        <v>4.72</v>
      </c>
    </row>
    <row r="37" spans="3:15">
      <c r="C37" s="118" t="s">
        <v>95</v>
      </c>
      <c r="D37" s="118"/>
      <c r="E37" s="1">
        <v>0.52</v>
      </c>
      <c r="J37">
        <v>4</v>
      </c>
      <c r="K37" s="1">
        <v>1160.4746700000001</v>
      </c>
      <c r="L37" s="1">
        <v>53.7</v>
      </c>
      <c r="M37" s="1">
        <v>247</v>
      </c>
      <c r="N37" s="1">
        <v>0.5</v>
      </c>
      <c r="O37" s="1">
        <v>6.06</v>
      </c>
    </row>
    <row r="38" spans="3:15">
      <c r="J38">
        <v>5</v>
      </c>
      <c r="K38" s="1">
        <v>1487.53656</v>
      </c>
      <c r="L38" s="1">
        <v>5.76</v>
      </c>
      <c r="M38" s="1">
        <v>124</v>
      </c>
      <c r="N38" s="1">
        <v>1</v>
      </c>
      <c r="O38" s="1">
        <v>7.06</v>
      </c>
    </row>
    <row r="39" spans="3:15">
      <c r="J39">
        <v>6</v>
      </c>
      <c r="K39" s="1">
        <v>1513.54216</v>
      </c>
      <c r="L39" s="1">
        <v>0.115</v>
      </c>
      <c r="M39" s="1">
        <v>4.93</v>
      </c>
      <c r="N39" s="1">
        <v>1</v>
      </c>
      <c r="O39" s="1">
        <v>7.06</v>
      </c>
    </row>
    <row r="40" spans="3:15">
      <c r="J40">
        <v>7</v>
      </c>
      <c r="K40" s="1">
        <v>1513.8022900000001</v>
      </c>
      <c r="L40" s="1">
        <v>3.9400000000000002E-5</v>
      </c>
      <c r="M40" s="1">
        <v>1.66E-3</v>
      </c>
      <c r="N40" s="1">
        <v>1</v>
      </c>
      <c r="O40" s="1">
        <v>7.06</v>
      </c>
    </row>
    <row r="41" spans="3:15">
      <c r="J41">
        <v>8</v>
      </c>
      <c r="K41" s="1">
        <v>1513.80232</v>
      </c>
      <c r="L41" s="1">
        <v>3.6899999999999998E-12</v>
      </c>
      <c r="M41" s="1">
        <v>2.3300000000000002E-10</v>
      </c>
      <c r="N41" s="1">
        <v>1</v>
      </c>
      <c r="O41" s="1">
        <v>7.06</v>
      </c>
    </row>
    <row r="44" spans="3:15">
      <c r="J44" s="118" t="s">
        <v>95</v>
      </c>
      <c r="K44" s="118"/>
      <c r="L44" s="1">
        <v>0.52</v>
      </c>
    </row>
  </sheetData>
  <mergeCells count="28">
    <mergeCell ref="J25:L25"/>
    <mergeCell ref="J26:L26"/>
    <mergeCell ref="J28:N28"/>
    <mergeCell ref="J29:N29"/>
    <mergeCell ref="J30:N30"/>
    <mergeCell ref="J44:K44"/>
    <mergeCell ref="J9:N9"/>
    <mergeCell ref="J10:N10"/>
    <mergeCell ref="J17:K17"/>
    <mergeCell ref="J22:L22"/>
    <mergeCell ref="J23:L23"/>
    <mergeCell ref="J24:L24"/>
    <mergeCell ref="C9:G9"/>
    <mergeCell ref="C10:G10"/>
    <mergeCell ref="C37:D37"/>
    <mergeCell ref="J2:L2"/>
    <mergeCell ref="J3:L3"/>
    <mergeCell ref="J4:L4"/>
    <mergeCell ref="J5:L5"/>
    <mergeCell ref="J6:L6"/>
    <mergeCell ref="J18:K18"/>
    <mergeCell ref="J8:N8"/>
    <mergeCell ref="C8:G8"/>
    <mergeCell ref="C2:E2"/>
    <mergeCell ref="C3:E3"/>
    <mergeCell ref="C4:E4"/>
    <mergeCell ref="C5:E5"/>
    <mergeCell ref="C6:E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local</vt:lpstr>
      <vt:lpstr>global_nueva</vt:lpstr>
      <vt:lpstr>local_nueva</vt:lpstr>
      <vt:lpstr>rendimientos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Novoa Pérez</dc:creator>
  <cp:lastModifiedBy>Santiago Novoa Pérez</cp:lastModifiedBy>
  <dcterms:created xsi:type="dcterms:W3CDTF">2015-10-21T19:08:08Z</dcterms:created>
  <dcterms:modified xsi:type="dcterms:W3CDTF">2015-10-23T14:54:28Z</dcterms:modified>
</cp:coreProperties>
</file>