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esktop\Manual Financial System\"/>
    </mc:Choice>
  </mc:AlternateContent>
  <xr:revisionPtr revIDLastSave="0" documentId="13_ncr:1_{35F24427-D91E-4915-95A8-1538C052A9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-up" sheetId="4" r:id="rId1"/>
    <sheet name="Customers" sheetId="3" r:id="rId2"/>
    <sheet name="Details" sheetId="2" r:id="rId3"/>
    <sheet name="Quote" sheetId="14" r:id="rId4"/>
    <sheet name="Invoice" sheetId="1" r:id="rId5"/>
    <sheet name="Statement" sheetId="10" r:id="rId6"/>
    <sheet name="Monthly" sheetId="7" r:id="rId7"/>
    <sheet name="Ageing" sheetId="8" r:id="rId8"/>
    <sheet name="Balances" sheetId="11" r:id="rId9"/>
    <sheet name="ChartInfo" sheetId="9" r:id="rId10"/>
  </sheets>
  <definedNames>
    <definedName name="_xlnm._FilterDatabase" localSheetId="2" hidden="1">Details!$A$4:$O$9</definedName>
    <definedName name="_xlnm._FilterDatabase" localSheetId="4" hidden="1">Invoice!$F$13:$G$16</definedName>
    <definedName name="_xlnm._FilterDatabase" localSheetId="3" hidden="1">Quote!$F$12:$G$15</definedName>
    <definedName name="_xlnm._FilterDatabase" localSheetId="5" hidden="1">Statement!$I$15:$J$18</definedName>
    <definedName name="BalCount">COUNTA(Balance[[#Data],[Code]])</definedName>
    <definedName name="CusCount">COUNTA(Customer[[#Data],[Billing Name]])</definedName>
    <definedName name="Customer_Code">Customer[[#Data],[Billing Name]]</definedName>
    <definedName name="Customers">Customer[#Data]</definedName>
    <definedName name="InvCount">COUNTA(OFFSET(Details!$C$4,1,0,Records,1))</definedName>
    <definedName name="InvError">Details[[#Data],[Error Code]]</definedName>
    <definedName name="Invoice_Number">Details[[#Data],[Invoice Number]]</definedName>
    <definedName name="InvoiceAmount">Details[[#Data],[Tax Inclusive Amount]]</definedName>
    <definedName name="InvoiceCus">Details[[#Data],[Customer]]</definedName>
    <definedName name="InvoiceDate">Details[[#Data],[Invoice Date]]</definedName>
    <definedName name="Invoices">Details[#Data]</definedName>
    <definedName name="InvoiceStatus">Details[[#Data],[SC2]]</definedName>
    <definedName name="PayDate">Details[[#Data],[Payment Date]]</definedName>
    <definedName name="_xlnm.Print_Area" localSheetId="4">Invoice!$B$2:$H$57</definedName>
    <definedName name="_xlnm.Print_Area" localSheetId="3">Quote!$B$2:$H$59</definedName>
    <definedName name="_xlnm.Print_Area" localSheetId="5">Statement!$B$2:$K$61</definedName>
    <definedName name="_xlnm.Print_Titles" localSheetId="8">Balances!$1:$5</definedName>
    <definedName name="_xlnm.Print_Titles" localSheetId="1">Customers!$1:$5</definedName>
    <definedName name="_xlnm.Print_Titles" localSheetId="2">Details!$1:$4</definedName>
    <definedName name="_xlnm.Print_Titles" localSheetId="5">Statement!$2:$35</definedName>
    <definedName name="QNumber">Details[[#Data],[Quotation Number]]</definedName>
    <definedName name="Quotes">Details[[#Data],[Quotation Number]:[Error Code]]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10" l="1"/>
  <c r="C24" i="1"/>
  <c r="C23" i="14"/>
  <c r="C50" i="14"/>
  <c r="C49" i="14"/>
  <c r="C48" i="14"/>
  <c r="C47" i="14"/>
  <c r="A25" i="11" l="1"/>
  <c r="B25" i="11" s="1"/>
  <c r="F3" i="2"/>
  <c r="A11" i="11" l="1"/>
  <c r="B11" i="11" s="1"/>
  <c r="O9" i="2"/>
  <c r="O8" i="2"/>
  <c r="O7" i="2"/>
  <c r="O6" i="2"/>
  <c r="O5" i="2"/>
  <c r="A11" i="8"/>
  <c r="L9" i="2"/>
  <c r="M9" i="2"/>
  <c r="L8" i="2"/>
  <c r="M8" i="2"/>
  <c r="L7" i="2"/>
  <c r="M7" i="2"/>
  <c r="L6" i="2"/>
  <c r="M6" i="2"/>
  <c r="L5" i="2"/>
  <c r="M5" i="2" s="1"/>
  <c r="J28" i="10"/>
  <c r="B3" i="11"/>
  <c r="I2" i="11" s="1"/>
  <c r="A24" i="11"/>
  <c r="B24" i="11" s="1"/>
  <c r="G42" i="14" a="1"/>
  <c r="G42" i="14" s="1"/>
  <c r="E42" i="14" s="1"/>
  <c r="G41" i="14" a="1"/>
  <c r="G41" i="14" s="1"/>
  <c r="E41" i="14" s="1"/>
  <c r="G40" i="14" a="1"/>
  <c r="G40" i="14" s="1"/>
  <c r="E40" i="14" s="1"/>
  <c r="G39" i="14" a="1"/>
  <c r="G39" i="14" s="1"/>
  <c r="E39" i="14" s="1"/>
  <c r="G38" i="14" a="1"/>
  <c r="G38" i="14" s="1"/>
  <c r="E38" i="14" s="1"/>
  <c r="G37" i="14" a="1"/>
  <c r="G37" i="14" s="1"/>
  <c r="E37" i="14" s="1"/>
  <c r="G36" i="14" a="1"/>
  <c r="G36" i="14" s="1"/>
  <c r="E36" i="14" s="1"/>
  <c r="G35" i="14" a="1"/>
  <c r="G35" i="14" s="1"/>
  <c r="E35" i="14" s="1"/>
  <c r="G34" i="14" a="1"/>
  <c r="G34" i="14" s="1"/>
  <c r="E34" i="14" s="1"/>
  <c r="G33" i="14" a="1"/>
  <c r="G33" i="14" s="1"/>
  <c r="E33" i="14" s="1"/>
  <c r="G32" i="14" a="1"/>
  <c r="G32" i="14" s="1"/>
  <c r="E32" i="14" s="1"/>
  <c r="G31" i="14" a="1"/>
  <c r="G31" i="14" s="1"/>
  <c r="E31" i="14" s="1"/>
  <c r="G30" i="14" a="1"/>
  <c r="G30" i="14" s="1"/>
  <c r="E30" i="14" s="1"/>
  <c r="G29" i="14" a="1"/>
  <c r="G29" i="14" s="1"/>
  <c r="F42" i="14" a="1"/>
  <c r="F42" i="14" s="1"/>
  <c r="F41" i="14" a="1"/>
  <c r="F41" i="14" s="1"/>
  <c r="F40" i="14" a="1"/>
  <c r="F40" i="14" s="1"/>
  <c r="F39" i="14" a="1"/>
  <c r="F39" i="14" s="1"/>
  <c r="F38" i="14" a="1"/>
  <c r="F38" i="14" s="1"/>
  <c r="F37" i="14" a="1"/>
  <c r="F37" i="14" s="1"/>
  <c r="F36" i="14" a="1"/>
  <c r="F36" i="14" s="1"/>
  <c r="F35" i="14" a="1"/>
  <c r="F35" i="14" s="1"/>
  <c r="F34" i="14" a="1"/>
  <c r="F34" i="14" s="1"/>
  <c r="F33" i="14" a="1"/>
  <c r="F33" i="14" s="1"/>
  <c r="F32" i="14" a="1"/>
  <c r="F32" i="14" s="1"/>
  <c r="C42" i="14" a="1"/>
  <c r="C42" i="14" s="1"/>
  <c r="C41" i="14" a="1"/>
  <c r="C41" i="14" s="1"/>
  <c r="C40" i="14" a="1"/>
  <c r="C40" i="14" s="1"/>
  <c r="C39" i="14" a="1"/>
  <c r="C39" i="14" s="1"/>
  <c r="C38" i="14" a="1"/>
  <c r="C38" i="14" s="1"/>
  <c r="C37" i="14" a="1"/>
  <c r="C37" i="14" s="1"/>
  <c r="C36" i="14" a="1"/>
  <c r="C36" i="14" s="1"/>
  <c r="C35" i="14" a="1"/>
  <c r="C35" i="14" s="1"/>
  <c r="C34" i="14" a="1"/>
  <c r="C34" i="14" s="1"/>
  <c r="C33" i="14" a="1"/>
  <c r="C33" i="14" s="1"/>
  <c r="C32" i="14" a="1"/>
  <c r="C32" i="14" s="1"/>
  <c r="C31" i="14" a="1"/>
  <c r="C31" i="14" s="1"/>
  <c r="C30" i="14" a="1"/>
  <c r="C30" i="14" s="1"/>
  <c r="C29" i="14" a="1"/>
  <c r="C29" i="14" s="1"/>
  <c r="G24" i="14"/>
  <c r="F23" i="14"/>
  <c r="F22" i="14"/>
  <c r="F21" i="14"/>
  <c r="F20" i="14"/>
  <c r="F19" i="14"/>
  <c r="F18" i="14"/>
  <c r="G15" i="14"/>
  <c r="D24" i="14"/>
  <c r="C24" i="14"/>
  <c r="D23" i="14"/>
  <c r="D22" i="14"/>
  <c r="C22" i="14"/>
  <c r="D21" i="14"/>
  <c r="C21" i="14"/>
  <c r="D20" i="14"/>
  <c r="C20" i="14"/>
  <c r="D19" i="14"/>
  <c r="C19" i="14"/>
  <c r="C18" i="14"/>
  <c r="C17" i="14"/>
  <c r="C16" i="14"/>
  <c r="C15" i="14"/>
  <c r="C14" i="14"/>
  <c r="C13" i="14"/>
  <c r="D27" i="10"/>
  <c r="C27" i="10"/>
  <c r="D26" i="10"/>
  <c r="D25" i="10"/>
  <c r="D24" i="10"/>
  <c r="D23" i="10"/>
  <c r="D22" i="10"/>
  <c r="C25" i="10"/>
  <c r="C24" i="10"/>
  <c r="C23" i="10"/>
  <c r="C22" i="10"/>
  <c r="G50" i="1"/>
  <c r="G48" i="1"/>
  <c r="G49" i="1"/>
  <c r="F44" i="1" a="1"/>
  <c r="F44" i="1" s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G44" i="1" a="1"/>
  <c r="G44" i="1" s="1"/>
  <c r="E44" i="1" s="1"/>
  <c r="G43" i="1" a="1"/>
  <c r="G43" i="1" s="1"/>
  <c r="E43" i="1" s="1"/>
  <c r="G42" i="1" a="1"/>
  <c r="G42" i="1" s="1"/>
  <c r="E42" i="1" s="1"/>
  <c r="G41" i="1" a="1"/>
  <c r="G41" i="1" s="1"/>
  <c r="E41" i="1" s="1"/>
  <c r="G40" i="1" a="1"/>
  <c r="G40" i="1" s="1"/>
  <c r="E40" i="1" s="1"/>
  <c r="G39" i="1" a="1"/>
  <c r="G39" i="1" s="1"/>
  <c r="E39" i="1" s="1"/>
  <c r="G38" i="1" a="1"/>
  <c r="G38" i="1" s="1"/>
  <c r="E38" i="1" s="1"/>
  <c r="G37" i="1" a="1"/>
  <c r="G37" i="1" s="1"/>
  <c r="E37" i="1" s="1"/>
  <c r="G36" i="1" a="1"/>
  <c r="G36" i="1" s="1"/>
  <c r="E36" i="1" s="1"/>
  <c r="G35" i="1" a="1"/>
  <c r="G35" i="1" s="1"/>
  <c r="E35" i="1" s="1"/>
  <c r="G34" i="1" a="1"/>
  <c r="G34" i="1" s="1"/>
  <c r="E34" i="1" s="1"/>
  <c r="G33" i="1" a="1"/>
  <c r="G33" i="1" s="1"/>
  <c r="E33" i="1" s="1"/>
  <c r="G32" i="1" a="1"/>
  <c r="G32" i="1" s="1"/>
  <c r="G31" i="1" a="1"/>
  <c r="G31" i="1" s="1"/>
  <c r="E31" i="1" s="1"/>
  <c r="G30" i="1" a="1"/>
  <c r="G30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G16" i="1"/>
  <c r="G25" i="1"/>
  <c r="F24" i="1"/>
  <c r="F23" i="1"/>
  <c r="F22" i="1"/>
  <c r="F21" i="1"/>
  <c r="F20" i="1"/>
  <c r="F19" i="1"/>
  <c r="D25" i="1"/>
  <c r="C25" i="1"/>
  <c r="D24" i="1"/>
  <c r="D23" i="1"/>
  <c r="D22" i="1"/>
  <c r="D21" i="1"/>
  <c r="D20" i="1"/>
  <c r="C23" i="1"/>
  <c r="C22" i="1"/>
  <c r="C21" i="1"/>
  <c r="C20" i="1"/>
  <c r="A23" i="11"/>
  <c r="B23" i="11" s="1"/>
  <c r="A22" i="11"/>
  <c r="B22" i="11" s="1"/>
  <c r="A21" i="11"/>
  <c r="B21" i="11" s="1"/>
  <c r="A20" i="11"/>
  <c r="B20" i="11" s="1"/>
  <c r="A19" i="11"/>
  <c r="B19" i="11" s="1"/>
  <c r="A18" i="11"/>
  <c r="B18" i="11" s="1"/>
  <c r="A17" i="11"/>
  <c r="B17" i="11" s="1"/>
  <c r="A16" i="11"/>
  <c r="B16" i="11" s="1"/>
  <c r="A15" i="11"/>
  <c r="A14" i="11"/>
  <c r="B14" i="11" s="1"/>
  <c r="A13" i="11"/>
  <c r="B13" i="11" s="1"/>
  <c r="A12" i="11"/>
  <c r="B12" i="11" s="1"/>
  <c r="A10" i="11"/>
  <c r="B10" i="11" s="1"/>
  <c r="A9" i="11"/>
  <c r="B9" i="11" s="1"/>
  <c r="A8" i="11"/>
  <c r="B8" i="11" s="1"/>
  <c r="A7" i="11"/>
  <c r="B7" i="11" s="1"/>
  <c r="A6" i="11"/>
  <c r="C4" i="8"/>
  <c r="A17" i="8"/>
  <c r="B17" i="8" s="1"/>
  <c r="D8" i="9" s="1"/>
  <c r="J32" i="10"/>
  <c r="J31" i="10" s="1"/>
  <c r="I32" i="10"/>
  <c r="I34" i="10"/>
  <c r="H32" i="10"/>
  <c r="H34" i="10"/>
  <c r="G32" i="10"/>
  <c r="G34" i="10"/>
  <c r="F32" i="10"/>
  <c r="F34" i="10"/>
  <c r="E32" i="10"/>
  <c r="E34" i="10"/>
  <c r="D32" i="10"/>
  <c r="D34" i="10"/>
  <c r="C32" i="10"/>
  <c r="C34" i="10"/>
  <c r="J34" i="10"/>
  <c r="A24" i="8"/>
  <c r="A25" i="8" s="1"/>
  <c r="F7" i="9" s="1"/>
  <c r="J9" i="2"/>
  <c r="J8" i="2"/>
  <c r="K8" i="2" s="1"/>
  <c r="H26" i="10"/>
  <c r="H25" i="10"/>
  <c r="H24" i="10"/>
  <c r="H23" i="10"/>
  <c r="H22" i="10"/>
  <c r="H21" i="10"/>
  <c r="C16" i="10"/>
  <c r="C17" i="10"/>
  <c r="C18" i="10"/>
  <c r="C19" i="10"/>
  <c r="C20" i="10"/>
  <c r="C21" i="10"/>
  <c r="A1" i="9"/>
  <c r="A1" i="8"/>
  <c r="D4" i="8"/>
  <c r="D5" i="8"/>
  <c r="A1" i="7"/>
  <c r="A7" i="7"/>
  <c r="C7" i="7" s="1"/>
  <c r="C14" i="1"/>
  <c r="C15" i="1"/>
  <c r="C16" i="1"/>
  <c r="C17" i="1"/>
  <c r="C18" i="1"/>
  <c r="C19" i="1"/>
  <c r="C48" i="1"/>
  <c r="C49" i="1"/>
  <c r="C50" i="1"/>
  <c r="C51" i="1"/>
  <c r="A1" i="2"/>
  <c r="J5" i="2"/>
  <c r="J6" i="2"/>
  <c r="K6" i="2" s="1"/>
  <c r="J7" i="2"/>
  <c r="K7" i="2" s="1"/>
  <c r="K9" i="2"/>
  <c r="A1" i="3"/>
  <c r="A1" i="4"/>
  <c r="A1" i="11" s="1"/>
  <c r="B7" i="7"/>
  <c r="F30" i="14" a="1"/>
  <c r="F30" i="14" s="1"/>
  <c r="F31" i="14" a="1"/>
  <c r="F31" i="14" s="1"/>
  <c r="F31" i="1" a="1"/>
  <c r="F31" i="1" s="1"/>
  <c r="F32" i="1" a="1"/>
  <c r="F32" i="1" s="1"/>
  <c r="F29" i="14" l="1" a="1"/>
  <c r="F29" i="14" s="1"/>
  <c r="K5" i="2"/>
  <c r="H2" i="11"/>
  <c r="F30" i="1" a="1"/>
  <c r="F30" i="1" s="1"/>
  <c r="I31" i="10"/>
  <c r="C15" i="11"/>
  <c r="B11" i="8"/>
  <c r="B7" i="9" s="1"/>
  <c r="B18" i="8"/>
  <c r="E8" i="9" s="1"/>
  <c r="C17" i="8"/>
  <c r="C18" i="8" s="1"/>
  <c r="E9" i="9" s="1"/>
  <c r="C16" i="11"/>
  <c r="D7" i="9"/>
  <c r="A18" i="8"/>
  <c r="E7" i="9" s="1"/>
  <c r="C12" i="11"/>
  <c r="E31" i="10"/>
  <c r="C11" i="8"/>
  <c r="B8" i="9" s="1"/>
  <c r="A8" i="7"/>
  <c r="D8" i="7" s="1"/>
  <c r="D31" i="10"/>
  <c r="F31" i="10"/>
  <c r="H31" i="10"/>
  <c r="F3" i="11"/>
  <c r="C20" i="11"/>
  <c r="C7" i="11"/>
  <c r="C31" i="10"/>
  <c r="G31" i="10"/>
  <c r="E30" i="1"/>
  <c r="C19" i="11"/>
  <c r="C10" i="11"/>
  <c r="E32" i="1"/>
  <c r="G45" i="1"/>
  <c r="D2" i="11"/>
  <c r="G2" i="11"/>
  <c r="J3" i="11"/>
  <c r="C23" i="11"/>
  <c r="F43" i="14"/>
  <c r="F45" i="1"/>
  <c r="E2" i="11"/>
  <c r="H3" i="11"/>
  <c r="J2" i="11"/>
  <c r="C22" i="11"/>
  <c r="C21" i="11"/>
  <c r="C18" i="11"/>
  <c r="C17" i="11"/>
  <c r="C14" i="11"/>
  <c r="C13" i="11"/>
  <c r="C9" i="11"/>
  <c r="C8" i="11"/>
  <c r="D3" i="11"/>
  <c r="F2" i="11"/>
  <c r="F6" i="11" s="1"/>
  <c r="E29" i="14"/>
  <c r="E43" i="14" s="1"/>
  <c r="D9" i="9"/>
  <c r="B6" i="11"/>
  <c r="C6" i="11"/>
  <c r="B15" i="11"/>
  <c r="G43" i="14"/>
  <c r="C25" i="11"/>
  <c r="C11" i="11"/>
  <c r="K2" i="11"/>
  <c r="K6" i="11" s="1"/>
  <c r="K3" i="11"/>
  <c r="I3" i="11"/>
  <c r="I23" i="11" s="1"/>
  <c r="G3" i="11"/>
  <c r="E3" i="11"/>
  <c r="C24" i="11"/>
  <c r="B24" i="8"/>
  <c r="D17" i="8"/>
  <c r="D11" i="8" s="1"/>
  <c r="B9" i="9" s="1"/>
  <c r="N5" i="2"/>
  <c r="N6" i="2"/>
  <c r="N7" i="2"/>
  <c r="N8" i="2"/>
  <c r="N9" i="2"/>
  <c r="K3" i="2"/>
  <c r="J3" i="2"/>
  <c r="E8" i="7"/>
  <c r="E7" i="7"/>
  <c r="D7" i="7"/>
  <c r="E45" i="1" l="1"/>
  <c r="H23" i="11"/>
  <c r="D23" i="11"/>
  <c r="E15" i="11"/>
  <c r="G25" i="11"/>
  <c r="F10" i="11"/>
  <c r="J19" i="11"/>
  <c r="D21" i="11"/>
  <c r="E56" i="10" a="1"/>
  <c r="E56" i="10" s="1"/>
  <c r="E10" i="11"/>
  <c r="D25" i="11"/>
  <c r="E19" i="11"/>
  <c r="D15" i="11"/>
  <c r="D9" i="11"/>
  <c r="A9" i="7"/>
  <c r="C8" i="7"/>
  <c r="B8" i="7"/>
  <c r="J6" i="11"/>
  <c r="E40" i="10" a="1"/>
  <c r="E40" i="10" s="1"/>
  <c r="D14" i="11"/>
  <c r="D22" i="11"/>
  <c r="D10" i="11"/>
  <c r="D13" i="11"/>
  <c r="D24" i="11"/>
  <c r="D18" i="11"/>
  <c r="D19" i="11"/>
  <c r="F17" i="11"/>
  <c r="D8" i="11"/>
  <c r="J15" i="11"/>
  <c r="F23" i="11"/>
  <c r="D6" i="11"/>
  <c r="J7" i="11"/>
  <c r="J25" i="11"/>
  <c r="E52" i="10" a="1"/>
  <c r="E52" i="10" s="1"/>
  <c r="H19" i="11"/>
  <c r="D11" i="11"/>
  <c r="J10" i="11"/>
  <c r="D17" i="11"/>
  <c r="H14" i="11"/>
  <c r="H18" i="11"/>
  <c r="H13" i="11"/>
  <c r="H21" i="11"/>
  <c r="H12" i="11"/>
  <c r="H24" i="11"/>
  <c r="F20" i="11"/>
  <c r="F13" i="11"/>
  <c r="E48" i="10" a="1"/>
  <c r="E48" i="10" s="1"/>
  <c r="E25" i="11"/>
  <c r="F16" i="11"/>
  <c r="F8" i="11"/>
  <c r="H15" i="11"/>
  <c r="F19" i="11"/>
  <c r="H22" i="11"/>
  <c r="H7" i="11"/>
  <c r="H16" i="11"/>
  <c r="F7" i="11"/>
  <c r="F24" i="11"/>
  <c r="F9" i="11"/>
  <c r="F14" i="11"/>
  <c r="F18" i="11"/>
  <c r="F22" i="11"/>
  <c r="H11" i="11"/>
  <c r="H20" i="11"/>
  <c r="E44" i="10" a="1"/>
  <c r="E44" i="10" s="1"/>
  <c r="F25" i="11"/>
  <c r="E36" i="10" a="1"/>
  <c r="E36" i="10" s="1"/>
  <c r="H25" i="11"/>
  <c r="F12" i="11"/>
  <c r="H10" i="11"/>
  <c r="F21" i="11"/>
  <c r="F15" i="11"/>
  <c r="F11" i="11"/>
  <c r="J9" i="11"/>
  <c r="J14" i="11"/>
  <c r="J8" i="11"/>
  <c r="J12" i="11"/>
  <c r="J13" i="11"/>
  <c r="J16" i="11"/>
  <c r="J17" i="11"/>
  <c r="J20" i="11"/>
  <c r="J21" i="11"/>
  <c r="J11" i="11"/>
  <c r="J24" i="11"/>
  <c r="J18" i="11"/>
  <c r="J23" i="11"/>
  <c r="J22" i="11"/>
  <c r="H9" i="11"/>
  <c r="H8" i="11"/>
  <c r="H17" i="11"/>
  <c r="H6" i="11"/>
  <c r="D7" i="11"/>
  <c r="D12" i="11"/>
  <c r="D16" i="11"/>
  <c r="D20" i="11"/>
  <c r="I9" i="11"/>
  <c r="I14" i="11"/>
  <c r="I18" i="11"/>
  <c r="I22" i="11"/>
  <c r="I24" i="11"/>
  <c r="E37" i="10" a="1"/>
  <c r="E37" i="10" s="1"/>
  <c r="E45" i="10" a="1"/>
  <c r="E45" i="10" s="1"/>
  <c r="E53" i="10" a="1"/>
  <c r="E53" i="10" s="1"/>
  <c r="C24" i="8"/>
  <c r="B25" i="8"/>
  <c r="F8" i="9" s="1"/>
  <c r="I8" i="11"/>
  <c r="I13" i="11"/>
  <c r="I17" i="11"/>
  <c r="I21" i="11"/>
  <c r="I11" i="11"/>
  <c r="E41" i="10" a="1"/>
  <c r="E41" i="10" s="1"/>
  <c r="E49" i="10" a="1"/>
  <c r="E49" i="10" s="1"/>
  <c r="E38" i="10" a="1"/>
  <c r="E38" i="10" s="1"/>
  <c r="E42" i="10" a="1"/>
  <c r="E42" i="10" s="1"/>
  <c r="E46" i="10" a="1"/>
  <c r="E46" i="10" s="1"/>
  <c r="E50" i="10" a="1"/>
  <c r="E50" i="10" s="1"/>
  <c r="E54" i="10" a="1"/>
  <c r="E54" i="10" s="1"/>
  <c r="I25" i="11"/>
  <c r="I10" i="11"/>
  <c r="E23" i="11"/>
  <c r="E8" i="11"/>
  <c r="E24" i="11"/>
  <c r="E7" i="11"/>
  <c r="E12" i="11"/>
  <c r="E16" i="11"/>
  <c r="E20" i="11"/>
  <c r="E9" i="11"/>
  <c r="E14" i="11"/>
  <c r="E18" i="11"/>
  <c r="E22" i="11"/>
  <c r="E13" i="11"/>
  <c r="E11" i="11"/>
  <c r="E21" i="11"/>
  <c r="E17" i="11"/>
  <c r="K25" i="11"/>
  <c r="K8" i="11"/>
  <c r="K13" i="11"/>
  <c r="K17" i="11"/>
  <c r="K21" i="11"/>
  <c r="K11" i="11"/>
  <c r="K9" i="11"/>
  <c r="K14" i="11"/>
  <c r="K18" i="11"/>
  <c r="K22" i="11"/>
  <c r="K10" i="11"/>
  <c r="K7" i="11"/>
  <c r="K12" i="11"/>
  <c r="K16" i="11"/>
  <c r="K20" i="11"/>
  <c r="K24" i="11"/>
  <c r="K15" i="11"/>
  <c r="K19" i="11"/>
  <c r="K23" i="11"/>
  <c r="C4" i="11"/>
  <c r="I6" i="11"/>
  <c r="I19" i="11"/>
  <c r="E39" i="10" a="1"/>
  <c r="E39" i="10" s="1"/>
  <c r="E43" i="10" a="1"/>
  <c r="E43" i="10" s="1"/>
  <c r="E47" i="10" a="1"/>
  <c r="E47" i="10" s="1"/>
  <c r="E51" i="10" a="1"/>
  <c r="E51" i="10" s="1"/>
  <c r="E55" i="10" a="1"/>
  <c r="E55" i="10" s="1"/>
  <c r="D10" i="9"/>
  <c r="D18" i="8"/>
  <c r="E10" i="9" s="1"/>
  <c r="E17" i="8"/>
  <c r="E11" i="8" s="1"/>
  <c r="B10" i="9" s="1"/>
  <c r="G8" i="11"/>
  <c r="G13" i="11"/>
  <c r="G17" i="11"/>
  <c r="G21" i="11"/>
  <c r="G11" i="11"/>
  <c r="G9" i="11"/>
  <c r="G14" i="11"/>
  <c r="G18" i="11"/>
  <c r="G22" i="11"/>
  <c r="G10" i="11"/>
  <c r="G24" i="11"/>
  <c r="G7" i="11"/>
  <c r="G12" i="11"/>
  <c r="G16" i="11"/>
  <c r="G20" i="11"/>
  <c r="G23" i="11"/>
  <c r="G15" i="11"/>
  <c r="G19" i="11"/>
  <c r="G6" i="11"/>
  <c r="I7" i="11"/>
  <c r="I12" i="11"/>
  <c r="I16" i="11"/>
  <c r="I20" i="11"/>
  <c r="E6" i="11"/>
  <c r="I15" i="11"/>
  <c r="C60" i="10" a="1"/>
  <c r="C60" i="10" s="1"/>
  <c r="C59" i="10" a="1"/>
  <c r="C59" i="10" s="1"/>
  <c r="C58" i="10" a="1"/>
  <c r="C58" i="10" s="1"/>
  <c r="C57" i="10" a="1"/>
  <c r="C57" i="10" s="1"/>
  <c r="C56" i="10" a="1"/>
  <c r="C56" i="10" s="1"/>
  <c r="C55" i="10" a="1"/>
  <c r="C55" i="10" s="1"/>
  <c r="C54" i="10" a="1"/>
  <c r="C54" i="10" s="1"/>
  <c r="C53" i="10" a="1"/>
  <c r="C53" i="10" s="1"/>
  <c r="C52" i="10" a="1"/>
  <c r="C52" i="10" s="1"/>
  <c r="C51" i="10" a="1"/>
  <c r="C51" i="10" s="1"/>
  <c r="C50" i="10" a="1"/>
  <c r="C50" i="10" s="1"/>
  <c r="C49" i="10" a="1"/>
  <c r="C49" i="10" s="1"/>
  <c r="C48" i="10" a="1"/>
  <c r="C48" i="10" s="1"/>
  <c r="C47" i="10" a="1"/>
  <c r="C47" i="10" s="1"/>
  <c r="C46" i="10" a="1"/>
  <c r="C46" i="10" s="1"/>
  <c r="C45" i="10" a="1"/>
  <c r="C45" i="10" s="1"/>
  <c r="C44" i="10" a="1"/>
  <c r="C44" i="10" s="1"/>
  <c r="C43" i="10" a="1"/>
  <c r="C43" i="10" s="1"/>
  <c r="C42" i="10" a="1"/>
  <c r="C42" i="10" s="1"/>
  <c r="C41" i="10" a="1"/>
  <c r="C41" i="10" s="1"/>
  <c r="C40" i="10" a="1"/>
  <c r="C40" i="10" s="1"/>
  <c r="C39" i="10" a="1"/>
  <c r="C39" i="10" s="1"/>
  <c r="C38" i="10" a="1"/>
  <c r="C38" i="10" s="1"/>
  <c r="C37" i="10" a="1"/>
  <c r="C37" i="10" s="1"/>
  <c r="C36" i="10" a="1"/>
  <c r="C36" i="10" s="1"/>
  <c r="C61" i="10" a="1"/>
  <c r="C61" i="10" s="1"/>
  <c r="K55" i="1" l="1"/>
  <c r="J55" i="1"/>
  <c r="K54" i="1"/>
  <c r="J54" i="1"/>
  <c r="K57" i="1"/>
  <c r="J57" i="1"/>
  <c r="K56" i="1"/>
  <c r="J56" i="1"/>
  <c r="A10" i="7"/>
  <c r="C9" i="7"/>
  <c r="B9" i="7"/>
  <c r="E9" i="7"/>
  <c r="D9" i="7"/>
  <c r="D4" i="11"/>
  <c r="J4" i="11"/>
  <c r="H4" i="11"/>
  <c r="F4" i="11"/>
  <c r="I4" i="11"/>
  <c r="E4" i="11"/>
  <c r="K4" i="11"/>
  <c r="G4" i="11"/>
  <c r="F17" i="8"/>
  <c r="F11" i="8" s="1"/>
  <c r="B11" i="9" s="1"/>
  <c r="D11" i="9"/>
  <c r="E18" i="8"/>
  <c r="E11" i="9" s="1"/>
  <c r="D24" i="8"/>
  <c r="C25" i="8"/>
  <c r="F9" i="9" s="1"/>
  <c r="K61" i="10"/>
  <c r="J61" i="10"/>
  <c r="J36" i="10"/>
  <c r="K36" i="10" s="1"/>
  <c r="G36" i="10"/>
  <c r="J37" i="10"/>
  <c r="K37" i="10"/>
  <c r="G37" i="10"/>
  <c r="J38" i="10"/>
  <c r="K38" i="10"/>
  <c r="G38" i="10"/>
  <c r="J39" i="10"/>
  <c r="K39" i="10"/>
  <c r="G39" i="10"/>
  <c r="J40" i="10"/>
  <c r="K40" i="10"/>
  <c r="G40" i="10"/>
  <c r="J41" i="10"/>
  <c r="K41" i="10" s="1"/>
  <c r="G41" i="10"/>
  <c r="K42" i="10"/>
  <c r="J42" i="10"/>
  <c r="G42" i="10"/>
  <c r="K43" i="10"/>
  <c r="J43" i="10"/>
  <c r="G43" i="10"/>
  <c r="K44" i="10"/>
  <c r="J44" i="10"/>
  <c r="G44" i="10"/>
  <c r="K45" i="10"/>
  <c r="J45" i="10"/>
  <c r="G45" i="10"/>
  <c r="K46" i="10"/>
  <c r="J46" i="10"/>
  <c r="G46" i="10"/>
  <c r="K47" i="10"/>
  <c r="J47" i="10"/>
  <c r="G47" i="10"/>
  <c r="K48" i="10"/>
  <c r="J48" i="10"/>
  <c r="G48" i="10"/>
  <c r="K49" i="10"/>
  <c r="J49" i="10"/>
  <c r="G49" i="10"/>
  <c r="K50" i="10"/>
  <c r="J50" i="10"/>
  <c r="G50" i="10"/>
  <c r="K51" i="10"/>
  <c r="J51" i="10"/>
  <c r="G51" i="10"/>
  <c r="K52" i="10"/>
  <c r="J52" i="10"/>
  <c r="G52" i="10"/>
  <c r="K53" i="10"/>
  <c r="J53" i="10"/>
  <c r="G53" i="10"/>
  <c r="K54" i="10"/>
  <c r="J54" i="10"/>
  <c r="G54" i="10"/>
  <c r="K55" i="10"/>
  <c r="J55" i="10"/>
  <c r="G55" i="10"/>
  <c r="K56" i="10"/>
  <c r="J56" i="10"/>
  <c r="G56" i="10"/>
  <c r="K57" i="10"/>
  <c r="J57" i="10"/>
  <c r="K58" i="10"/>
  <c r="J58" i="10"/>
  <c r="K59" i="10"/>
  <c r="J59" i="10"/>
  <c r="K60" i="10"/>
  <c r="J60" i="10"/>
  <c r="D10" i="7" l="1"/>
  <c r="C10" i="7"/>
  <c r="A11" i="7"/>
  <c r="E10" i="7"/>
  <c r="B10" i="7"/>
  <c r="D25" i="8"/>
  <c r="F10" i="9" s="1"/>
  <c r="E24" i="8"/>
  <c r="D12" i="9"/>
  <c r="F18" i="8"/>
  <c r="E12" i="9" s="1"/>
  <c r="A19" i="8"/>
  <c r="G11" i="8" s="1"/>
  <c r="B12" i="9" s="1"/>
  <c r="E11" i="7" l="1"/>
  <c r="D11" i="7"/>
  <c r="C11" i="7"/>
  <c r="A12" i="7"/>
  <c r="B11" i="7"/>
  <c r="E25" i="8"/>
  <c r="F11" i="9" s="1"/>
  <c r="F24" i="8"/>
  <c r="A20" i="8"/>
  <c r="E13" i="9" s="1"/>
  <c r="D13" i="9"/>
  <c r="B19" i="8"/>
  <c r="A13" i="8" s="1"/>
  <c r="B13" i="9" s="1"/>
  <c r="B12" i="7" l="1"/>
  <c r="D12" i="7"/>
  <c r="A13" i="7"/>
  <c r="E12" i="7"/>
  <c r="C12" i="7"/>
  <c r="B20" i="8"/>
  <c r="E14" i="9" s="1"/>
  <c r="C19" i="8"/>
  <c r="D14" i="9"/>
  <c r="B13" i="8"/>
  <c r="B14" i="9" s="1"/>
  <c r="F25" i="8"/>
  <c r="F12" i="9" s="1"/>
  <c r="A26" i="8"/>
  <c r="E13" i="7" l="1"/>
  <c r="C13" i="7"/>
  <c r="A14" i="7"/>
  <c r="D13" i="7"/>
  <c r="B13" i="7"/>
  <c r="B26" i="8"/>
  <c r="A27" i="8"/>
  <c r="F13" i="9" s="1"/>
  <c r="C20" i="8"/>
  <c r="E15" i="9" s="1"/>
  <c r="D15" i="9"/>
  <c r="D19" i="8"/>
  <c r="D14" i="7" l="1"/>
  <c r="C14" i="7"/>
  <c r="B14" i="7"/>
  <c r="A15" i="7"/>
  <c r="E14" i="7"/>
  <c r="E19" i="8"/>
  <c r="D13" i="8" s="1"/>
  <c r="B16" i="9" s="1"/>
  <c r="D16" i="9"/>
  <c r="D20" i="8"/>
  <c r="E16" i="9" s="1"/>
  <c r="C26" i="8"/>
  <c r="B27" i="8"/>
  <c r="F14" i="9" s="1"/>
  <c r="C13" i="8"/>
  <c r="B15" i="9" s="1"/>
  <c r="C15" i="7" l="1"/>
  <c r="D15" i="7"/>
  <c r="A16" i="7"/>
  <c r="B15" i="7"/>
  <c r="E15" i="7"/>
  <c r="C27" i="8"/>
  <c r="F15" i="9" s="1"/>
  <c r="D26" i="8"/>
  <c r="E20" i="8"/>
  <c r="E17" i="9" s="1"/>
  <c r="F19" i="8"/>
  <c r="D17" i="9"/>
  <c r="D16" i="7" l="1"/>
  <c r="B16" i="7"/>
  <c r="A17" i="7"/>
  <c r="E16" i="7"/>
  <c r="C16" i="7"/>
  <c r="E26" i="8"/>
  <c r="D27" i="8"/>
  <c r="F16" i="9" s="1"/>
  <c r="F20" i="8"/>
  <c r="E18" i="9" s="1"/>
  <c r="D18" i="9"/>
  <c r="G19" i="8"/>
  <c r="G13" i="8" s="1"/>
  <c r="B19" i="9" s="1"/>
  <c r="E13" i="8"/>
  <c r="B17" i="9" s="1"/>
  <c r="F13" i="8" l="1"/>
  <c r="B18" i="9" s="1"/>
  <c r="B17" i="7"/>
  <c r="E17" i="7"/>
  <c r="A18" i="7"/>
  <c r="D17" i="7"/>
  <c r="C17" i="7"/>
  <c r="F26" i="8"/>
  <c r="F27" i="8" s="1"/>
  <c r="F18" i="9" s="1"/>
  <c r="E27" i="8"/>
  <c r="F17" i="9" s="1"/>
  <c r="E18" i="7" l="1"/>
  <c r="C18" i="7"/>
  <c r="C19" i="7" s="1"/>
  <c r="B18" i="7"/>
  <c r="B19" i="7" s="1"/>
  <c r="D18" i="7"/>
</calcChain>
</file>

<file path=xl/sharedStrings.xml><?xml version="1.0" encoding="utf-8"?>
<sst xmlns="http://schemas.openxmlformats.org/spreadsheetml/2006/main" count="227" uniqueCount="160">
  <si>
    <t>Customer Account Balances</t>
  </si>
  <si>
    <t>Report Date:</t>
  </si>
  <si>
    <t>© www.excel-skills.com</t>
  </si>
  <si>
    <t>Invoice Number</t>
  </si>
  <si>
    <t>Invoice Date</t>
  </si>
  <si>
    <t>Invoiced To:</t>
  </si>
  <si>
    <t>Description</t>
  </si>
  <si>
    <t xml:space="preserve">Tax    </t>
  </si>
  <si>
    <t>Total</t>
  </si>
  <si>
    <t>Banking Details:</t>
  </si>
  <si>
    <t>Tax Inclusive Amount</t>
  </si>
  <si>
    <t>Tax Code</t>
  </si>
  <si>
    <t>Exclusive Amount</t>
  </si>
  <si>
    <t>Customer Set-up</t>
  </si>
  <si>
    <t>Billing Address</t>
  </si>
  <si>
    <t>Code</t>
  </si>
  <si>
    <t>Billing Name</t>
  </si>
  <si>
    <t>Line 1</t>
  </si>
  <si>
    <t>Line 2</t>
  </si>
  <si>
    <t>Line 3</t>
  </si>
  <si>
    <t>Line 4</t>
  </si>
  <si>
    <t>Line 5</t>
  </si>
  <si>
    <t>Tax Number</t>
  </si>
  <si>
    <t>Set-up</t>
  </si>
  <si>
    <t>Business Details</t>
  </si>
  <si>
    <t>Business Name</t>
  </si>
  <si>
    <t>Contact Number</t>
  </si>
  <si>
    <t>Fax Number</t>
  </si>
  <si>
    <t>Contact E-mail</t>
  </si>
  <si>
    <t>Sales Tax Reference Number</t>
  </si>
  <si>
    <t>Sales Tax Percentage</t>
  </si>
  <si>
    <t>Account Type</t>
  </si>
  <si>
    <t>Bank</t>
  </si>
  <si>
    <t>Bank Code</t>
  </si>
  <si>
    <t>Account Number</t>
  </si>
  <si>
    <t>Invoice Details</t>
  </si>
  <si>
    <t>Invoice Due Date</t>
  </si>
  <si>
    <t>Sales Tax Amount</t>
  </si>
  <si>
    <t>Customer Tax No.</t>
  </si>
  <si>
    <t>N/A</t>
  </si>
  <si>
    <t>XXX01</t>
  </si>
  <si>
    <t>General Customer Code</t>
  </si>
  <si>
    <t>Monthly Sales</t>
  </si>
  <si>
    <t>Start Date</t>
  </si>
  <si>
    <t>Date</t>
  </si>
  <si>
    <t>Sales</t>
  </si>
  <si>
    <t>Payment Date</t>
  </si>
  <si>
    <t>Receipts</t>
  </si>
  <si>
    <t>Debtors</t>
  </si>
  <si>
    <t>Debtors Age Analysis</t>
  </si>
  <si>
    <t>Statement Date</t>
  </si>
  <si>
    <t>Customer</t>
  </si>
  <si>
    <t>Age Analysis</t>
  </si>
  <si>
    <t>Balance</t>
  </si>
  <si>
    <t>Current</t>
  </si>
  <si>
    <t>30 Days</t>
  </si>
  <si>
    <t>60 Days</t>
  </si>
  <si>
    <t>90 Days</t>
  </si>
  <si>
    <t>120 Days</t>
  </si>
  <si>
    <t>150 Days</t>
  </si>
  <si>
    <t>180 Days</t>
  </si>
  <si>
    <t>210 Days</t>
  </si>
  <si>
    <t>240 Days</t>
  </si>
  <si>
    <t>270 Days</t>
  </si>
  <si>
    <t>300 Days</t>
  </si>
  <si>
    <t>330 Days</t>
  </si>
  <si>
    <t>Sales History</t>
  </si>
  <si>
    <t>Balance History</t>
  </si>
  <si>
    <t>360+ Days</t>
  </si>
  <si>
    <t>Chart Info</t>
  </si>
  <si>
    <t>Ageing Pie Chart</t>
  </si>
  <si>
    <t>Sales &amp; Debtors Chart</t>
  </si>
  <si>
    <t>Month</t>
  </si>
  <si>
    <t>Ageing</t>
  </si>
  <si>
    <t xml:space="preserve">Balance </t>
  </si>
  <si>
    <t>Account Statement</t>
  </si>
  <si>
    <t>Customer Details:</t>
  </si>
  <si>
    <t>Outstanding Balance:</t>
  </si>
  <si>
    <t>+180 Days</t>
  </si>
  <si>
    <t>Outstanding Invoices:</t>
  </si>
  <si>
    <t>Amount</t>
  </si>
  <si>
    <t>Website</t>
  </si>
  <si>
    <t>Business Registration Number</t>
  </si>
  <si>
    <t>Error Code</t>
  </si>
  <si>
    <t>Input Error Codes</t>
  </si>
  <si>
    <t>Reason</t>
  </si>
  <si>
    <t>E1</t>
  </si>
  <si>
    <t>E2</t>
  </si>
  <si>
    <t>Payment date is before invoice date.</t>
  </si>
  <si>
    <t>Customer code does not exist.</t>
  </si>
  <si>
    <t>Business Address:</t>
  </si>
  <si>
    <t xml:space="preserve">Amount      </t>
  </si>
  <si>
    <t xml:space="preserve">Total      </t>
  </si>
  <si>
    <t>Invoice Status:</t>
  </si>
  <si>
    <t>Payment Status:</t>
  </si>
  <si>
    <t>Payment Date:</t>
  </si>
  <si>
    <t>Invoice Due Date:</t>
  </si>
  <si>
    <t>Quotation</t>
  </si>
  <si>
    <t>Quotation Number</t>
  </si>
  <si>
    <t>Quotation No.</t>
  </si>
  <si>
    <t>Quotation Date</t>
  </si>
  <si>
    <t>Q0001</t>
  </si>
  <si>
    <t>Issued To:</t>
  </si>
  <si>
    <t>SC1</t>
  </si>
  <si>
    <t>State Ref</t>
  </si>
  <si>
    <t>SC2</t>
  </si>
  <si>
    <t>Quotations</t>
  </si>
  <si>
    <t>E3</t>
  </si>
  <si>
    <t>Payment date entered but no invoice number.</t>
  </si>
  <si>
    <t>CUS03</t>
  </si>
  <si>
    <t>CUS04</t>
  </si>
  <si>
    <t>CUS05</t>
  </si>
  <si>
    <t>CUS06</t>
  </si>
  <si>
    <t>CUS07</t>
  </si>
  <si>
    <t>CUS08</t>
  </si>
  <si>
    <t>CUS09</t>
  </si>
  <si>
    <t>CUS10</t>
  </si>
  <si>
    <t>CUS11</t>
  </si>
  <si>
    <t>CUS12</t>
  </si>
  <si>
    <t>CUS13</t>
  </si>
  <si>
    <t>CUS14</t>
  </si>
  <si>
    <t>CUS15</t>
  </si>
  <si>
    <t>CUS16</t>
  </si>
  <si>
    <t>CUS17</t>
  </si>
  <si>
    <t>CUS18</t>
  </si>
  <si>
    <t>CUS19</t>
  </si>
  <si>
    <t>Example Customer 3</t>
  </si>
  <si>
    <t>Example Customer 4</t>
  </si>
  <si>
    <t>Example Customer 5</t>
  </si>
  <si>
    <t>Example Customer 6</t>
  </si>
  <si>
    <t>Example Customer 7</t>
  </si>
  <si>
    <t>Example Customer 8</t>
  </si>
  <si>
    <t>Example Customer 9</t>
  </si>
  <si>
    <t>Example Customer 10</t>
  </si>
  <si>
    <t>Example Customer 11</t>
  </si>
  <si>
    <t>Example Customer 12</t>
  </si>
  <si>
    <t>Example Customer 13</t>
  </si>
  <si>
    <t>Example Customer 14</t>
  </si>
  <si>
    <t>Example Customer 15</t>
  </si>
  <si>
    <t>Example Customer 16</t>
  </si>
  <si>
    <t>Example Customer 17</t>
  </si>
  <si>
    <t>Example Customer 18</t>
  </si>
  <si>
    <t>Example Customer 19</t>
  </si>
  <si>
    <t>Johannesburg</t>
  </si>
  <si>
    <t>Palette Projects</t>
  </si>
  <si>
    <t>27 Mount Street</t>
  </si>
  <si>
    <t>Bryanston</t>
  </si>
  <si>
    <t>South Africa</t>
  </si>
  <si>
    <t>Billing code</t>
  </si>
  <si>
    <t>PP1</t>
  </si>
  <si>
    <t>INV0001</t>
  </si>
  <si>
    <t xml:space="preserve">SiyaBuddy (Pty) Ltd; Reg No.: 2012/046952/07
P.O.Box 180, Steenbok, 1347; Stand No. 1486, Steenbok Trust, Mpumalanga, 1347
Email Address: siyabuddy.tshabalala@gmail.com; Cell Number: 079 312 1513
Directors: Siyabonga Buddy Tshabalala; Nomuntu Ennie Ndhlovu
</t>
  </si>
  <si>
    <t>Tax Invoice</t>
  </si>
  <si>
    <t>A</t>
  </si>
  <si>
    <t>Services rendered</t>
  </si>
  <si>
    <t>LOGO</t>
  </si>
  <si>
    <t>CUS02</t>
  </si>
  <si>
    <t>Example Customer 2</t>
  </si>
  <si>
    <r>
      <t xml:space="preserve">Send proof of payment to </t>
    </r>
    <r>
      <rPr>
        <b/>
        <sz val="10"/>
        <color rgb="FFFF0000"/>
        <rFont val="Tahoma"/>
        <family val="2"/>
      </rPr>
      <t>abc@abc.co.za</t>
    </r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</si>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</sst>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%"/>
    <numFmt numFmtId="166" formatCode="dd\ mmmm\ yyyy"/>
    <numFmt numFmtId="167" formatCode="mmmm\-yyyy"/>
    <numFmt numFmtId="168" formatCode="mmm\-yyyy"/>
    <numFmt numFmtId="169" formatCode="mm\-yyyy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sz val="10"/>
      <color indexed="9"/>
      <name val="Tahoma"/>
      <family val="2"/>
    </font>
    <font>
      <b/>
      <sz val="14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u/>
      <sz val="11"/>
      <color indexed="17"/>
      <name val="Arial"/>
      <family val="2"/>
    </font>
    <font>
      <b/>
      <sz val="10"/>
      <color indexed="8"/>
      <name val="Tahoma"/>
      <family val="2"/>
    </font>
    <font>
      <b/>
      <sz val="9.5"/>
      <name val="Arial"/>
      <family val="2"/>
    </font>
    <font>
      <sz val="9.5"/>
      <name val="Arial"/>
      <family val="2"/>
    </font>
    <font>
      <b/>
      <u/>
      <sz val="9.5"/>
      <color indexed="12"/>
      <name val="Arial"/>
      <family val="2"/>
    </font>
    <font>
      <i/>
      <sz val="9.5"/>
      <name val="Arial"/>
      <family val="2"/>
    </font>
    <font>
      <i/>
      <sz val="9.5"/>
      <color indexed="8"/>
      <name val="Arial"/>
      <family val="2"/>
    </font>
    <font>
      <i/>
      <sz val="10"/>
      <color indexed="8"/>
      <name val="Tahoma"/>
      <family val="2"/>
    </font>
    <font>
      <b/>
      <sz val="11"/>
      <name val="Tahoma"/>
      <family val="2"/>
    </font>
    <font>
      <sz val="11"/>
      <name val="Arial"/>
      <family val="2"/>
    </font>
    <font>
      <b/>
      <sz val="9.5"/>
      <color indexed="9"/>
      <name val="Arial"/>
      <family val="2"/>
    </font>
    <font>
      <b/>
      <sz val="9.5"/>
      <color indexed="8"/>
      <name val="Arial"/>
      <family val="2"/>
    </font>
    <font>
      <sz val="8"/>
      <color indexed="9"/>
      <name val="Tahoma"/>
      <family val="2"/>
    </font>
    <font>
      <sz val="9.5"/>
      <color indexed="9"/>
      <name val="Arial"/>
      <family val="2"/>
    </font>
    <font>
      <sz val="9.5"/>
      <color indexed="8"/>
      <name val="Arial"/>
      <family val="2"/>
    </font>
    <font>
      <sz val="9.5"/>
      <color indexed="53"/>
      <name val="Arial"/>
      <family val="2"/>
    </font>
    <font>
      <b/>
      <sz val="12"/>
      <name val="Arial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b/>
      <sz val="9.5"/>
      <color theme="1"/>
      <name val="Arial"/>
      <family val="2"/>
    </font>
    <font>
      <b/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Protection="1">
      <protection hidden="1"/>
    </xf>
    <xf numFmtId="0" fontId="10" fillId="0" borderId="0" xfId="0" applyFont="1" applyProtection="1">
      <protection hidden="1"/>
    </xf>
    <xf numFmtId="0" fontId="16" fillId="0" borderId="0" xfId="0" applyFont="1" applyProtection="1">
      <protection hidden="1"/>
    </xf>
    <xf numFmtId="0" fontId="16" fillId="0" borderId="0" xfId="0" applyFont="1" applyAlignment="1" applyProtection="1">
      <alignment horizontal="left"/>
      <protection hidden="1"/>
    </xf>
    <xf numFmtId="0" fontId="12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7" fillId="0" borderId="0" xfId="2" applyFont="1" applyAlignment="1" applyProtection="1">
      <alignment horizontal="right"/>
      <protection hidden="1"/>
    </xf>
    <xf numFmtId="0" fontId="11" fillId="0" borderId="0" xfId="0" applyFont="1" applyProtection="1">
      <protection hidden="1"/>
    </xf>
    <xf numFmtId="165" fontId="16" fillId="2" borderId="1" xfId="3" applyNumberFormat="1" applyFont="1" applyFill="1" applyBorder="1" applyAlignment="1" applyProtection="1">
      <alignment horizontal="left"/>
      <protection hidden="1"/>
    </xf>
    <xf numFmtId="14" fontId="15" fillId="0" borderId="0" xfId="0" applyNumberFormat="1" applyFont="1" applyAlignment="1" applyProtection="1">
      <alignment horizontal="center"/>
      <protection hidden="1"/>
    </xf>
    <xf numFmtId="14" fontId="18" fillId="0" borderId="0" xfId="0" applyNumberFormat="1" applyFont="1" applyAlignment="1" applyProtection="1">
      <alignment horizontal="center"/>
      <protection hidden="1"/>
    </xf>
    <xf numFmtId="0" fontId="18" fillId="0" borderId="0" xfId="0" applyNumberFormat="1" applyFont="1" applyAlignment="1" applyProtection="1">
      <alignment horizontal="left" vertical="center"/>
      <protection hidden="1"/>
    </xf>
    <xf numFmtId="14" fontId="18" fillId="0" borderId="0" xfId="0" applyNumberFormat="1" applyFont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164" fontId="19" fillId="0" borderId="0" xfId="1" applyFont="1" applyAlignment="1" applyProtection="1">
      <alignment horizontal="center" vertical="center"/>
      <protection hidden="1"/>
    </xf>
    <xf numFmtId="164" fontId="18" fillId="0" borderId="0" xfId="1" applyFont="1" applyAlignment="1" applyProtection="1">
      <alignment horizontal="center" vertical="center"/>
      <protection hidden="1"/>
    </xf>
    <xf numFmtId="164" fontId="16" fillId="0" borderId="0" xfId="1" applyFont="1" applyProtection="1">
      <protection hidden="1"/>
    </xf>
    <xf numFmtId="167" fontId="16" fillId="0" borderId="0" xfId="0" applyNumberFormat="1" applyFont="1" applyAlignment="1" applyProtection="1">
      <alignment horizontal="left"/>
      <protection hidden="1"/>
    </xf>
    <xf numFmtId="164" fontId="11" fillId="0" borderId="0" xfId="1" applyFont="1" applyProtection="1">
      <protection hidden="1"/>
    </xf>
    <xf numFmtId="164" fontId="16" fillId="0" borderId="0" xfId="1" applyFont="1" applyAlignment="1" applyProtection="1">
      <alignment horizontal="center"/>
      <protection hidden="1"/>
    </xf>
    <xf numFmtId="0" fontId="16" fillId="0" borderId="0" xfId="0" applyFont="1" applyAlignment="1" applyProtection="1">
      <alignment horizontal="center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169" fontId="16" fillId="0" borderId="0" xfId="0" applyNumberFormat="1" applyFont="1" applyAlignment="1" applyProtection="1">
      <alignment horizontal="left"/>
      <protection hidden="1"/>
    </xf>
    <xf numFmtId="169" fontId="11" fillId="0" borderId="0" xfId="0" applyNumberFormat="1" applyFont="1" applyAlignment="1" applyProtection="1">
      <alignment horizontal="left"/>
      <protection hidden="1"/>
    </xf>
    <xf numFmtId="0" fontId="4" fillId="0" borderId="0" xfId="0" applyFont="1" applyProtection="1">
      <protection hidden="1"/>
    </xf>
    <xf numFmtId="14" fontId="4" fillId="0" borderId="0" xfId="0" applyNumberFormat="1" applyFont="1" applyAlignment="1" applyProtection="1">
      <alignment horizontal="center"/>
      <protection hidden="1"/>
    </xf>
    <xf numFmtId="0" fontId="4" fillId="0" borderId="0" xfId="1" applyNumberFormat="1" applyFont="1" applyAlignment="1" applyProtection="1">
      <alignment horizontal="center"/>
      <protection hidden="1"/>
    </xf>
    <xf numFmtId="0" fontId="5" fillId="0" borderId="0" xfId="1" applyNumberFormat="1" applyFont="1" applyAlignment="1" applyProtection="1">
      <alignment horizontal="left"/>
      <protection hidden="1"/>
    </xf>
    <xf numFmtId="14" fontId="4" fillId="0" borderId="0" xfId="1" applyNumberFormat="1" applyFont="1" applyAlignment="1" applyProtection="1">
      <alignment horizontal="center"/>
      <protection hidden="1"/>
    </xf>
    <xf numFmtId="0" fontId="6" fillId="0" borderId="0" xfId="1" applyNumberFormat="1" applyFont="1" applyProtection="1">
      <protection hidden="1"/>
    </xf>
    <xf numFmtId="0" fontId="7" fillId="0" borderId="0" xfId="1" applyNumberFormat="1" applyFont="1" applyAlignment="1" applyProtection="1">
      <alignment horizontal="left"/>
      <protection hidden="1"/>
    </xf>
    <xf numFmtId="0" fontId="14" fillId="0" borderId="0" xfId="1" applyNumberFormat="1" applyFont="1" applyFill="1" applyBorder="1" applyAlignment="1" applyProtection="1">
      <alignment horizontal="center"/>
      <protection hidden="1"/>
    </xf>
    <xf numFmtId="0" fontId="4" fillId="0" borderId="0" xfId="1" applyNumberFormat="1" applyFont="1" applyProtection="1">
      <protection hidden="1"/>
    </xf>
    <xf numFmtId="14" fontId="4" fillId="0" borderId="0" xfId="1" applyNumberFormat="1" applyFont="1" applyFill="1" applyBorder="1" applyAlignment="1" applyProtection="1">
      <alignment horizontal="center"/>
      <protection hidden="1"/>
    </xf>
    <xf numFmtId="0" fontId="8" fillId="0" borderId="2" xfId="1" applyNumberFormat="1" applyFont="1" applyBorder="1" applyAlignment="1" applyProtection="1">
      <alignment horizontal="left"/>
      <protection hidden="1"/>
    </xf>
    <xf numFmtId="14" fontId="8" fillId="0" borderId="3" xfId="1" applyNumberFormat="1" applyFont="1" applyBorder="1" applyAlignment="1" applyProtection="1">
      <alignment horizontal="center"/>
      <protection hidden="1"/>
    </xf>
    <xf numFmtId="0" fontId="8" fillId="0" borderId="4" xfId="1" applyNumberFormat="1" applyFont="1" applyBorder="1" applyAlignment="1" applyProtection="1">
      <alignment horizontal="left"/>
      <protection hidden="1"/>
    </xf>
    <xf numFmtId="0" fontId="4" fillId="0" borderId="0" xfId="1" applyNumberFormat="1" applyFont="1" applyBorder="1" applyAlignment="1" applyProtection="1">
      <alignment horizontal="center"/>
      <protection hidden="1"/>
    </xf>
    <xf numFmtId="0" fontId="4" fillId="0" borderId="0" xfId="1" applyNumberFormat="1" applyFont="1" applyAlignment="1" applyProtection="1">
      <alignment horizontal="left"/>
      <protection hidden="1"/>
    </xf>
    <xf numFmtId="0" fontId="8" fillId="0" borderId="5" xfId="1" applyNumberFormat="1" applyFont="1" applyBorder="1" applyAlignment="1" applyProtection="1">
      <alignment horizontal="left"/>
      <protection hidden="1"/>
    </xf>
    <xf numFmtId="14" fontId="8" fillId="0" borderId="0" xfId="1" applyNumberFormat="1" applyFont="1" applyBorder="1" applyAlignment="1" applyProtection="1">
      <alignment horizontal="center"/>
      <protection hidden="1"/>
    </xf>
    <xf numFmtId="0" fontId="8" fillId="0" borderId="6" xfId="1" applyNumberFormat="1" applyFont="1" applyBorder="1" applyAlignment="1" applyProtection="1">
      <alignment horizontal="left"/>
      <protection hidden="1"/>
    </xf>
    <xf numFmtId="0" fontId="8" fillId="0" borderId="7" xfId="1" applyNumberFormat="1" applyFont="1" applyBorder="1" applyAlignment="1" applyProtection="1">
      <alignment horizontal="left"/>
      <protection hidden="1"/>
    </xf>
    <xf numFmtId="14" fontId="8" fillId="0" borderId="8" xfId="1" applyNumberFormat="1" applyFont="1" applyBorder="1" applyAlignment="1" applyProtection="1">
      <alignment horizontal="center"/>
      <protection hidden="1"/>
    </xf>
    <xf numFmtId="0" fontId="8" fillId="0" borderId="9" xfId="1" applyNumberFormat="1" applyFont="1" applyBorder="1" applyAlignment="1" applyProtection="1">
      <alignment horizontal="left"/>
      <protection hidden="1"/>
    </xf>
    <xf numFmtId="0" fontId="7" fillId="0" borderId="0" xfId="0" applyFont="1" applyProtection="1">
      <protection hidden="1"/>
    </xf>
    <xf numFmtId="4" fontId="7" fillId="0" borderId="0" xfId="1" applyNumberFormat="1" applyFont="1" applyAlignment="1" applyProtection="1">
      <alignment horizontal="right"/>
      <protection hidden="1"/>
    </xf>
    <xf numFmtId="0" fontId="7" fillId="0" borderId="0" xfId="1" applyNumberFormat="1" applyFont="1" applyAlignment="1" applyProtection="1">
      <alignment horizontal="center"/>
      <protection hidden="1"/>
    </xf>
    <xf numFmtId="0" fontId="21" fillId="0" borderId="0" xfId="0" applyFont="1" applyProtection="1">
      <protection hidden="1"/>
    </xf>
    <xf numFmtId="164" fontId="4" fillId="0" borderId="0" xfId="1" applyFont="1" applyAlignment="1" applyProtection="1">
      <alignment horizontal="right"/>
      <protection hidden="1"/>
    </xf>
    <xf numFmtId="0" fontId="4" fillId="0" borderId="0" xfId="0" applyFont="1" applyBorder="1" applyProtection="1">
      <protection hidden="1"/>
    </xf>
    <xf numFmtId="14" fontId="4" fillId="0" borderId="0" xfId="1" applyNumberFormat="1" applyFont="1" applyBorder="1" applyAlignment="1" applyProtection="1">
      <alignment horizontal="left"/>
      <protection hidden="1"/>
    </xf>
    <xf numFmtId="0" fontId="4" fillId="0" borderId="0" xfId="0" applyFont="1" applyAlignment="1" applyProtection="1">
      <alignment horizontal="left"/>
      <protection hidden="1"/>
    </xf>
    <xf numFmtId="0" fontId="4" fillId="0" borderId="0" xfId="0" quotePrefix="1" applyFont="1" applyAlignment="1" applyProtection="1">
      <alignment horizontal="left"/>
      <protection hidden="1"/>
    </xf>
    <xf numFmtId="0" fontId="7" fillId="0" borderId="7" xfId="1" applyNumberFormat="1" applyFont="1" applyBorder="1" applyAlignment="1" applyProtection="1">
      <alignment horizontal="left"/>
      <protection hidden="1"/>
    </xf>
    <xf numFmtId="0" fontId="8" fillId="0" borderId="0" xfId="1" applyNumberFormat="1" applyFont="1" applyAlignment="1" applyProtection="1">
      <alignment horizontal="left"/>
      <protection hidden="1"/>
    </xf>
    <xf numFmtId="0" fontId="9" fillId="0" borderId="0" xfId="0" applyFont="1" applyAlignment="1" applyProtection="1">
      <alignment horizontal="center"/>
      <protection hidden="1"/>
    </xf>
    <xf numFmtId="14" fontId="4" fillId="0" borderId="0" xfId="1" applyNumberFormat="1" applyFont="1" applyAlignment="1" applyProtection="1">
      <alignment horizontal="left"/>
      <protection hidden="1"/>
    </xf>
    <xf numFmtId="164" fontId="4" fillId="0" borderId="0" xfId="1" applyFont="1" applyProtection="1">
      <protection hidden="1"/>
    </xf>
    <xf numFmtId="164" fontId="4" fillId="0" borderId="0" xfId="1" applyFont="1" applyAlignment="1" applyProtection="1">
      <alignment horizontal="left"/>
      <protection hidden="1"/>
    </xf>
    <xf numFmtId="164" fontId="7" fillId="0" borderId="0" xfId="1" applyFont="1" applyBorder="1" applyProtection="1">
      <protection hidden="1"/>
    </xf>
    <xf numFmtId="166" fontId="4" fillId="0" borderId="5" xfId="0" applyNumberFormat="1" applyFont="1" applyBorder="1" applyAlignment="1" applyProtection="1">
      <alignment horizontal="left"/>
      <protection hidden="1"/>
    </xf>
    <xf numFmtId="0" fontId="4" fillId="0" borderId="6" xfId="0" applyFont="1" applyBorder="1" applyProtection="1">
      <protection hidden="1"/>
    </xf>
    <xf numFmtId="0" fontId="4" fillId="0" borderId="7" xfId="0" applyFont="1" applyBorder="1" applyProtection="1">
      <protection hidden="1"/>
    </xf>
    <xf numFmtId="0" fontId="4" fillId="0" borderId="9" xfId="0" applyFont="1" applyBorder="1" applyProtection="1">
      <protection hidden="1"/>
    </xf>
    <xf numFmtId="14" fontId="16" fillId="0" borderId="0" xfId="0" applyNumberFormat="1" applyFont="1" applyProtection="1">
      <protection hidden="1"/>
    </xf>
    <xf numFmtId="164" fontId="17" fillId="0" borderId="0" xfId="1" applyFont="1" applyAlignment="1" applyProtection="1">
      <alignment horizontal="right"/>
      <protection hidden="1"/>
    </xf>
    <xf numFmtId="0" fontId="16" fillId="0" borderId="0" xfId="0" applyNumberFormat="1" applyFont="1" applyAlignment="1" applyProtection="1">
      <alignment horizontal="left"/>
      <protection hidden="1"/>
    </xf>
    <xf numFmtId="14" fontId="16" fillId="0" borderId="0" xfId="0" applyNumberFormat="1" applyFont="1" applyAlignment="1" applyProtection="1">
      <alignment horizontal="center"/>
      <protection hidden="1"/>
    </xf>
    <xf numFmtId="0" fontId="22" fillId="0" borderId="0" xfId="0" applyFont="1" applyProtection="1">
      <protection hidden="1"/>
    </xf>
    <xf numFmtId="168" fontId="15" fillId="3" borderId="1" xfId="0" applyNumberFormat="1" applyFont="1" applyFill="1" applyBorder="1" applyAlignment="1" applyProtection="1">
      <alignment horizontal="center"/>
      <protection hidden="1"/>
    </xf>
    <xf numFmtId="168" fontId="23" fillId="0" borderId="0" xfId="0" applyNumberFormat="1" applyFont="1" applyFill="1" applyBorder="1" applyAlignment="1" applyProtection="1">
      <alignment horizontal="center"/>
      <protection hidden="1"/>
    </xf>
    <xf numFmtId="14" fontId="25" fillId="0" borderId="0" xfId="0" applyNumberFormat="1" applyFont="1" applyProtection="1">
      <protection hidden="1"/>
    </xf>
    <xf numFmtId="14" fontId="25" fillId="0" borderId="0" xfId="1" applyNumberFormat="1" applyFont="1" applyAlignment="1" applyProtection="1">
      <alignment horizontal="center"/>
      <protection hidden="1"/>
    </xf>
    <xf numFmtId="0" fontId="26" fillId="0" borderId="0" xfId="0" applyFont="1" applyProtection="1">
      <protection hidden="1"/>
    </xf>
    <xf numFmtId="0" fontId="27" fillId="0" borderId="0" xfId="0" applyFont="1" applyProtection="1">
      <protection hidden="1"/>
    </xf>
    <xf numFmtId="0" fontId="13" fillId="0" borderId="0" xfId="2" applyFont="1" applyAlignment="1" applyProtection="1">
      <alignment horizontal="right"/>
      <protection hidden="1"/>
    </xf>
    <xf numFmtId="0" fontId="28" fillId="0" borderId="0" xfId="0" applyFont="1" applyBorder="1" applyProtection="1">
      <protection hidden="1"/>
    </xf>
    <xf numFmtId="14" fontId="26" fillId="0" borderId="0" xfId="1" applyNumberFormat="1" applyFont="1" applyAlignment="1" applyProtection="1">
      <alignment horizontal="center"/>
      <protection hidden="1"/>
    </xf>
    <xf numFmtId="164" fontId="26" fillId="0" borderId="0" xfId="1" applyFont="1" applyProtection="1">
      <protection hidden="1"/>
    </xf>
    <xf numFmtId="0" fontId="18" fillId="0" borderId="0" xfId="0" applyFont="1" applyProtection="1">
      <protection hidden="1"/>
    </xf>
    <xf numFmtId="164" fontId="18" fillId="0" borderId="0" xfId="1" applyFont="1" applyProtection="1">
      <protection hidden="1"/>
    </xf>
    <xf numFmtId="0" fontId="29" fillId="0" borderId="0" xfId="0" applyFont="1" applyProtection="1">
      <protection hidden="1"/>
    </xf>
    <xf numFmtId="0" fontId="18" fillId="0" borderId="0" xfId="0" applyNumberFormat="1" applyFont="1" applyAlignment="1" applyProtection="1">
      <alignment horizontal="left"/>
      <protection hidden="1"/>
    </xf>
    <xf numFmtId="0" fontId="29" fillId="0" borderId="0" xfId="0" applyNumberFormat="1" applyFont="1" applyAlignment="1" applyProtection="1">
      <alignment horizontal="left"/>
      <protection hidden="1"/>
    </xf>
    <xf numFmtId="0" fontId="16" fillId="4" borderId="1" xfId="0" applyFont="1" applyFill="1" applyBorder="1" applyProtection="1">
      <protection hidden="1"/>
    </xf>
    <xf numFmtId="0" fontId="5" fillId="0" borderId="0" xfId="1" applyNumberFormat="1" applyFont="1" applyAlignment="1" applyProtection="1">
      <alignment horizontal="right"/>
      <protection hidden="1"/>
    </xf>
    <xf numFmtId="0" fontId="4" fillId="0" borderId="0" xfId="0" applyFont="1" applyFill="1" applyProtection="1">
      <protection hidden="1"/>
    </xf>
    <xf numFmtId="0" fontId="4" fillId="5" borderId="0" xfId="0" applyFont="1" applyFill="1" applyProtection="1">
      <protection hidden="1"/>
    </xf>
    <xf numFmtId="0" fontId="7" fillId="5" borderId="0" xfId="0" applyFont="1" applyFill="1" applyProtection="1">
      <protection hidden="1"/>
    </xf>
    <xf numFmtId="0" fontId="20" fillId="5" borderId="0" xfId="0" applyFont="1" applyFill="1" applyBorder="1" applyAlignment="1" applyProtection="1">
      <alignment horizontal="left" vertical="top"/>
      <protection hidden="1"/>
    </xf>
    <xf numFmtId="0" fontId="0" fillId="5" borderId="0" xfId="0" applyFill="1" applyProtection="1">
      <protection hidden="1"/>
    </xf>
    <xf numFmtId="0" fontId="4" fillId="5" borderId="0" xfId="1" applyNumberFormat="1" applyFont="1" applyFill="1" applyAlignment="1" applyProtection="1">
      <alignment horizontal="center"/>
      <protection hidden="1"/>
    </xf>
    <xf numFmtId="0" fontId="30" fillId="6" borderId="0" xfId="1" applyNumberFormat="1" applyFont="1" applyFill="1" applyAlignment="1" applyProtection="1">
      <alignment horizontal="left"/>
      <protection hidden="1"/>
    </xf>
    <xf numFmtId="0" fontId="31" fillId="6" borderId="0" xfId="1" applyNumberFormat="1" applyFont="1" applyFill="1" applyAlignment="1" applyProtection="1">
      <alignment horizontal="center"/>
      <protection hidden="1"/>
    </xf>
    <xf numFmtId="0" fontId="7" fillId="7" borderId="0" xfId="1" applyNumberFormat="1" applyFont="1" applyFill="1" applyBorder="1" applyAlignment="1" applyProtection="1">
      <alignment horizontal="center"/>
      <protection hidden="1"/>
    </xf>
    <xf numFmtId="0" fontId="30" fillId="6" borderId="0" xfId="0" applyFont="1" applyFill="1" applyProtection="1">
      <protection hidden="1"/>
    </xf>
    <xf numFmtId="0" fontId="4" fillId="0" borderId="0" xfId="0" applyFont="1" applyAlignment="1" applyProtection="1">
      <alignment vertical="center"/>
      <protection hidden="1"/>
    </xf>
    <xf numFmtId="0" fontId="30" fillId="6" borderId="0" xfId="0" applyFont="1" applyFill="1" applyAlignment="1" applyProtection="1">
      <alignment vertical="center"/>
      <protection hidden="1"/>
    </xf>
    <xf numFmtId="0" fontId="31" fillId="6" borderId="0" xfId="0" applyFont="1" applyFill="1" applyAlignment="1" applyProtection="1">
      <alignment vertical="center"/>
      <protection hidden="1"/>
    </xf>
    <xf numFmtId="0" fontId="4" fillId="5" borderId="0" xfId="0" applyFont="1" applyFill="1" applyAlignment="1" applyProtection="1">
      <alignment vertical="center"/>
      <protection hidden="1"/>
    </xf>
    <xf numFmtId="0" fontId="30" fillId="8" borderId="0" xfId="0" applyFont="1" applyFill="1" applyAlignment="1" applyProtection="1">
      <alignment horizontal="right" vertical="center"/>
      <protection hidden="1"/>
    </xf>
    <xf numFmtId="0" fontId="30" fillId="8" borderId="0" xfId="1" applyNumberFormat="1" applyFont="1" applyFill="1" applyAlignment="1" applyProtection="1">
      <alignment horizontal="right" vertical="center"/>
      <protection hidden="1"/>
    </xf>
    <xf numFmtId="0" fontId="6" fillId="0" borderId="0" xfId="1" applyNumberFormat="1" applyFont="1" applyAlignment="1" applyProtection="1">
      <alignment vertical="center"/>
      <protection hidden="1"/>
    </xf>
    <xf numFmtId="166" fontId="30" fillId="6" borderId="2" xfId="0" applyNumberFormat="1" applyFont="1" applyFill="1" applyBorder="1" applyAlignment="1" applyProtection="1">
      <alignment horizontal="left"/>
      <protection hidden="1"/>
    </xf>
    <xf numFmtId="0" fontId="31" fillId="6" borderId="4" xfId="0" applyFont="1" applyFill="1" applyBorder="1" applyProtection="1">
      <protection hidden="1"/>
    </xf>
    <xf numFmtId="0" fontId="8" fillId="0" borderId="9" xfId="1" applyNumberFormat="1" applyFont="1" applyBorder="1" applyAlignment="1" applyProtection="1">
      <alignment horizontal="left" indent="1"/>
      <protection hidden="1"/>
    </xf>
    <xf numFmtId="0" fontId="30" fillId="6" borderId="0" xfId="1" applyNumberFormat="1" applyFont="1" applyFill="1" applyAlignment="1" applyProtection="1">
      <alignment horizontal="center"/>
      <protection hidden="1"/>
    </xf>
    <xf numFmtId="0" fontId="4" fillId="0" borderId="5" xfId="1" applyNumberFormat="1" applyFont="1" applyBorder="1" applyAlignment="1" applyProtection="1">
      <alignment horizontal="left"/>
      <protection hidden="1"/>
    </xf>
    <xf numFmtId="0" fontId="4" fillId="0" borderId="7" xfId="1" applyNumberFormat="1" applyFont="1" applyBorder="1" applyAlignment="1" applyProtection="1">
      <alignment horizontal="left"/>
      <protection hidden="1"/>
    </xf>
    <xf numFmtId="14" fontId="4" fillId="0" borderId="6" xfId="1" applyNumberFormat="1" applyFont="1" applyBorder="1" applyAlignment="1" applyProtection="1">
      <alignment horizontal="center"/>
      <protection hidden="1"/>
    </xf>
    <xf numFmtId="14" fontId="4" fillId="0" borderId="9" xfId="1" applyNumberFormat="1" applyFont="1" applyBorder="1" applyAlignment="1" applyProtection="1">
      <alignment horizontal="center"/>
      <protection hidden="1"/>
    </xf>
    <xf numFmtId="0" fontId="7" fillId="0" borderId="6" xfId="1" applyNumberFormat="1" applyFont="1" applyBorder="1" applyAlignment="1" applyProtection="1">
      <alignment horizontal="center"/>
      <protection hidden="1"/>
    </xf>
    <xf numFmtId="167" fontId="15" fillId="0" borderId="0" xfId="0" applyNumberFormat="1" applyFont="1" applyAlignment="1" applyProtection="1">
      <alignment horizontal="left"/>
      <protection hidden="1"/>
    </xf>
    <xf numFmtId="167" fontId="18" fillId="0" borderId="0" xfId="0" applyNumberFormat="1" applyFont="1" applyAlignment="1" applyProtection="1">
      <alignment horizontal="left"/>
      <protection hidden="1"/>
    </xf>
    <xf numFmtId="164" fontId="15" fillId="0" borderId="0" xfId="1" applyFont="1" applyAlignment="1" applyProtection="1">
      <alignment horizontal="center"/>
      <protection hidden="1"/>
    </xf>
    <xf numFmtId="164" fontId="15" fillId="0" borderId="10" xfId="1" applyFont="1" applyBorder="1" applyProtection="1">
      <protection hidden="1"/>
    </xf>
    <xf numFmtId="164" fontId="15" fillId="0" borderId="0" xfId="1" applyFont="1" applyProtection="1">
      <protection hidden="1"/>
    </xf>
    <xf numFmtId="167" fontId="29" fillId="0" borderId="0" xfId="0" applyNumberFormat="1" applyFont="1" applyAlignment="1" applyProtection="1">
      <alignment horizontal="left"/>
      <protection hidden="1"/>
    </xf>
    <xf numFmtId="0" fontId="15" fillId="0" borderId="0" xfId="0" applyFont="1" applyBorder="1" applyProtection="1">
      <protection hidden="1"/>
    </xf>
    <xf numFmtId="0" fontId="15" fillId="0" borderId="0" xfId="0" applyFont="1" applyBorder="1" applyAlignment="1" applyProtection="1">
      <alignment horizontal="left"/>
      <protection hidden="1"/>
    </xf>
    <xf numFmtId="0" fontId="16" fillId="0" borderId="0" xfId="0" applyFont="1" applyBorder="1" applyProtection="1">
      <protection hidden="1"/>
    </xf>
    <xf numFmtId="0" fontId="15" fillId="3" borderId="1" xfId="0" applyFont="1" applyFill="1" applyBorder="1" applyAlignment="1" applyProtection="1">
      <alignment horizontal="center"/>
      <protection hidden="1"/>
    </xf>
    <xf numFmtId="0" fontId="16" fillId="3" borderId="1" xfId="0" applyFont="1" applyFill="1" applyBorder="1" applyAlignment="1" applyProtection="1">
      <alignment horizontal="center"/>
      <protection hidden="1"/>
    </xf>
    <xf numFmtId="14" fontId="16" fillId="0" borderId="0" xfId="1" applyNumberFormat="1" applyFont="1" applyAlignment="1" applyProtection="1">
      <alignment horizontal="center"/>
      <protection hidden="1"/>
    </xf>
    <xf numFmtId="164" fontId="15" fillId="0" borderId="0" xfId="1" applyFont="1" applyBorder="1" applyAlignment="1" applyProtection="1">
      <alignment horizontal="left"/>
      <protection hidden="1"/>
    </xf>
    <xf numFmtId="166" fontId="18" fillId="0" borderId="0" xfId="0" applyNumberFormat="1" applyFont="1" applyAlignment="1" applyProtection="1">
      <alignment horizontal="left"/>
      <protection hidden="1"/>
    </xf>
    <xf numFmtId="14" fontId="25" fillId="5" borderId="0" xfId="0" applyNumberFormat="1" applyFont="1" applyFill="1" applyProtection="1">
      <protection hidden="1"/>
    </xf>
    <xf numFmtId="14" fontId="31" fillId="6" borderId="0" xfId="1" applyNumberFormat="1" applyFont="1" applyFill="1" applyAlignment="1" applyProtection="1">
      <alignment horizontal="center"/>
      <protection hidden="1"/>
    </xf>
    <xf numFmtId="0" fontId="30" fillId="6" borderId="1" xfId="0" applyFont="1" applyFill="1" applyBorder="1" applyAlignment="1" applyProtection="1">
      <alignment horizontal="center"/>
      <protection hidden="1"/>
    </xf>
    <xf numFmtId="14" fontId="30" fillId="6" borderId="1" xfId="0" applyNumberFormat="1" applyFont="1" applyFill="1" applyBorder="1" applyAlignment="1" applyProtection="1">
      <alignment horizontal="center"/>
      <protection hidden="1"/>
    </xf>
    <xf numFmtId="0" fontId="30" fillId="6" borderId="1" xfId="1" quotePrefix="1" applyNumberFormat="1" applyFont="1" applyFill="1" applyBorder="1" applyAlignment="1" applyProtection="1">
      <alignment horizontal="center"/>
      <protection hidden="1"/>
    </xf>
    <xf numFmtId="14" fontId="30" fillId="6" borderId="0" xfId="0" applyNumberFormat="1" applyFont="1" applyFill="1" applyAlignment="1" applyProtection="1">
      <alignment horizontal="center"/>
      <protection hidden="1"/>
    </xf>
    <xf numFmtId="0" fontId="4" fillId="5" borderId="0" xfId="0" applyFont="1" applyFill="1" applyBorder="1" applyProtection="1">
      <protection hidden="1"/>
    </xf>
    <xf numFmtId="14" fontId="4" fillId="5" borderId="0" xfId="1" applyNumberFormat="1" applyFont="1" applyFill="1" applyBorder="1" applyAlignment="1" applyProtection="1">
      <alignment horizontal="left"/>
      <protection hidden="1"/>
    </xf>
    <xf numFmtId="14" fontId="4" fillId="5" borderId="0" xfId="0" applyNumberFormat="1" applyFont="1" applyFill="1" applyAlignment="1" applyProtection="1">
      <alignment horizontal="center"/>
      <protection hidden="1"/>
    </xf>
    <xf numFmtId="14" fontId="4" fillId="5" borderId="0" xfId="1" applyNumberFormat="1" applyFont="1" applyFill="1" applyBorder="1" applyAlignment="1" applyProtection="1">
      <alignment horizontal="center"/>
      <protection hidden="1"/>
    </xf>
    <xf numFmtId="164" fontId="4" fillId="5" borderId="0" xfId="1" applyFont="1" applyFill="1" applyAlignment="1" applyProtection="1">
      <alignment horizontal="right"/>
      <protection hidden="1"/>
    </xf>
    <xf numFmtId="164" fontId="4" fillId="5" borderId="0" xfId="1" applyFont="1" applyFill="1" applyBorder="1" applyAlignment="1" applyProtection="1">
      <alignment horizontal="left"/>
      <protection hidden="1"/>
    </xf>
    <xf numFmtId="164" fontId="4" fillId="5" borderId="0" xfId="1" applyFont="1" applyFill="1" applyAlignment="1" applyProtection="1">
      <alignment horizontal="center"/>
      <protection hidden="1"/>
    </xf>
    <xf numFmtId="0" fontId="26" fillId="0" borderId="0" xfId="0" applyFont="1" applyAlignment="1" applyProtection="1">
      <alignment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16" fillId="0" borderId="0" xfId="0" applyFont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center"/>
      <protection hidden="1"/>
    </xf>
    <xf numFmtId="0" fontId="32" fillId="2" borderId="14" xfId="0" applyFont="1" applyFill="1" applyBorder="1" applyAlignment="1" applyProtection="1">
      <alignment vertical="center"/>
      <protection hidden="1"/>
    </xf>
    <xf numFmtId="0" fontId="32" fillId="2" borderId="14" xfId="0" applyFont="1" applyFill="1" applyBorder="1" applyAlignment="1" applyProtection="1">
      <alignment horizontal="left" vertical="center"/>
      <protection hidden="1"/>
    </xf>
    <xf numFmtId="0" fontId="32" fillId="2" borderId="14" xfId="0" applyFont="1" applyFill="1" applyBorder="1" applyAlignment="1" applyProtection="1">
      <alignment horizontal="center" vertical="center"/>
      <protection hidden="1"/>
    </xf>
    <xf numFmtId="0" fontId="32" fillId="0" borderId="0" xfId="0" applyFont="1" applyAlignment="1" applyProtection="1">
      <alignment vertical="center"/>
      <protection hidden="1"/>
    </xf>
    <xf numFmtId="0" fontId="32" fillId="2" borderId="14" xfId="0" applyNumberFormat="1" applyFont="1" applyFill="1" applyBorder="1" applyAlignment="1" applyProtection="1">
      <alignment horizontal="left" wrapText="1"/>
      <protection hidden="1"/>
    </xf>
    <xf numFmtId="14" fontId="32" fillId="2" borderId="14" xfId="0" applyNumberFormat="1" applyFont="1" applyFill="1" applyBorder="1" applyAlignment="1" applyProtection="1">
      <alignment horizontal="center" wrapText="1"/>
      <protection hidden="1"/>
    </xf>
    <xf numFmtId="0" fontId="32" fillId="2" borderId="14" xfId="0" applyFont="1" applyFill="1" applyBorder="1" applyAlignment="1" applyProtection="1">
      <alignment wrapText="1"/>
      <protection hidden="1"/>
    </xf>
    <xf numFmtId="164" fontId="32" fillId="2" borderId="14" xfId="1" applyFont="1" applyFill="1" applyBorder="1" applyAlignment="1" applyProtection="1">
      <alignment horizontal="center" wrapText="1"/>
      <protection hidden="1"/>
    </xf>
    <xf numFmtId="164" fontId="32" fillId="3" borderId="14" xfId="1" applyFont="1" applyFill="1" applyBorder="1" applyAlignment="1" applyProtection="1">
      <alignment horizontal="center" wrapText="1"/>
      <protection hidden="1"/>
    </xf>
    <xf numFmtId="0" fontId="32" fillId="0" borderId="0" xfId="0" applyFont="1" applyAlignment="1" applyProtection="1">
      <alignment wrapText="1"/>
      <protection hidden="1"/>
    </xf>
    <xf numFmtId="0" fontId="32" fillId="3" borderId="14" xfId="0" applyFont="1" applyFill="1" applyBorder="1" applyAlignment="1" applyProtection="1">
      <alignment vertical="center"/>
      <protection hidden="1"/>
    </xf>
    <xf numFmtId="164" fontId="32" fillId="3" borderId="14" xfId="1" applyFont="1" applyFill="1" applyBorder="1" applyAlignment="1" applyProtection="1">
      <alignment horizontal="center" vertical="center"/>
      <protection hidden="1"/>
    </xf>
    <xf numFmtId="14" fontId="24" fillId="2" borderId="1" xfId="1" applyNumberFormat="1" applyFont="1" applyFill="1" applyBorder="1" applyAlignment="1" applyProtection="1">
      <alignment horizontal="center"/>
      <protection locked="0"/>
    </xf>
    <xf numFmtId="14" fontId="15" fillId="2" borderId="1" xfId="0" applyNumberFormat="1" applyFont="1" applyFill="1" applyBorder="1" applyAlignment="1" applyProtection="1">
      <alignment horizontal="center"/>
      <protection locked="0"/>
    </xf>
    <xf numFmtId="0" fontId="15" fillId="2" borderId="1" xfId="0" applyFont="1" applyFill="1" applyBorder="1" applyAlignment="1" applyProtection="1">
      <alignment horizontal="center"/>
      <protection locked="0"/>
    </xf>
    <xf numFmtId="0" fontId="16" fillId="2" borderId="1" xfId="0" applyFont="1" applyFill="1" applyBorder="1" applyProtection="1"/>
    <xf numFmtId="0" fontId="16" fillId="2" borderId="1" xfId="0" quotePrefix="1" applyFont="1" applyFill="1" applyBorder="1" applyProtection="1"/>
    <xf numFmtId="0" fontId="16" fillId="2" borderId="1" xfId="0" applyFont="1" applyFill="1" applyBorder="1" applyAlignment="1" applyProtection="1">
      <alignment horizontal="left"/>
    </xf>
    <xf numFmtId="3" fontId="1" fillId="2" borderId="1" xfId="0" quotePrefix="1" applyNumberFormat="1" applyFont="1" applyFill="1" applyBorder="1" applyProtection="1">
      <protection hidden="1"/>
    </xf>
    <xf numFmtId="0" fontId="2" fillId="2" borderId="1" xfId="2" applyFill="1" applyBorder="1" applyAlignment="1" applyProtection="1">
      <protection hidden="1"/>
    </xf>
    <xf numFmtId="0" fontId="2" fillId="2" borderId="1" xfId="2" applyFill="1" applyBorder="1" applyAlignment="1" applyProtection="1"/>
    <xf numFmtId="0" fontId="1" fillId="2" borderId="1" xfId="0" applyFont="1" applyFill="1" applyBorder="1" applyAlignment="1" applyProtection="1">
      <alignment horizontal="left"/>
      <protection hidden="1"/>
    </xf>
    <xf numFmtId="0" fontId="0" fillId="2" borderId="1" xfId="0" applyFill="1" applyBorder="1" applyProtection="1">
      <protection hidden="1"/>
    </xf>
    <xf numFmtId="0" fontId="1" fillId="0" borderId="0" xfId="0" applyFont="1" applyProtection="1">
      <protection hidden="1"/>
    </xf>
    <xf numFmtId="0" fontId="0" fillId="0" borderId="0" xfId="0" applyAlignment="1" applyProtection="1">
      <alignment horizontal="left"/>
      <protection hidden="1"/>
    </xf>
    <xf numFmtId="0" fontId="1" fillId="0" borderId="0" xfId="0" applyFont="1" applyProtection="1">
      <protection locked="0"/>
    </xf>
    <xf numFmtId="0" fontId="7" fillId="0" borderId="10" xfId="1" applyNumberFormat="1" applyFont="1" applyBorder="1" applyAlignment="1" applyProtection="1">
      <alignment horizontal="left"/>
      <protection hidden="1"/>
    </xf>
    <xf numFmtId="0" fontId="7" fillId="0" borderId="10" xfId="0" applyFont="1" applyBorder="1" applyProtection="1">
      <protection hidden="1"/>
    </xf>
    <xf numFmtId="164" fontId="7" fillId="0" borderId="10" xfId="1" applyFont="1" applyBorder="1" applyProtection="1">
      <protection hidden="1"/>
    </xf>
    <xf numFmtId="0" fontId="4" fillId="9" borderId="0" xfId="0" applyFont="1" applyFill="1" applyProtection="1">
      <protection hidden="1"/>
    </xf>
    <xf numFmtId="0" fontId="4" fillId="9" borderId="0" xfId="0" applyFont="1" applyFill="1" applyBorder="1" applyProtection="1">
      <protection hidden="1"/>
    </xf>
    <xf numFmtId="164" fontId="4" fillId="9" borderId="0" xfId="1" applyFont="1" applyFill="1" applyAlignment="1" applyProtection="1">
      <alignment horizontal="right"/>
      <protection hidden="1"/>
    </xf>
    <xf numFmtId="14" fontId="4" fillId="9" borderId="0" xfId="1" applyNumberFormat="1" applyFont="1" applyFill="1" applyAlignment="1" applyProtection="1">
      <alignment horizontal="center"/>
      <protection hidden="1"/>
    </xf>
    <xf numFmtId="14" fontId="16" fillId="0" borderId="0" xfId="0" applyNumberFormat="1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center"/>
      <protection hidden="1"/>
    </xf>
    <xf numFmtId="0" fontId="14" fillId="0" borderId="15" xfId="1" applyNumberFormat="1" applyFont="1" applyFill="1" applyBorder="1" applyAlignment="1" applyProtection="1">
      <alignment horizontal="center"/>
      <protection hidden="1"/>
    </xf>
    <xf numFmtId="14" fontId="4" fillId="7" borderId="0" xfId="1" applyNumberFormat="1" applyFont="1" applyFill="1" applyBorder="1" applyAlignment="1" applyProtection="1">
      <alignment horizontal="center"/>
      <protection hidden="1"/>
    </xf>
    <xf numFmtId="0" fontId="1" fillId="2" borderId="1" xfId="0" quotePrefix="1" applyFont="1" applyFill="1" applyBorder="1" applyProtection="1">
      <protection hidden="1"/>
    </xf>
    <xf numFmtId="0" fontId="16" fillId="2" borderId="11" xfId="0" applyFont="1" applyFill="1" applyBorder="1" applyAlignment="1" applyProtection="1">
      <alignment horizontal="left"/>
    </xf>
    <xf numFmtId="0" fontId="16" fillId="2" borderId="12" xfId="0" applyFont="1" applyFill="1" applyBorder="1" applyAlignment="1" applyProtection="1">
      <alignment horizontal="left"/>
    </xf>
    <xf numFmtId="0" fontId="16" fillId="4" borderId="1" xfId="0" applyFont="1" applyFill="1" applyBorder="1" applyAlignment="1" applyProtection="1">
      <alignment horizontal="left"/>
      <protection hidden="1"/>
    </xf>
    <xf numFmtId="0" fontId="15" fillId="2" borderId="11" xfId="0" applyFont="1" applyFill="1" applyBorder="1" applyAlignment="1" applyProtection="1">
      <alignment horizontal="center" vertical="center"/>
      <protection hidden="1"/>
    </xf>
    <xf numFmtId="0" fontId="15" fillId="2" borderId="13" xfId="0" applyFont="1" applyFill="1" applyBorder="1" applyAlignment="1" applyProtection="1">
      <alignment horizontal="center" vertical="center"/>
      <protection hidden="1"/>
    </xf>
    <xf numFmtId="0" fontId="15" fillId="2" borderId="1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8" fillId="0" borderId="5" xfId="1" applyNumberFormat="1" applyFont="1" applyBorder="1" applyAlignment="1" applyProtection="1">
      <alignment horizontal="left"/>
      <protection hidden="1"/>
    </xf>
    <xf numFmtId="0" fontId="8" fillId="0" borderId="6" xfId="1" applyNumberFormat="1" applyFont="1" applyBorder="1" applyAlignment="1" applyProtection="1">
      <alignment horizontal="left"/>
      <protection hidden="1"/>
    </xf>
    <xf numFmtId="0" fontId="8" fillId="0" borderId="2" xfId="1" applyNumberFormat="1" applyFont="1" applyBorder="1" applyAlignment="1" applyProtection="1">
      <alignment horizontal="left"/>
      <protection hidden="1"/>
    </xf>
    <xf numFmtId="0" fontId="8" fillId="0" borderId="4" xfId="1" applyNumberFormat="1" applyFont="1" applyBorder="1" applyAlignment="1" applyProtection="1">
      <alignment horizontal="left"/>
      <protection hidden="1"/>
    </xf>
    <xf numFmtId="14" fontId="4" fillId="9" borderId="0" xfId="0" applyNumberFormat="1" applyFont="1" applyFill="1" applyAlignment="1" applyProtection="1">
      <alignment horizontal="center" vertical="top" wrapText="1"/>
      <protection hidden="1"/>
    </xf>
    <xf numFmtId="14" fontId="4" fillId="9" borderId="0" xfId="0" applyNumberFormat="1" applyFont="1" applyFill="1" applyAlignment="1" applyProtection="1">
      <alignment horizontal="center" vertical="top"/>
      <protection hidden="1"/>
    </xf>
    <xf numFmtId="0" fontId="16" fillId="0" borderId="0" xfId="0" applyFont="1" applyBorder="1" applyAlignment="1" applyProtection="1">
      <alignment horizontal="left" vertical="top" wrapText="1"/>
      <protection hidden="1"/>
    </xf>
    <xf numFmtId="0" fontId="20" fillId="0" borderId="16" xfId="0" applyFont="1" applyFill="1" applyBorder="1" applyAlignment="1" applyProtection="1">
      <alignment horizontal="center" vertical="top"/>
      <protection hidden="1"/>
    </xf>
    <xf numFmtId="0" fontId="20" fillId="0" borderId="17" xfId="0" applyFont="1" applyFill="1" applyBorder="1" applyAlignment="1" applyProtection="1">
      <alignment horizontal="center" vertical="top"/>
      <protection hidden="1"/>
    </xf>
    <xf numFmtId="0" fontId="20" fillId="0" borderId="18" xfId="0" applyFont="1" applyFill="1" applyBorder="1" applyAlignment="1" applyProtection="1">
      <alignment horizontal="center" vertical="top"/>
      <protection hidden="1"/>
    </xf>
    <xf numFmtId="0" fontId="20" fillId="0" borderId="19" xfId="0" applyFont="1" applyFill="1" applyBorder="1" applyAlignment="1" applyProtection="1">
      <alignment horizontal="center" vertical="top"/>
      <protection hidden="1"/>
    </xf>
    <xf numFmtId="0" fontId="20" fillId="0" borderId="0" xfId="0" applyFont="1" applyFill="1" applyBorder="1" applyAlignment="1" applyProtection="1">
      <alignment horizontal="center" vertical="top"/>
      <protection hidden="1"/>
    </xf>
    <xf numFmtId="0" fontId="20" fillId="0" borderId="20" xfId="0" applyFont="1" applyFill="1" applyBorder="1" applyAlignment="1" applyProtection="1">
      <alignment horizontal="center" vertical="top"/>
      <protection hidden="1"/>
    </xf>
    <xf numFmtId="0" fontId="20" fillId="0" borderId="21" xfId="0" applyFont="1" applyFill="1" applyBorder="1" applyAlignment="1" applyProtection="1">
      <alignment horizontal="center" vertical="top"/>
      <protection hidden="1"/>
    </xf>
    <xf numFmtId="0" fontId="20" fillId="0" borderId="22" xfId="0" applyFont="1" applyFill="1" applyBorder="1" applyAlignment="1" applyProtection="1">
      <alignment horizontal="center" vertical="top"/>
      <protection hidden="1"/>
    </xf>
    <xf numFmtId="0" fontId="20" fillId="0" borderId="23" xfId="0" applyFont="1" applyFill="1" applyBorder="1" applyAlignment="1" applyProtection="1">
      <alignment horizontal="center" vertical="top"/>
      <protection hidden="1"/>
    </xf>
    <xf numFmtId="0" fontId="4" fillId="0" borderId="0" xfId="0" applyFont="1" applyFill="1" applyBorder="1" applyProtection="1">
      <protection hidden="1"/>
    </xf>
    <xf numFmtId="14" fontId="4" fillId="0" borderId="0" xfId="0" applyNumberFormat="1" applyFont="1" applyFill="1" applyAlignment="1" applyProtection="1">
      <alignment vertical="top" wrapText="1"/>
      <protection hidden="1"/>
    </xf>
    <xf numFmtId="0" fontId="0" fillId="0" borderId="0" xfId="0" applyFill="1" applyProtection="1">
      <protection hidden="1"/>
    </xf>
    <xf numFmtId="0" fontId="4" fillId="0" borderId="0" xfId="0" applyFont="1" applyFill="1" applyAlignment="1" applyProtection="1">
      <alignment vertical="top" wrapText="1"/>
      <protection hidden="1"/>
    </xf>
    <xf numFmtId="0" fontId="4" fillId="0" borderId="0" xfId="0" applyFont="1" applyFill="1" applyAlignment="1" applyProtection="1">
      <alignment vertical="top"/>
      <protection hidden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ndense val="0"/>
        <extend val="0"/>
        <color indexed="9"/>
      </font>
      <fill>
        <patternFill>
          <bgColor indexed="5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ndense val="0"/>
        <extend val="0"/>
        <color indexed="9"/>
      </font>
      <fill>
        <patternFill>
          <bgColor indexed="5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ndense val="0"/>
        <extend val="0"/>
        <color indexed="9"/>
      </font>
      <fill>
        <patternFill>
          <bgColor indexed="5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color rgb="FFFF0000"/>
      </font>
    </dxf>
    <dxf>
      <font>
        <b/>
        <i val="0"/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19" formatCode="yyyy/mm/dd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19" formatCode="yyyy/mm/dd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19" formatCode="yyyy/mm/dd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center" vertical="bottom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solid">
          <fgColor indexed="64"/>
          <bgColor indexed="4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/>
        <i val="0"/>
        <color theme="0"/>
      </font>
      <fill>
        <patternFill>
          <bgColor rgb="FFFF66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protection locked="1" hidden="1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  <alignment horizontal="left" vertical="bottom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fill>
        <patternFill patternType="solid">
          <fgColor indexed="64"/>
          <bgColor indexed="43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Monthly Sales</a:t>
            </a:r>
            <a:r>
              <a:rPr lang="en-ZA" sz="11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!</a:t>
            </a: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   </a:t>
            </a:r>
            <a:endParaRPr lang="en-ZA"/>
          </a:p>
        </c:rich>
      </c:tx>
      <c:layout>
        <c:manualLayout>
          <c:xMode val="edge"/>
          <c:yMode val="edge"/>
          <c:x val="0.39890786875684253"/>
          <c:y val="2.521008403361344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8.7431849513051982E-2"/>
          <c:y val="8.8235475141714689E-2"/>
          <c:w val="0.88160448258994084"/>
          <c:h val="0.684875354671404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Monthly!$B$6</c:f>
              <c:strCache>
                <c:ptCount val="1"/>
                <c:pt idx="0">
                  <c:v> Sales 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CC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numRef>
              <c:f>Monthly!$A$7:$A$18</c:f>
              <c:numCache>
                <c:formatCode>mmmm\-yyyy</c:formatCode>
                <c:ptCount val="12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</c:numCache>
            </c:numRef>
          </c:cat>
          <c:val>
            <c:numRef>
              <c:f>Monthly!$B$7:$B$18</c:f>
              <c:numCache>
                <c:formatCode>_(* #\ ##0.00_);_(* \(#\ 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9-42D1-836B-76FEBE16C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377053248"/>
        <c:axId val="-377052704"/>
      </c:barChart>
      <c:dateAx>
        <c:axId val="-377053248"/>
        <c:scaling>
          <c:orientation val="minMax"/>
        </c:scaling>
        <c:delete val="0"/>
        <c:axPos val="b"/>
        <c:numFmt formatCode="mm\-yyyy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37705270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-37705270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37705324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Footer>Page &amp;P of &amp;N</c:oddFooter>
    </c:headerFooter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Monthly Receipts</a:t>
            </a:r>
            <a:r>
              <a:rPr lang="en-ZA" sz="11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!</a:t>
            </a: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   </a:t>
            </a:r>
            <a:endParaRPr lang="en-ZA"/>
          </a:p>
        </c:rich>
      </c:tx>
      <c:layout>
        <c:manualLayout>
          <c:xMode val="edge"/>
          <c:yMode val="edge"/>
          <c:x val="0.37636401813409687"/>
          <c:y val="2.5531914893617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8.7272804752134905E-2"/>
          <c:y val="8.9361887803124596E-2"/>
          <c:w val="0.88545533154770206"/>
          <c:h val="0.680852478499996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Monthly!$C$6</c:f>
              <c:strCache>
                <c:ptCount val="1"/>
                <c:pt idx="0">
                  <c:v> Receipts 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CC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numRef>
              <c:f>Monthly!$A$7:$A$18</c:f>
              <c:numCache>
                <c:formatCode>mmmm\-yyyy</c:formatCode>
                <c:ptCount val="12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</c:numCache>
            </c:numRef>
          </c:cat>
          <c:val>
            <c:numRef>
              <c:f>Monthly!$C$7:$C$18</c:f>
              <c:numCache>
                <c:formatCode>_(* #\ ##0.00_);_(* \(#\ 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0-4696-B64D-4D4C56FB5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377051072"/>
        <c:axId val="-377050528"/>
      </c:barChart>
      <c:dateAx>
        <c:axId val="-377051072"/>
        <c:scaling>
          <c:orientation val="minMax"/>
        </c:scaling>
        <c:delete val="0"/>
        <c:axPos val="b"/>
        <c:numFmt formatCode="mm\-yyyy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37705052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-37705052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377051072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Monthly Debtors</a:t>
            </a:r>
            <a:r>
              <a:rPr lang="en-ZA" sz="11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!</a:t>
            </a:r>
            <a:r>
              <a:rPr lang="en-ZA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   </a:t>
            </a:r>
            <a:endParaRPr lang="en-ZA"/>
          </a:p>
        </c:rich>
      </c:tx>
      <c:layout>
        <c:manualLayout>
          <c:xMode val="edge"/>
          <c:yMode val="edge"/>
          <c:x val="0.3818185635886423"/>
          <c:y val="2.56410256410256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8.7272804752134905E-2"/>
          <c:y val="8.9743964276026128E-2"/>
          <c:w val="0.88545533154770206"/>
          <c:h val="0.67949001523276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Monthly!$D$6</c:f>
              <c:strCache>
                <c:ptCount val="1"/>
                <c:pt idx="0">
                  <c:v> Debtors 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CC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numRef>
              <c:f>Monthly!$A$7:$A$18</c:f>
              <c:numCache>
                <c:formatCode>mmmm\-yyyy</c:formatCode>
                <c:ptCount val="12"/>
                <c:pt idx="0">
                  <c:v>42460</c:v>
                </c:pt>
                <c:pt idx="1">
                  <c:v>42490</c:v>
                </c:pt>
                <c:pt idx="2">
                  <c:v>42521</c:v>
                </c:pt>
                <c:pt idx="3">
                  <c:v>42551</c:v>
                </c:pt>
                <c:pt idx="4">
                  <c:v>42582</c:v>
                </c:pt>
                <c:pt idx="5">
                  <c:v>42613</c:v>
                </c:pt>
                <c:pt idx="6">
                  <c:v>42643</c:v>
                </c:pt>
                <c:pt idx="7">
                  <c:v>42674</c:v>
                </c:pt>
                <c:pt idx="8">
                  <c:v>42704</c:v>
                </c:pt>
                <c:pt idx="9">
                  <c:v>42735</c:v>
                </c:pt>
                <c:pt idx="10">
                  <c:v>42766</c:v>
                </c:pt>
                <c:pt idx="11">
                  <c:v>42794</c:v>
                </c:pt>
              </c:numCache>
            </c:numRef>
          </c:cat>
          <c:val>
            <c:numRef>
              <c:f>Monthly!$D$7:$D$18</c:f>
              <c:numCache>
                <c:formatCode>_(* #\ ##0.00_);_(* \(#\ 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7-4FBA-8DA7-DF2ABEEDB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377074464"/>
        <c:axId val="-377048896"/>
      </c:barChart>
      <c:dateAx>
        <c:axId val="-377074464"/>
        <c:scaling>
          <c:orientation val="minMax"/>
        </c:scaling>
        <c:delete val="0"/>
        <c:axPos val="b"/>
        <c:numFmt formatCode="mm\-yyyy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37704889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-37704889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37707446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 sz="9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Age Analysis</a:t>
            </a:r>
            <a:r>
              <a:rPr lang="en-ZA" sz="95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!</a:t>
            </a:r>
            <a:r>
              <a:rPr lang="en-ZA" sz="9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   </a:t>
            </a:r>
            <a:endParaRPr lang="en-ZA"/>
          </a:p>
        </c:rich>
      </c:tx>
      <c:layout>
        <c:manualLayout>
          <c:xMode val="edge"/>
          <c:yMode val="edge"/>
          <c:x val="0.41839176999426791"/>
          <c:y val="2.304147465437788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0.1287359211923518"/>
          <c:y val="7.8341190103844383E-2"/>
          <c:w val="0.84597891069259767"/>
          <c:h val="0.617512910230302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ChartInfo!$B$6</c:f>
              <c:strCache>
                <c:ptCount val="1"/>
                <c:pt idx="0">
                  <c:v> Balance 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CC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strRef>
              <c:f>ChartInfo!$A$7:$A$19</c:f>
              <c:strCache>
                <c:ptCount val="13"/>
                <c:pt idx="0">
                  <c:v>Current</c:v>
                </c:pt>
                <c:pt idx="1">
                  <c:v>30 Days</c:v>
                </c:pt>
                <c:pt idx="2">
                  <c:v>60 Days</c:v>
                </c:pt>
                <c:pt idx="3">
                  <c:v>90 Days</c:v>
                </c:pt>
                <c:pt idx="4">
                  <c:v>120 Days</c:v>
                </c:pt>
                <c:pt idx="5">
                  <c:v>150 Days</c:v>
                </c:pt>
                <c:pt idx="6">
                  <c:v>180 Days</c:v>
                </c:pt>
                <c:pt idx="7">
                  <c:v>210 Days</c:v>
                </c:pt>
                <c:pt idx="8">
                  <c:v>240 Days</c:v>
                </c:pt>
                <c:pt idx="9">
                  <c:v>270 Days</c:v>
                </c:pt>
                <c:pt idx="10">
                  <c:v>300 Days</c:v>
                </c:pt>
                <c:pt idx="11">
                  <c:v>330 Days</c:v>
                </c:pt>
                <c:pt idx="12">
                  <c:v>360+ Days</c:v>
                </c:pt>
              </c:strCache>
            </c:strRef>
          </c:cat>
          <c:val>
            <c:numRef>
              <c:f>ChartInfo!$B$7:$B$19</c:f>
              <c:numCache>
                <c:formatCode>_(* #\ ##0.00_);_(* \(#\ ##0.00\);_(* "-"??_);_(@_)</c:formatCode>
                <c:ptCount val="13"/>
                <c:pt idx="0">
                  <c:v>3500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B-4220-8C56-8543E8861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925835088"/>
        <c:axId val="-925854672"/>
      </c:barChart>
      <c:catAx>
        <c:axId val="-925835088"/>
        <c:scaling>
          <c:orientation val="minMax"/>
        </c:scaling>
        <c:delete val="0"/>
        <c:axPos val="b"/>
        <c:numFmt formatCode="[$-F800]dddd\,\ mmmm\ dd\,\ yyyy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925854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92585467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92583508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 sz="9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Sales / Balance History</a:t>
            </a:r>
            <a:r>
              <a:rPr lang="en-ZA" sz="95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!</a:t>
            </a:r>
            <a:r>
              <a:rPr lang="en-ZA" sz="9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      </a:t>
            </a:r>
            <a:endParaRPr lang="en-ZA"/>
          </a:p>
        </c:rich>
      </c:tx>
      <c:layout>
        <c:manualLayout>
          <c:xMode val="edge"/>
          <c:yMode val="edge"/>
          <c:x val="0.26206944821552475"/>
          <c:y val="2.23214285714285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0.1287359211923518"/>
          <c:y val="6.6964285714285712E-2"/>
          <c:w val="0.83908234348586452"/>
          <c:h val="0.69196428571428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ChartInfo!$E$6</c:f>
              <c:strCache>
                <c:ptCount val="1"/>
                <c:pt idx="0">
                  <c:v> Sales 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CC00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numRef>
              <c:f>ChartInfo!$D$7:$D$18</c:f>
              <c:numCache>
                <c:formatCode>mm\-yyyy</c:formatCode>
                <c:ptCount val="12"/>
                <c:pt idx="0">
                  <c:v>42886</c:v>
                </c:pt>
                <c:pt idx="1">
                  <c:v>42855</c:v>
                </c:pt>
                <c:pt idx="2">
                  <c:v>42825</c:v>
                </c:pt>
                <c:pt idx="3">
                  <c:v>42794</c:v>
                </c:pt>
                <c:pt idx="4">
                  <c:v>42766</c:v>
                </c:pt>
                <c:pt idx="5">
                  <c:v>42735</c:v>
                </c:pt>
                <c:pt idx="6">
                  <c:v>42704</c:v>
                </c:pt>
                <c:pt idx="7">
                  <c:v>42674</c:v>
                </c:pt>
                <c:pt idx="8">
                  <c:v>42643</c:v>
                </c:pt>
                <c:pt idx="9">
                  <c:v>42613</c:v>
                </c:pt>
                <c:pt idx="10">
                  <c:v>42582</c:v>
                </c:pt>
                <c:pt idx="11">
                  <c:v>42551</c:v>
                </c:pt>
              </c:numCache>
            </c:numRef>
          </c:cat>
          <c:val>
            <c:numRef>
              <c:f>ChartInfo!$E$7:$E$18</c:f>
              <c:numCache>
                <c:formatCode>_(* #\ ##0.00_);_(* \(#\ ##0.00\);_(* "-"??_);_(@_)</c:formatCode>
                <c:ptCount val="12"/>
                <c:pt idx="0">
                  <c:v>3500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B-4ACB-94BF-7057E554E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925850864"/>
        <c:axId val="-925850320"/>
      </c:barChart>
      <c:lineChart>
        <c:grouping val="stacked"/>
        <c:varyColors val="0"/>
        <c:ser>
          <c:idx val="1"/>
          <c:order val="1"/>
          <c:tx>
            <c:strRef>
              <c:f>ChartInfo!$F$6</c:f>
              <c:strCache>
                <c:ptCount val="1"/>
                <c:pt idx="0">
                  <c:v> Balance  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ChartInfo!$D$7:$D$18</c:f>
              <c:numCache>
                <c:formatCode>mm\-yyyy</c:formatCode>
                <c:ptCount val="12"/>
                <c:pt idx="0">
                  <c:v>42886</c:v>
                </c:pt>
                <c:pt idx="1">
                  <c:v>42855</c:v>
                </c:pt>
                <c:pt idx="2">
                  <c:v>42825</c:v>
                </c:pt>
                <c:pt idx="3">
                  <c:v>42794</c:v>
                </c:pt>
                <c:pt idx="4">
                  <c:v>42766</c:v>
                </c:pt>
                <c:pt idx="5">
                  <c:v>42735</c:v>
                </c:pt>
                <c:pt idx="6">
                  <c:v>42704</c:v>
                </c:pt>
                <c:pt idx="7">
                  <c:v>42674</c:v>
                </c:pt>
                <c:pt idx="8">
                  <c:v>42643</c:v>
                </c:pt>
                <c:pt idx="9">
                  <c:v>42613</c:v>
                </c:pt>
                <c:pt idx="10">
                  <c:v>42582</c:v>
                </c:pt>
                <c:pt idx="11">
                  <c:v>42551</c:v>
                </c:pt>
              </c:numCache>
            </c:numRef>
          </c:cat>
          <c:val>
            <c:numRef>
              <c:f>ChartInfo!$F$7:$F$18</c:f>
              <c:numCache>
                <c:formatCode>_(* #\ ##0.00_);_(* \(#\ ##0.00\);_(* "-"??_);_(@_)</c:formatCode>
                <c:ptCount val="12"/>
                <c:pt idx="0">
                  <c:v>3500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32B-4ACB-94BF-7057E554E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25850864"/>
        <c:axId val="-925850320"/>
      </c:lineChart>
      <c:dateAx>
        <c:axId val="-925850864"/>
        <c:scaling>
          <c:orientation val="maxMin"/>
        </c:scaling>
        <c:delete val="0"/>
        <c:axPos val="b"/>
        <c:numFmt formatCode="mm\-yyyy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92585032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-92585032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FFFFFF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925850864"/>
        <c:crosses val="max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655317223278124"/>
          <c:y val="3.125E-2"/>
          <c:w val="0.29425359761064351"/>
          <c:h val="9.821428571428572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5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hyperlink" Target="http://www.excel-skills.com/excel_templates.asp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cel-skills.com/excel_templates.asp" TargetMode="Externa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-skills.com/excel_templates.a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57150</xdr:colOff>
      <xdr:row>0</xdr:row>
      <xdr:rowOff>66675</xdr:rowOff>
    </xdr:from>
    <xdr:to>
      <xdr:col>10</xdr:col>
      <xdr:colOff>47625</xdr:colOff>
      <xdr:row>12</xdr:row>
      <xdr:rowOff>38100</xdr:rowOff>
    </xdr:to>
    <xdr:graphicFrame macro="">
      <xdr:nvGraphicFramePr>
        <xdr:cNvPr id="7595" name="Chart 1">
          <a:extLst>
            <a:ext uri="{FF2B5EF4-FFF2-40B4-BE49-F238E27FC236}">
              <a16:creationId xmlns:a16="http://schemas.microsoft.com/office/drawing/2014/main" id="{00000000-0008-0000-0600-0000AB1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57150</xdr:colOff>
      <xdr:row>12</xdr:row>
      <xdr:rowOff>85725</xdr:rowOff>
    </xdr:from>
    <xdr:to>
      <xdr:col>10</xdr:col>
      <xdr:colOff>57150</xdr:colOff>
      <xdr:row>24</xdr:row>
      <xdr:rowOff>38100</xdr:rowOff>
    </xdr:to>
    <xdr:graphicFrame macro="">
      <xdr:nvGraphicFramePr>
        <xdr:cNvPr id="7596" name="Chart 4">
          <a:extLst>
            <a:ext uri="{FF2B5EF4-FFF2-40B4-BE49-F238E27FC236}">
              <a16:creationId xmlns:a16="http://schemas.microsoft.com/office/drawing/2014/main" id="{00000000-0008-0000-0600-0000AC1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57150</xdr:colOff>
      <xdr:row>24</xdr:row>
      <xdr:rowOff>85725</xdr:rowOff>
    </xdr:from>
    <xdr:to>
      <xdr:col>10</xdr:col>
      <xdr:colOff>57150</xdr:colOff>
      <xdr:row>36</xdr:row>
      <xdr:rowOff>28575</xdr:rowOff>
    </xdr:to>
    <xdr:graphicFrame macro="">
      <xdr:nvGraphicFramePr>
        <xdr:cNvPr id="7597" name="Chart 5">
          <a:extLst>
            <a:ext uri="{FF2B5EF4-FFF2-40B4-BE49-F238E27FC236}">
              <a16:creationId xmlns:a16="http://schemas.microsoft.com/office/drawing/2014/main" id="{00000000-0008-0000-0600-0000AD1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22</xdr:col>
      <xdr:colOff>180468</xdr:colOff>
      <xdr:row>3</xdr:row>
      <xdr:rowOff>60156</xdr:rowOff>
    </xdr:from>
    <xdr:to>
      <xdr:col>22</xdr:col>
      <xdr:colOff>252468</xdr:colOff>
      <xdr:row>3</xdr:row>
      <xdr:rowOff>132156</xdr:rowOff>
    </xdr:to>
    <xdr:sp macro="" textlink="">
      <xdr:nvSpPr>
        <xdr:cNvPr id="5" name="Rectangle 1" title="www.excel-skills.com">
          <a:hlinkClick xmlns:r="http://schemas.openxmlformats.org/officeDocument/2006/relationships" r:id="rId4" tooltip="© www.excel-skills.com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21135468" y="641682"/>
          <a:ext cx="72000" cy="720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/>
      </xdr:spPr>
      <xdr:txBody>
        <a:bodyPr vertOverflow="clip" horzOverflow="clip" wrap="none" lIns="0" tIns="0" rIns="0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en-US" sz="800" b="0" i="0" u="none" strike="noStrike" baseline="0">
              <a:solidFill>
                <a:schemeClr val="bg1"/>
              </a:solidFill>
              <a:latin typeface="Arial Rounded MT Bold" pitchFamily="34" charset="0"/>
              <a:cs typeface="Arial"/>
            </a:rPr>
            <a:t>www.excel-skills.com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28575</xdr:colOff>
      <xdr:row>7</xdr:row>
      <xdr:rowOff>47625</xdr:rowOff>
    </xdr:from>
    <xdr:to>
      <xdr:col>10</xdr:col>
      <xdr:colOff>1028700</xdr:colOff>
      <xdr:row>18</xdr:row>
      <xdr:rowOff>19050</xdr:rowOff>
    </xdr:to>
    <xdr:graphicFrame macro="">
      <xdr:nvGraphicFramePr>
        <xdr:cNvPr id="8535" name="Chart 10">
          <a:extLst>
            <a:ext uri="{FF2B5EF4-FFF2-40B4-BE49-F238E27FC236}">
              <a16:creationId xmlns:a16="http://schemas.microsoft.com/office/drawing/2014/main" id="{00000000-0008-0000-0700-000057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28575</xdr:colOff>
      <xdr:row>18</xdr:row>
      <xdr:rowOff>57150</xdr:rowOff>
    </xdr:from>
    <xdr:to>
      <xdr:col>10</xdr:col>
      <xdr:colOff>1028700</xdr:colOff>
      <xdr:row>29</xdr:row>
      <xdr:rowOff>95250</xdr:rowOff>
    </xdr:to>
    <xdr:graphicFrame macro="">
      <xdr:nvGraphicFramePr>
        <xdr:cNvPr id="8536" name="Chart 11">
          <a:extLst>
            <a:ext uri="{FF2B5EF4-FFF2-40B4-BE49-F238E27FC236}">
              <a16:creationId xmlns:a16="http://schemas.microsoft.com/office/drawing/2014/main" id="{00000000-0008-0000-0700-0000582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22</xdr:col>
      <xdr:colOff>160416</xdr:colOff>
      <xdr:row>3</xdr:row>
      <xdr:rowOff>80208</xdr:rowOff>
    </xdr:from>
    <xdr:to>
      <xdr:col>22</xdr:col>
      <xdr:colOff>232416</xdr:colOff>
      <xdr:row>3</xdr:row>
      <xdr:rowOff>152208</xdr:rowOff>
    </xdr:to>
    <xdr:sp macro="" textlink="">
      <xdr:nvSpPr>
        <xdr:cNvPr id="4" name="Rectangle 1" title="www.excel-skills.com">
          <a:hlinkClick xmlns:r="http://schemas.openxmlformats.org/officeDocument/2006/relationships" r:id="rId3" tooltip="© www.excel-skills.com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22128074" y="661734"/>
          <a:ext cx="72000" cy="720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/>
      </xdr:spPr>
      <xdr:txBody>
        <a:bodyPr vertOverflow="clip" horzOverflow="clip" wrap="none" lIns="0" tIns="0" rIns="0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en-US" sz="800" b="0" i="0" u="none" strike="noStrike" baseline="0">
              <a:solidFill>
                <a:schemeClr val="bg1"/>
              </a:solidFill>
              <a:latin typeface="Arial Rounded MT Bold" pitchFamily="34" charset="0"/>
              <a:cs typeface="Arial"/>
            </a:rPr>
            <a:t>www.excel-skills.com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250650</xdr:colOff>
      <xdr:row>4</xdr:row>
      <xdr:rowOff>60156</xdr:rowOff>
    </xdr:from>
    <xdr:to>
      <xdr:col>26</xdr:col>
      <xdr:colOff>322650</xdr:colOff>
      <xdr:row>4</xdr:row>
      <xdr:rowOff>132156</xdr:rowOff>
    </xdr:to>
    <xdr:sp macro="" textlink="">
      <xdr:nvSpPr>
        <xdr:cNvPr id="2" name="Rectangle 1" title="www.excel-skills.com">
          <a:hlinkClick xmlns:r="http://schemas.openxmlformats.org/officeDocument/2006/relationships" r:id="rId1" tooltip="© www.excel-skills.com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25266308" y="832182"/>
          <a:ext cx="72000" cy="720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  <a:effectLst/>
      </xdr:spPr>
      <xdr:txBody>
        <a:bodyPr vertOverflow="clip" horzOverflow="clip" wrap="none" lIns="0" tIns="0" rIns="0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en-US" sz="800" b="0" i="0" u="none" strike="noStrike" baseline="0">
              <a:solidFill>
                <a:schemeClr val="bg1"/>
              </a:solidFill>
              <a:latin typeface="Arial Rounded MT Bold" pitchFamily="34" charset="0"/>
              <a:cs typeface="Arial"/>
            </a:rPr>
            <a:t>www.excel-skills.com</a:t>
          </a: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" displayName="Customer" ref="A5:H25" totalsRowShown="0" headerRowDxfId="52" dataDxfId="50" headerRowBorderDxfId="51" tableBorderDxfId="49">
  <autoFilter ref="A5:H25" xr:uid="{00000000-0009-0000-0100-000001000000}"/>
  <tableColumns count="8">
    <tableColumn id="1" xr3:uid="{00000000-0010-0000-0000-000001000000}" name="Billing Name" dataDxfId="48"/>
    <tableColumn id="2" xr3:uid="{00000000-0010-0000-0000-000002000000}" name="Billing code" dataDxfId="47"/>
    <tableColumn id="3" xr3:uid="{00000000-0010-0000-0000-000003000000}" name="Line 1" dataDxfId="46"/>
    <tableColumn id="4" xr3:uid="{00000000-0010-0000-0000-000004000000}" name="Line 2" dataDxfId="45"/>
    <tableColumn id="5" xr3:uid="{00000000-0010-0000-0000-000005000000}" name="Line 3" dataDxfId="44"/>
    <tableColumn id="6" xr3:uid="{00000000-0010-0000-0000-000006000000}" name="Line 4" dataDxfId="43"/>
    <tableColumn id="7" xr3:uid="{00000000-0010-0000-0000-000007000000}" name="Line 5" dataDxfId="42"/>
    <tableColumn id="8" xr3:uid="{00000000-0010-0000-0000-000008000000}" name="Tax Number" dataDxfId="4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tails" displayName="Details" ref="A4:O9" totalsRowShown="0" headerRowDxfId="39" dataDxfId="37" headerRowBorderDxfId="38" tableBorderDxfId="36" headerRowCellStyle="Comma">
  <autoFilter ref="A4:O9" xr:uid="{00000000-0009-0000-0100-000002000000}"/>
  <tableColumns count="15">
    <tableColumn id="1" xr3:uid="{00000000-0010-0000-0100-000001000000}" name="Invoice Number" dataDxfId="35"/>
    <tableColumn id="2" xr3:uid="{00000000-0010-0000-0100-000002000000}" name="Quotation Number" dataDxfId="34"/>
    <tableColumn id="3" xr3:uid="{00000000-0010-0000-0100-000003000000}" name="Invoice Date" dataDxfId="33"/>
    <tableColumn id="4" xr3:uid="{00000000-0010-0000-0100-000004000000}" name="Customer" dataDxfId="32"/>
    <tableColumn id="5" xr3:uid="{00000000-0010-0000-0100-000005000000}" name="Description" dataDxfId="31"/>
    <tableColumn id="6" xr3:uid="{00000000-0010-0000-0100-000006000000}" name="Tax Inclusive Amount" dataDxfId="30" dataCellStyle="Comma"/>
    <tableColumn id="7" xr3:uid="{00000000-0010-0000-0100-000007000000}" name="Tax Code" dataDxfId="29" dataCellStyle="Comma"/>
    <tableColumn id="8" xr3:uid="{00000000-0010-0000-0100-000008000000}" name="Invoice Due Date" dataDxfId="28"/>
    <tableColumn id="9" xr3:uid="{00000000-0010-0000-0100-000009000000}" name="Payment Date" dataDxfId="27"/>
    <tableColumn id="10" xr3:uid="{00000000-0010-0000-0100-00000A000000}" name="Sales Tax Amount" dataDxfId="26" dataCellStyle="Comma">
      <calculatedColumnFormula>IF(G5="A",ROUND(F5/(1+'Set-up'!$C$21)*'Set-up'!$C$21,2),0)</calculatedColumnFormula>
    </tableColumn>
    <tableColumn id="11" xr3:uid="{00000000-0010-0000-0100-00000B000000}" name="Exclusive Amount" dataDxfId="25" dataCellStyle="Comma">
      <calculatedColumnFormula>SUM(F5,-J5)</calculatedColumnFormula>
    </tableColumn>
    <tableColumn id="12" xr3:uid="{00000000-0010-0000-0100-00000C000000}" name="SC1" dataDxfId="24">
      <calculatedColumnFormula>IF(AND(ISBLANK($A5)=FALSE,$C5&lt;=Statement!$J$18,$D5=Statement!$J$17,$I5&gt;Statement!$J$18)=TRUE,1,IF(AND(ISBLANK($A5)=FALSE,$C5&lt;=Statement!$J$18,$D5=Statement!$J$17,ISBLANK($I5)=TRUE)=TRUE,1,0))</calculatedColumnFormula>
    </tableColumn>
    <tableColumn id="13" xr3:uid="{00000000-0010-0000-0100-00000D000000}" name="State Ref" dataDxfId="23">
      <calculatedColumnFormula>IF(ISBLANK(A5)=FALSE,L5&amp;"-"&amp;A5,"-")</calculatedColumnFormula>
    </tableColumn>
    <tableColumn id="14" xr3:uid="{00000000-0010-0000-0100-00000E000000}" name="SC2" dataDxfId="22">
      <calculatedColumnFormula>IF(AND(LEFT($M5,1)="1",COUNTIF(OFFSET($M$4,1,0,ROW($M5)-ROW($M$4),1),$M5)=1)=TRUE,1,0)</calculatedColumnFormula>
    </tableColumn>
    <tableColumn id="15" xr3:uid="{00000000-0010-0000-0100-00000F000000}" name="Error Code" dataDxfId="21">
      <calculatedColumnFormula>IF(AND($I5&lt;$C5,ISBLANK($I5)=FALSE)=TRUE,"E1",IF(ISNA(VLOOKUP($D5,Customer_Code,1,0))=TRUE,"E2",IF(AND(ISBLANK(I5)=FALSE,ISBLANK(A5)=TRUE)=TRUE,"E3","-")))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alance" displayName="Balance" ref="A5:K25" totalsRowShown="0" headerRowDxfId="14" dataDxfId="12" headerRowBorderDxfId="13" tableBorderDxfId="11" headerRowCellStyle="Comma" dataCellStyle="Comma">
  <autoFilter ref="A5:K25" xr:uid="{00000000-0009-0000-0100-000003000000}"/>
  <tableColumns count="11">
    <tableColumn id="1" xr3:uid="{00000000-0010-0000-0200-000001000000}" name="Code" dataDxfId="10">
      <calculatedColumnFormula>IF(OR(ISBLANK(OFFSET(Customers!$A$5,ROW(Balances!B6)-ROW(Balances!$B$5),0,1,1))=TRUE,OFFSET(Customers!$A$5,ROW(Balances!B6)-ROW(Balances!$B$5),0,1,1)="ZZZ")=TRUE,"",OFFSET(Customers!$A$5,ROW(Balances!B6)-ROW(Balances!$B$5),0,1,1))</calculatedColumnFormula>
    </tableColumn>
    <tableColumn id="2" xr3:uid="{00000000-0010-0000-0200-000002000000}" name="Billing Name" dataDxfId="9">
      <calculatedColumnFormula>IF(LEN($A6)=0,"",OFFSET(Customers!$B$5,ROW(Balances!C6)-ROW(Balances!$B$5),0,1,1))</calculatedColumnFormula>
    </tableColumn>
    <tableColumn id="3" xr3:uid="{00000000-0010-0000-0200-000003000000}" name="Balance" dataDxfId="8" dataCellStyle="Comma">
      <calculatedColumnFormula>IF(LEN($A6)=0,"",SUMPRODUCT((ISBLANK(Invoice_Number)=FALSE)*(InvoiceDate&lt;=$B$3)*(PayDate&gt;$B$3)*(InvoiceCus=$A6)*(InvoiceAmount))+SUMPRODUCT((ISBLANK(Invoice_Number)=FALSE)*(InvoiceDate&lt;=$B$3)*(ISBLANK(PayDate)=TRUE)*(InvoiceCus=$A6)*(InvoiceAmount)))</calculatedColumnFormula>
    </tableColumn>
    <tableColumn id="4" xr3:uid="{00000000-0010-0000-0200-000004000000}" name="Current" dataDxfId="7" dataCellStyle="Comma">
      <calculatedColumnFormula>IF(LEN($A6)=0,"",SUMPRODUCT((ISBLANK(Invoice_Number)=FALSE)*(InvoiceDate&lt;=D$2)*(InvoiceDate&gt;D$3)*(PayDate&gt;$B$3)*(InvoiceCus=$A6)*(InvoiceAmount))+SUMPRODUCT((ISBLANK(Invoice_Number)=FALSE)*(InvoiceDate&lt;=D$2)*(InvoiceDate&gt;D$3)*(ISBLANK(PayDate)=TRUE)*(InvoiceCus=$A6)*(InvoiceAmount)))</calculatedColumnFormula>
    </tableColumn>
    <tableColumn id="5" xr3:uid="{00000000-0010-0000-0200-000005000000}" name="30 Days" dataDxfId="6" dataCellStyle="Comma">
      <calculatedColumnFormula>IF(LEN($A6)=0,"",SUMPRODUCT((ISBLANK(Invoice_Number)=FALSE)*(InvoiceDate&lt;=E$2)*(InvoiceDate&gt;E$3)*(PayDate&gt;$B$3)*(InvoiceCus=$A6)*(InvoiceAmount))+SUMPRODUCT((ISBLANK(Invoice_Number)=FALSE)*(InvoiceDate&lt;=E$2)*(InvoiceDate&gt;E$3)*(ISBLANK(PayDate)=TRUE)*(InvoiceCus=$A6)*(InvoiceAmount)))</calculatedColumnFormula>
    </tableColumn>
    <tableColumn id="6" xr3:uid="{00000000-0010-0000-0200-000006000000}" name="60 Days" dataDxfId="5" dataCellStyle="Comma">
      <calculatedColumnFormula>IF(LEN($A6)=0,"",SUMPRODUCT((ISBLANK(Invoice_Number)=FALSE)*(InvoiceDate&lt;=F$2)*(InvoiceDate&gt;F$3)*(PayDate&gt;$B$3)*(InvoiceCus=$A6)*(InvoiceAmount))+SUMPRODUCT((ISBLANK(Invoice_Number)=FALSE)*(InvoiceDate&lt;=F$2)*(InvoiceDate&gt;F$3)*(ISBLANK(PayDate)=TRUE)*(InvoiceCus=$A6)*(InvoiceAmount)))</calculatedColumnFormula>
    </tableColumn>
    <tableColumn id="7" xr3:uid="{00000000-0010-0000-0200-000007000000}" name="90 Days" dataDxfId="4" dataCellStyle="Comma">
      <calculatedColumnFormula>IF(LEN($A6)=0,"",SUMPRODUCT((ISBLANK(Invoice_Number)=FALSE)*(InvoiceDate&lt;=G$2)*(InvoiceDate&gt;G$3)*(PayDate&gt;$B$3)*(InvoiceCus=$A6)*(InvoiceAmount))+SUMPRODUCT((ISBLANK(Invoice_Number)=FALSE)*(InvoiceDate&lt;=G$2)*(InvoiceDate&gt;G$3)*(ISBLANK(PayDate)=TRUE)*(InvoiceCus=$A6)*(InvoiceAmount)))</calculatedColumnFormula>
    </tableColumn>
    <tableColumn id="8" xr3:uid="{00000000-0010-0000-0200-000008000000}" name="120 Days" dataDxfId="3" dataCellStyle="Comma">
      <calculatedColumnFormula>IF(LEN($A6)=0,"",SUMPRODUCT((ISBLANK(Invoice_Number)=FALSE)*(InvoiceDate&lt;=H$2)*(InvoiceDate&gt;H$3)*(PayDate&gt;$B$3)*(InvoiceCus=$A6)*(InvoiceAmount))+SUMPRODUCT((ISBLANK(Invoice_Number)=FALSE)*(InvoiceDate&lt;=H$2)*(InvoiceDate&gt;H$3)*(ISBLANK(PayDate)=TRUE)*(InvoiceCus=$A6)*(InvoiceAmount)))</calculatedColumnFormula>
    </tableColumn>
    <tableColumn id="9" xr3:uid="{00000000-0010-0000-0200-000009000000}" name="150 Days" dataDxfId="2" dataCellStyle="Comma">
      <calculatedColumnFormula>IF(LEN($A6)=0,"",SUMPRODUCT((ISBLANK(Invoice_Number)=FALSE)*(InvoiceDate&lt;=I$2)*(InvoiceDate&gt;I$3)*(PayDate&gt;$B$3)*(InvoiceCus=$A6)*(InvoiceAmount))+SUMPRODUCT((ISBLANK(Invoice_Number)=FALSE)*(InvoiceDate&lt;=I$2)*(InvoiceDate&gt;I$3)*(ISBLANK(PayDate)=TRUE)*(InvoiceCus=$A6)*(InvoiceAmount)))</calculatedColumnFormula>
    </tableColumn>
    <tableColumn id="10" xr3:uid="{00000000-0010-0000-0200-00000A000000}" name="180 Days" dataDxfId="1" dataCellStyle="Comma">
      <calculatedColumnFormula>IF(LEN($A6)=0,"",SUMPRODUCT((ISBLANK(Invoice_Number)=FALSE)*(InvoiceDate&lt;=J$2)*(InvoiceDate&gt;J$3)*(PayDate&gt;$B$3)*(InvoiceCus=$A6)*(InvoiceAmount))+SUMPRODUCT((ISBLANK(Invoice_Number)=FALSE)*(InvoiceDate&lt;=J$2)*(InvoiceDate&gt;J$3)*(ISBLANK(PayDate)=TRUE)*(InvoiceCus=$A6)*(InvoiceAmount)))</calculatedColumnFormula>
    </tableColumn>
    <tableColumn id="11" xr3:uid="{00000000-0010-0000-0200-00000B000000}" name="+180 Days" dataDxfId="0" dataCellStyle="Comma">
      <calculatedColumnFormula>IF(LEN($A6)=0,"",SUMPRODUCT((ISBLANK(Invoice_Number)=FALSE)*(InvoiceDate&lt;=K$2)*(PayDate&gt;$B$3)*(InvoiceCus=$A6)*(InvoiceAmount))+SUMPRODUCT((ISBLANK(Invoice_Number)=FALSE)*(InvoiceDate&lt;=K$2)*(ISBLANK(PayDate)=TRUE)*(InvoiceCus=$A6)*(InvoiceAmount)))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tabSelected="1" zoomScale="95" workbookViewId="0">
      <selection activeCell="C27" sqref="C27"/>
    </sheetView>
  </sheetViews>
  <sheetFormatPr defaultRowHeight="15" customHeight="1" x14ac:dyDescent="0.2"/>
  <cols>
    <col min="1" max="1" width="8.7109375" style="3" customWidth="1"/>
    <col min="2" max="2" width="20.7109375" style="3" customWidth="1"/>
    <col min="3" max="3" width="27.85546875" style="3" bestFit="1" customWidth="1"/>
    <col min="4" max="13" width="15.7109375" style="3" customWidth="1"/>
    <col min="14" max="16384" width="9.140625" style="3"/>
  </cols>
  <sheetData>
    <row r="1" spans="1:6" ht="15.75" x14ac:dyDescent="0.25">
      <c r="A1" s="83">
        <f>$C$5</f>
        <v>0</v>
      </c>
      <c r="B1" s="83"/>
      <c r="D1" s="7"/>
    </row>
    <row r="2" spans="1:6" ht="15" customHeight="1" x14ac:dyDescent="0.2">
      <c r="A2" s="81" t="s">
        <v>23</v>
      </c>
      <c r="B2" s="81"/>
    </row>
    <row r="3" spans="1:6" ht="15" customHeight="1" x14ac:dyDescent="0.2">
      <c r="A3" s="75" t="s">
        <v>2</v>
      </c>
      <c r="F3" s="7"/>
    </row>
    <row r="4" spans="1:6" s="70" customFormat="1" x14ac:dyDescent="0.25">
      <c r="A4" s="8" t="s">
        <v>24</v>
      </c>
      <c r="B4" s="8"/>
    </row>
    <row r="5" spans="1:6" ht="15" customHeight="1" x14ac:dyDescent="0.2">
      <c r="A5" s="3" t="s">
        <v>25</v>
      </c>
      <c r="C5" s="183"/>
      <c r="D5" s="184"/>
    </row>
    <row r="6" spans="1:6" ht="15" customHeight="1" x14ac:dyDescent="0.2">
      <c r="A6" s="3" t="s">
        <v>90</v>
      </c>
    </row>
    <row r="7" spans="1:6" ht="15" customHeight="1" x14ac:dyDescent="0.2">
      <c r="A7" s="3" t="s">
        <v>17</v>
      </c>
      <c r="C7" s="160"/>
    </row>
    <row r="8" spans="1:6" ht="15" customHeight="1" x14ac:dyDescent="0.2">
      <c r="A8" s="3" t="s">
        <v>18</v>
      </c>
      <c r="C8" s="161"/>
    </row>
    <row r="9" spans="1:6" ht="15" customHeight="1" x14ac:dyDescent="0.2">
      <c r="A9" s="3" t="s">
        <v>19</v>
      </c>
      <c r="C9" s="160"/>
    </row>
    <row r="10" spans="1:6" ht="15" customHeight="1" x14ac:dyDescent="0.2">
      <c r="A10" s="3" t="s">
        <v>20</v>
      </c>
      <c r="C10" s="160"/>
    </row>
    <row r="11" spans="1:6" ht="15" customHeight="1" x14ac:dyDescent="0.2">
      <c r="A11" s="3" t="s">
        <v>21</v>
      </c>
      <c r="C11" s="162"/>
    </row>
    <row r="13" spans="1:6" ht="15" customHeight="1" x14ac:dyDescent="0.2">
      <c r="A13" s="3" t="s">
        <v>26</v>
      </c>
      <c r="C13" s="163"/>
    </row>
    <row r="14" spans="1:6" ht="15" customHeight="1" x14ac:dyDescent="0.2">
      <c r="A14" s="3" t="s">
        <v>27</v>
      </c>
      <c r="C14" s="182"/>
    </row>
    <row r="15" spans="1:6" ht="15" customHeight="1" x14ac:dyDescent="0.2">
      <c r="A15" s="3" t="s">
        <v>81</v>
      </c>
      <c r="C15" s="164"/>
    </row>
    <row r="16" spans="1:6" ht="15" customHeight="1" x14ac:dyDescent="0.2">
      <c r="A16" s="3" t="s">
        <v>28</v>
      </c>
      <c r="C16" s="165"/>
    </row>
    <row r="18" spans="1:3" ht="15" customHeight="1" x14ac:dyDescent="0.2">
      <c r="A18" s="3" t="s">
        <v>29</v>
      </c>
      <c r="C18" s="166"/>
    </row>
    <row r="19" spans="1:3" ht="15" customHeight="1" x14ac:dyDescent="0.2">
      <c r="A19" s="3" t="s">
        <v>82</v>
      </c>
      <c r="C19" s="160"/>
    </row>
    <row r="21" spans="1:3" ht="15" customHeight="1" x14ac:dyDescent="0.2">
      <c r="A21" s="3" t="s">
        <v>30</v>
      </c>
      <c r="C21" s="9"/>
    </row>
    <row r="23" spans="1:3" s="70" customFormat="1" ht="15" customHeight="1" x14ac:dyDescent="0.25">
      <c r="A23" s="8" t="s">
        <v>9</v>
      </c>
      <c r="B23" s="8"/>
    </row>
    <row r="24" spans="1:3" ht="15" customHeight="1" x14ac:dyDescent="0.2">
      <c r="A24" s="3" t="s">
        <v>31</v>
      </c>
      <c r="C24" s="167"/>
    </row>
    <row r="25" spans="1:3" ht="15" customHeight="1" x14ac:dyDescent="0.2">
      <c r="A25" s="3" t="s">
        <v>32</v>
      </c>
      <c r="C25" s="160"/>
    </row>
    <row r="26" spans="1:3" ht="15" customHeight="1" x14ac:dyDescent="0.2">
      <c r="A26" s="3" t="s">
        <v>33</v>
      </c>
      <c r="C26" s="162"/>
    </row>
    <row r="27" spans="1:3" ht="15" customHeight="1" x14ac:dyDescent="0.2">
      <c r="A27" s="3" t="s">
        <v>34</v>
      </c>
      <c r="C27" s="166"/>
    </row>
    <row r="29" spans="1:3" x14ac:dyDescent="0.25">
      <c r="A29" s="8" t="s">
        <v>84</v>
      </c>
      <c r="B29" s="8"/>
      <c r="C29" s="1"/>
    </row>
    <row r="30" spans="1:3" ht="15" customHeight="1" x14ac:dyDescent="0.2">
      <c r="A30" s="81" t="s">
        <v>15</v>
      </c>
      <c r="B30" s="81" t="s">
        <v>85</v>
      </c>
      <c r="C30" s="81"/>
    </row>
    <row r="31" spans="1:3" ht="15" customHeight="1" x14ac:dyDescent="0.2">
      <c r="A31" s="86" t="s">
        <v>86</v>
      </c>
      <c r="B31" s="185" t="s">
        <v>88</v>
      </c>
      <c r="C31" s="185"/>
    </row>
    <row r="32" spans="1:3" ht="15" customHeight="1" x14ac:dyDescent="0.2">
      <c r="A32" s="86" t="s">
        <v>87</v>
      </c>
      <c r="B32" s="185" t="s">
        <v>89</v>
      </c>
      <c r="C32" s="185"/>
    </row>
    <row r="33" spans="1:3" ht="15" customHeight="1" x14ac:dyDescent="0.2">
      <c r="A33" s="86" t="s">
        <v>107</v>
      </c>
      <c r="B33" s="185" t="s">
        <v>108</v>
      </c>
      <c r="C33" s="185"/>
    </row>
  </sheetData>
  <sheetProtection autoFilter="0"/>
  <mergeCells count="4">
    <mergeCell ref="C5:D5"/>
    <mergeCell ref="B31:C31"/>
    <mergeCell ref="B32:C32"/>
    <mergeCell ref="B33:C33"/>
  </mergeCells>
  <phoneticPr fontId="3" type="noConversion"/>
  <dataValidations count="1">
    <dataValidation type="decimal" allowBlank="1" showInputMessage="1" showErrorMessage="1" errorTitle="Invalid Tax %" error="The applicable tax percentage needs to be entered as a percentage value - only values between 0 and 1 are therefore accepted." sqref="C21" xr:uid="{00000000-0002-0000-0000-000000000000}">
      <formula1>0</formula1>
      <formula2>1</formula2>
    </dataValidation>
  </dataValidations>
  <pageMargins left="0.55118110236220474" right="0.55118110236220474" top="0.59055118110236227" bottom="0.59055118110236227" header="0.39370078740157483" footer="0.39370078740157483"/>
  <pageSetup paperSize="9" orientation="portrait" r:id="rId1"/>
  <headerFooter alignWithMargins="0">
    <oddFooter>&amp;C&amp;9Page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5"/>
  <sheetViews>
    <sheetView zoomScale="95" zoomScaleNormal="95" workbookViewId="0">
      <pane ySplit="5" topLeftCell="A6" activePane="bottomLeft" state="frozen"/>
      <selection pane="bottomLeft" activeCell="C14" sqref="C14"/>
    </sheetView>
  </sheetViews>
  <sheetFormatPr defaultRowHeight="15" customHeight="1" x14ac:dyDescent="0.2"/>
  <cols>
    <col min="1" max="1" width="22.140625" style="3" customWidth="1"/>
    <col min="2" max="2" width="29" style="3" bestFit="1" customWidth="1"/>
    <col min="3" max="4" width="25.7109375" style="4" customWidth="1"/>
    <col min="5" max="6" width="20.7109375" style="4" customWidth="1"/>
    <col min="7" max="7" width="15.7109375" style="4" customWidth="1"/>
    <col min="8" max="8" width="25.7109375" style="4" customWidth="1"/>
    <col min="9" max="23" width="25.7109375" style="3" customWidth="1"/>
    <col min="24" max="16384" width="9.140625" style="3"/>
  </cols>
  <sheetData>
    <row r="1" spans="1:8" ht="15.75" x14ac:dyDescent="0.25">
      <c r="A1" s="83">
        <f>'Set-up'!$C$5</f>
        <v>0</v>
      </c>
      <c r="D1" s="3"/>
      <c r="E1" s="3"/>
    </row>
    <row r="2" spans="1:8" ht="15" customHeight="1" x14ac:dyDescent="0.2">
      <c r="A2" s="81" t="s">
        <v>13</v>
      </c>
      <c r="D2" s="3"/>
      <c r="E2" s="3"/>
    </row>
    <row r="4" spans="1:8" s="142" customFormat="1" ht="18" customHeight="1" x14ac:dyDescent="0.2">
      <c r="A4" s="141" t="s">
        <v>2</v>
      </c>
      <c r="C4" s="186" t="s">
        <v>14</v>
      </c>
      <c r="D4" s="187"/>
      <c r="E4" s="187"/>
      <c r="F4" s="187"/>
      <c r="G4" s="188"/>
      <c r="H4" s="143"/>
    </row>
    <row r="5" spans="1:8" s="148" customFormat="1" ht="18" customHeight="1" x14ac:dyDescent="0.2">
      <c r="A5" s="145" t="s">
        <v>16</v>
      </c>
      <c r="B5" s="145" t="s">
        <v>148</v>
      </c>
      <c r="C5" s="146" t="s">
        <v>17</v>
      </c>
      <c r="D5" s="146" t="s">
        <v>18</v>
      </c>
      <c r="E5" s="146" t="s">
        <v>19</v>
      </c>
      <c r="F5" s="146" t="s">
        <v>20</v>
      </c>
      <c r="G5" s="146" t="s">
        <v>21</v>
      </c>
      <c r="H5" s="147" t="s">
        <v>22</v>
      </c>
    </row>
    <row r="6" spans="1:8" s="1" customFormat="1" ht="15" customHeight="1" x14ac:dyDescent="0.2">
      <c r="A6" s="168" t="s">
        <v>144</v>
      </c>
      <c r="B6" s="168" t="s">
        <v>149</v>
      </c>
      <c r="C6" s="169" t="s">
        <v>145</v>
      </c>
      <c r="D6" s="169" t="s">
        <v>146</v>
      </c>
      <c r="E6" s="169" t="s">
        <v>143</v>
      </c>
      <c r="F6" s="169" t="s">
        <v>147</v>
      </c>
      <c r="G6" s="169">
        <v>2021</v>
      </c>
      <c r="H6" s="169" t="s">
        <v>39</v>
      </c>
    </row>
    <row r="7" spans="1:8" ht="15" customHeight="1" x14ac:dyDescent="0.2">
      <c r="A7" s="3" t="s">
        <v>156</v>
      </c>
      <c r="B7" s="3" t="s">
        <v>157</v>
      </c>
    </row>
    <row r="8" spans="1:8" ht="15" customHeight="1" x14ac:dyDescent="0.2">
      <c r="A8" s="3" t="s">
        <v>109</v>
      </c>
      <c r="B8" s="3" t="s">
        <v>126</v>
      </c>
    </row>
    <row r="9" spans="1:8" ht="15" customHeight="1" x14ac:dyDescent="0.2">
      <c r="A9" s="3" t="s">
        <v>110</v>
      </c>
      <c r="B9" s="3" t="s">
        <v>127</v>
      </c>
    </row>
    <row r="10" spans="1:8" ht="15" customHeight="1" x14ac:dyDescent="0.2">
      <c r="A10" s="3" t="s">
        <v>111</v>
      </c>
      <c r="B10" s="3" t="s">
        <v>128</v>
      </c>
    </row>
    <row r="11" spans="1:8" ht="15" customHeight="1" x14ac:dyDescent="0.2">
      <c r="A11" s="3" t="s">
        <v>112</v>
      </c>
      <c r="B11" s="3" t="s">
        <v>129</v>
      </c>
    </row>
    <row r="12" spans="1:8" ht="15" customHeight="1" x14ac:dyDescent="0.2">
      <c r="A12" s="3" t="s">
        <v>113</v>
      </c>
      <c r="B12" s="3" t="s">
        <v>130</v>
      </c>
    </row>
    <row r="13" spans="1:8" ht="15" customHeight="1" x14ac:dyDescent="0.2">
      <c r="A13" s="3" t="s">
        <v>114</v>
      </c>
      <c r="B13" s="3" t="s">
        <v>131</v>
      </c>
    </row>
    <row r="14" spans="1:8" ht="15" customHeight="1" x14ac:dyDescent="0.2">
      <c r="A14" s="3" t="s">
        <v>115</v>
      </c>
      <c r="B14" s="3" t="s">
        <v>132</v>
      </c>
    </row>
    <row r="15" spans="1:8" ht="15" customHeight="1" x14ac:dyDescent="0.2">
      <c r="A15" s="3" t="s">
        <v>116</v>
      </c>
      <c r="B15" s="3" t="s">
        <v>133</v>
      </c>
    </row>
    <row r="16" spans="1:8" ht="15" customHeight="1" x14ac:dyDescent="0.2">
      <c r="A16" s="3" t="s">
        <v>117</v>
      </c>
      <c r="B16" s="3" t="s">
        <v>134</v>
      </c>
    </row>
    <row r="17" spans="1:8" ht="15" customHeight="1" x14ac:dyDescent="0.2">
      <c r="A17" s="3" t="s">
        <v>118</v>
      </c>
      <c r="B17" s="3" t="s">
        <v>135</v>
      </c>
    </row>
    <row r="18" spans="1:8" ht="15" customHeight="1" x14ac:dyDescent="0.2">
      <c r="A18" s="3" t="s">
        <v>119</v>
      </c>
      <c r="B18" s="3" t="s">
        <v>136</v>
      </c>
    </row>
    <row r="19" spans="1:8" ht="15" customHeight="1" x14ac:dyDescent="0.2">
      <c r="A19" s="3" t="s">
        <v>120</v>
      </c>
      <c r="B19" s="3" t="s">
        <v>137</v>
      </c>
    </row>
    <row r="20" spans="1:8" ht="15" customHeight="1" x14ac:dyDescent="0.2">
      <c r="A20" s="3" t="s">
        <v>121</v>
      </c>
      <c r="B20" s="3" t="s">
        <v>138</v>
      </c>
    </row>
    <row r="21" spans="1:8" ht="15" customHeight="1" x14ac:dyDescent="0.2">
      <c r="A21" s="3" t="s">
        <v>122</v>
      </c>
      <c r="B21" s="3" t="s">
        <v>139</v>
      </c>
    </row>
    <row r="22" spans="1:8" ht="15" customHeight="1" x14ac:dyDescent="0.2">
      <c r="A22" s="3" t="s">
        <v>123</v>
      </c>
      <c r="B22" s="3" t="s">
        <v>140</v>
      </c>
    </row>
    <row r="23" spans="1:8" ht="15" customHeight="1" x14ac:dyDescent="0.2">
      <c r="A23" s="3" t="s">
        <v>124</v>
      </c>
      <c r="B23" s="3" t="s">
        <v>141</v>
      </c>
    </row>
    <row r="24" spans="1:8" ht="15" customHeight="1" x14ac:dyDescent="0.2">
      <c r="A24" s="3" t="s">
        <v>125</v>
      </c>
      <c r="B24" s="3" t="s">
        <v>142</v>
      </c>
    </row>
    <row r="25" spans="1:8" ht="15" customHeight="1" x14ac:dyDescent="0.2">
      <c r="A25" s="3" t="s">
        <v>40</v>
      </c>
      <c r="B25" s="3" t="s">
        <v>41</v>
      </c>
      <c r="H25" s="4" t="s">
        <v>39</v>
      </c>
    </row>
  </sheetData>
  <mergeCells count="1">
    <mergeCell ref="C4:G4"/>
  </mergeCells>
  <phoneticPr fontId="3" type="noConversion"/>
  <pageMargins left="0.55118110236220474" right="0.55118110236220474" top="0.59055118110236227" bottom="0.59055118110236227" header="0.39370078740157483" footer="0.39370078740157483"/>
  <pageSetup paperSize="9" scale="79" orientation="landscape" r:id="rId1"/>
  <headerFooter alignWithMargins="0">
    <oddFooter>&amp;C&amp;9Page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9"/>
  <sheetViews>
    <sheetView zoomScale="95" workbookViewId="0">
      <pane ySplit="4" topLeftCell="A5" activePane="bottomLeft" state="frozen"/>
      <selection pane="bottomLeft" activeCell="H14" sqref="H14"/>
    </sheetView>
  </sheetViews>
  <sheetFormatPr defaultRowHeight="15" customHeight="1" x14ac:dyDescent="0.2"/>
  <cols>
    <col min="1" max="2" width="12.7109375" style="68" customWidth="1"/>
    <col min="3" max="3" width="14.140625" style="69" customWidth="1"/>
    <col min="4" max="4" width="17.85546875" style="3" customWidth="1"/>
    <col min="5" max="5" width="25.7109375" style="3" customWidth="1"/>
    <col min="6" max="6" width="14.7109375" style="17" customWidth="1"/>
    <col min="7" max="7" width="8.7109375" style="20" customWidth="1"/>
    <col min="8" max="9" width="11.7109375" style="69" customWidth="1"/>
    <col min="10" max="11" width="14.7109375" style="17" customWidth="1"/>
    <col min="12" max="12" width="8.7109375" style="21" customWidth="1"/>
    <col min="13" max="13" width="12.7109375" style="21" customWidth="1"/>
    <col min="14" max="15" width="8.7109375" style="21" customWidth="1"/>
    <col min="16" max="16384" width="9.140625" style="3"/>
  </cols>
  <sheetData>
    <row r="1" spans="1:15" ht="15.75" x14ac:dyDescent="0.25">
      <c r="A1" s="85">
        <f>'Set-up'!$C$5</f>
        <v>0</v>
      </c>
      <c r="B1" s="85"/>
      <c r="C1" s="10"/>
      <c r="G1" s="3"/>
      <c r="H1" s="66"/>
      <c r="K1" s="67"/>
    </row>
    <row r="2" spans="1:15" ht="15" customHeight="1" x14ac:dyDescent="0.2">
      <c r="A2" s="84" t="s">
        <v>35</v>
      </c>
      <c r="B2" s="84"/>
      <c r="C2" s="11"/>
      <c r="G2" s="3"/>
      <c r="H2" s="66"/>
    </row>
    <row r="3" spans="1:15" s="14" customFormat="1" ht="15" customHeight="1" x14ac:dyDescent="0.2">
      <c r="A3" s="75" t="s">
        <v>2</v>
      </c>
      <c r="B3" s="12"/>
      <c r="C3" s="13"/>
      <c r="F3" s="15">
        <f>SUBTOTAL(109,Details[[#Data],[Tax Inclusive Amount]])</f>
        <v>3500</v>
      </c>
      <c r="G3" s="16"/>
      <c r="H3" s="13"/>
      <c r="I3" s="69"/>
      <c r="J3" s="15">
        <f>SUBTOTAL(109,Details[[#Data],[Sales Tax Amount]])</f>
        <v>0</v>
      </c>
      <c r="K3" s="15">
        <f>SUBTOTAL(109,Details[[#Data],[Exclusive Amount]])</f>
        <v>3500</v>
      </c>
      <c r="L3" s="22"/>
      <c r="M3" s="22"/>
      <c r="N3" s="22"/>
      <c r="O3" s="22"/>
    </row>
    <row r="4" spans="1:15" s="154" customFormat="1" ht="25.5" x14ac:dyDescent="0.2">
      <c r="A4" s="149" t="s">
        <v>3</v>
      </c>
      <c r="B4" s="149" t="s">
        <v>98</v>
      </c>
      <c r="C4" s="150" t="s">
        <v>4</v>
      </c>
      <c r="D4" s="151" t="s">
        <v>51</v>
      </c>
      <c r="E4" s="151" t="s">
        <v>6</v>
      </c>
      <c r="F4" s="152" t="s">
        <v>10</v>
      </c>
      <c r="G4" s="152" t="s">
        <v>11</v>
      </c>
      <c r="H4" s="150" t="s">
        <v>36</v>
      </c>
      <c r="I4" s="150" t="s">
        <v>46</v>
      </c>
      <c r="J4" s="153" t="s">
        <v>37</v>
      </c>
      <c r="K4" s="153" t="s">
        <v>12</v>
      </c>
      <c r="L4" s="153" t="s">
        <v>103</v>
      </c>
      <c r="M4" s="153" t="s">
        <v>104</v>
      </c>
      <c r="N4" s="153" t="s">
        <v>105</v>
      </c>
      <c r="O4" s="153" t="s">
        <v>83</v>
      </c>
    </row>
    <row r="5" spans="1:15" ht="15" customHeight="1" x14ac:dyDescent="0.2">
      <c r="A5" s="68" t="s">
        <v>150</v>
      </c>
      <c r="B5" s="178" t="s">
        <v>101</v>
      </c>
      <c r="C5" s="69">
        <v>42875</v>
      </c>
      <c r="D5" s="3" t="s">
        <v>144</v>
      </c>
      <c r="E5" s="170" t="s">
        <v>154</v>
      </c>
      <c r="F5" s="17">
        <v>3500</v>
      </c>
      <c r="G5" s="20" t="s">
        <v>153</v>
      </c>
      <c r="H5" s="69">
        <v>42877</v>
      </c>
      <c r="J5" s="17">
        <f>IF(G5="A",ROUND(F5/(1+'Set-up'!$C$21)*'Set-up'!$C$21,2),0)</f>
        <v>0</v>
      </c>
      <c r="K5" s="17">
        <f>SUM(F5,-J5)</f>
        <v>3500</v>
      </c>
      <c r="L5" s="21">
        <f>IF(AND(ISBLANK($A5)=FALSE,$C5&lt;=Statement!$J$18,$D5=Statement!$J$17,$I5&gt;Statement!$J$18)=TRUE,1,IF(AND(ISBLANK($A5)=FALSE,$C5&lt;=Statement!$J$18,$D5=Statement!$J$17,ISBLANK($I5)=TRUE)=TRUE,1,0))</f>
        <v>1</v>
      </c>
      <c r="M5" s="21" t="str">
        <f>IF(ISBLANK(A5)=FALSE,L5&amp;"-"&amp;A5,"-")</f>
        <v>1-INV0001</v>
      </c>
      <c r="N5" s="21">
        <f t="shared" ref="N5:N9" ca="1" si="0">IF(AND(LEFT($M5,1)="1",COUNTIF(OFFSET($M$4,1,0,ROW($M5)-ROW($M$4),1),$M5)=1)=TRUE,1,0)</f>
        <v>1</v>
      </c>
      <c r="O5" s="21" t="str">
        <f t="shared" ref="O5:O9" si="1">IF(AND($I5&lt;$C5,ISBLANK($I5)=FALSE)=TRUE,"E1",IF(ISNA(VLOOKUP($D5,Customer_Code,1,0))=TRUE,"E2",IF(AND(ISBLANK(I5)=FALSE,ISBLANK(A5)=TRUE)=TRUE,"E3","-")))</f>
        <v>-</v>
      </c>
    </row>
    <row r="6" spans="1:15" ht="15" customHeight="1" x14ac:dyDescent="0.2">
      <c r="J6" s="17">
        <f>IF(G6="A",ROUND(F6/(1+'Set-up'!$C$21)*'Set-up'!$C$21,2),0)</f>
        <v>0</v>
      </c>
      <c r="K6" s="17">
        <f t="shared" ref="K6:K9" si="2">SUM(F6,-J6)</f>
        <v>0</v>
      </c>
      <c r="L6" s="21">
        <f>IF(AND(ISBLANK($A6)=FALSE,$C6&lt;=Statement!$J$18,$D6=Statement!$J$17,$I6&gt;Statement!$J$18)=TRUE,1,IF(AND(ISBLANK($A6)=FALSE,$C6&lt;=Statement!$J$18,$D6=Statement!$J$17,ISBLANK($I6)=TRUE)=TRUE,1,0))</f>
        <v>0</v>
      </c>
      <c r="M6" s="21" t="str">
        <f t="shared" ref="M6:M9" si="3">IF(ISBLANK(A6)=FALSE,L6&amp;"-"&amp;A6,"-")</f>
        <v>-</v>
      </c>
      <c r="N6" s="21">
        <f t="shared" ca="1" si="0"/>
        <v>0</v>
      </c>
      <c r="O6" s="21" t="str">
        <f t="shared" si="1"/>
        <v>E2</v>
      </c>
    </row>
    <row r="7" spans="1:15" ht="15" customHeight="1" x14ac:dyDescent="0.2">
      <c r="J7" s="17">
        <f>IF(G7="A",ROUND(F7/(1+'Set-up'!$C$21)*'Set-up'!$C$21,2),0)</f>
        <v>0</v>
      </c>
      <c r="K7" s="17">
        <f t="shared" si="2"/>
        <v>0</v>
      </c>
      <c r="L7" s="21">
        <f>IF(AND(ISBLANK($A7)=FALSE,$C7&lt;=Statement!$J$18,$D7=Statement!$J$17,$I7&gt;Statement!$J$18)=TRUE,1,IF(AND(ISBLANK($A7)=FALSE,$C7&lt;=Statement!$J$18,$D7=Statement!$J$17,ISBLANK($I7)=TRUE)=TRUE,1,0))</f>
        <v>0</v>
      </c>
      <c r="M7" s="21" t="str">
        <f t="shared" si="3"/>
        <v>-</v>
      </c>
      <c r="N7" s="21">
        <f t="shared" ca="1" si="0"/>
        <v>0</v>
      </c>
      <c r="O7" s="21" t="str">
        <f t="shared" si="1"/>
        <v>E2</v>
      </c>
    </row>
    <row r="8" spans="1:15" ht="15" customHeight="1" x14ac:dyDescent="0.2">
      <c r="J8" s="17">
        <f>IF(G8="A",ROUND(F8/(1+'Set-up'!$C$21)*'Set-up'!$C$21,2),0)</f>
        <v>0</v>
      </c>
      <c r="K8" s="17">
        <f t="shared" si="2"/>
        <v>0</v>
      </c>
      <c r="L8" s="21">
        <f>IF(AND(ISBLANK($A8)=FALSE,$C8&lt;=Statement!$J$18,$D8=Statement!$J$17,$I8&gt;Statement!$J$18)=TRUE,1,IF(AND(ISBLANK($A8)=FALSE,$C8&lt;=Statement!$J$18,$D8=Statement!$J$17,ISBLANK($I8)=TRUE)=TRUE,1,0))</f>
        <v>0</v>
      </c>
      <c r="M8" s="21" t="str">
        <f t="shared" si="3"/>
        <v>-</v>
      </c>
      <c r="N8" s="21">
        <f t="shared" ca="1" si="0"/>
        <v>0</v>
      </c>
      <c r="O8" s="21" t="str">
        <f t="shared" si="1"/>
        <v>E2</v>
      </c>
    </row>
    <row r="9" spans="1:15" ht="15" customHeight="1" x14ac:dyDescent="0.2">
      <c r="J9" s="17">
        <f>IF(G9="A",ROUND(F9/(1+'Set-up'!$C$21)*'Set-up'!$C$21,2),0)</f>
        <v>0</v>
      </c>
      <c r="K9" s="17">
        <f t="shared" si="2"/>
        <v>0</v>
      </c>
      <c r="L9" s="21">
        <f>IF(AND(ISBLANK($A9)=FALSE,$C9&lt;=Statement!$J$18,$D9=Statement!$J$17,$I9&gt;Statement!$J$18)=TRUE,1,IF(AND(ISBLANK($A9)=FALSE,$C9&lt;=Statement!$J$18,$D9=Statement!$J$17,ISBLANK($I9)=TRUE)=TRUE,1,0))</f>
        <v>0</v>
      </c>
      <c r="M9" s="21" t="str">
        <f t="shared" si="3"/>
        <v>-</v>
      </c>
      <c r="N9" s="21">
        <f t="shared" ca="1" si="0"/>
        <v>0</v>
      </c>
      <c r="O9" s="21" t="str">
        <f t="shared" si="1"/>
        <v>E2</v>
      </c>
    </row>
  </sheetData>
  <sheetProtection autoFilter="0"/>
  <phoneticPr fontId="3" type="noConversion"/>
  <conditionalFormatting sqref="I4">
    <cfRule type="expression" dxfId="40" priority="4" stopIfTrue="1">
      <formula>OR(COUNTIF(InvError,"E1")&gt;0,COUNTIF(InvError,"E3")&gt;0)=TRUE</formula>
    </cfRule>
  </conditionalFormatting>
  <dataValidations count="3">
    <dataValidation type="date" operator="greaterThan" allowBlank="1" showInputMessage="1" showErrorMessage="1" errorTitle="Invalid Date" error="Enter a valid date in accordance with the regional date settings that are specified in the System Control Panel." sqref="C5:C9 H5:I9" xr:uid="{00000000-0002-0000-0200-000000000000}">
      <formula1>36526</formula1>
    </dataValidation>
    <dataValidation type="list" allowBlank="1" showInputMessage="1" showErrorMessage="1" errorTitle="Invalid Selection" error="Select a valid sales tax code from the list box." sqref="G5:G9" xr:uid="{00000000-0002-0000-0200-000001000000}">
      <formula1>"A,E"</formula1>
    </dataValidation>
    <dataValidation type="list" allowBlank="1" showInputMessage="1" showErrorMessage="1" errorTitle="Invalid Customer" error="Select a valid customer code from the list box. Customer codes should be added to the Customers sheet before being available for selection." sqref="D5:D9" xr:uid="{00000000-0002-0000-0200-000002000000}">
      <formula1>Customer_Code</formula1>
    </dataValidation>
  </dataValidations>
  <pageMargins left="0.55118110236220474" right="0.55118110236220474" top="0.59055118110236227" bottom="0.59055118110236227" header="0.39370078740157483" footer="0.39370078740157483"/>
  <pageSetup paperSize="9" scale="72" fitToHeight="0" orientation="landscape" draft="1" r:id="rId1"/>
  <headerFooter alignWithMargins="0">
    <oddFooter>&amp;C&amp;9Page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I60"/>
  <sheetViews>
    <sheetView zoomScaleNormal="100" workbookViewId="0">
      <selection activeCell="E12" sqref="E12"/>
    </sheetView>
  </sheetViews>
  <sheetFormatPr defaultRowHeight="14.1" customHeight="1" x14ac:dyDescent="0.2"/>
  <cols>
    <col min="1" max="1" width="1.7109375" style="89" customWidth="1"/>
    <col min="2" max="2" width="2.7109375" style="89" customWidth="1"/>
    <col min="3" max="3" width="10.7109375" style="89" customWidth="1"/>
    <col min="4" max="4" width="23.7109375" style="89" customWidth="1"/>
    <col min="5" max="5" width="16.7109375" style="89" customWidth="1"/>
    <col min="6" max="7" width="16.7109375" style="93" customWidth="1"/>
    <col min="8" max="8" width="2.7109375" style="89" customWidth="1"/>
    <col min="9" max="19" width="15.7109375" style="89" customWidth="1"/>
    <col min="20" max="16384" width="9.140625" style="89"/>
  </cols>
  <sheetData>
    <row r="1" spans="2:9" ht="8.1" customHeight="1" x14ac:dyDescent="0.2">
      <c r="B1" s="91"/>
      <c r="C1" s="91"/>
      <c r="D1" s="91"/>
      <c r="E1" s="91"/>
      <c r="F1" s="91"/>
      <c r="G1" s="91"/>
      <c r="H1" s="91"/>
    </row>
    <row r="2" spans="2:9" ht="14.1" customHeight="1" x14ac:dyDescent="0.2">
      <c r="B2" s="197" t="s">
        <v>159</v>
      </c>
      <c r="C2" s="198"/>
      <c r="D2" s="198"/>
      <c r="E2" s="198"/>
      <c r="F2" s="198"/>
      <c r="G2" s="198"/>
      <c r="H2" s="199"/>
    </row>
    <row r="3" spans="2:9" ht="14.1" customHeight="1" x14ac:dyDescent="0.2">
      <c r="B3" s="200"/>
      <c r="C3" s="201"/>
      <c r="D3" s="201"/>
      <c r="E3" s="201"/>
      <c r="F3" s="201"/>
      <c r="G3" s="201"/>
      <c r="H3" s="202"/>
    </row>
    <row r="4" spans="2:9" ht="14.1" customHeight="1" x14ac:dyDescent="0.2">
      <c r="B4" s="200"/>
      <c r="C4" s="201"/>
      <c r="D4" s="201"/>
      <c r="E4" s="201"/>
      <c r="F4" s="201"/>
      <c r="G4" s="201"/>
      <c r="H4" s="202"/>
    </row>
    <row r="5" spans="2:9" ht="14.1" customHeight="1" x14ac:dyDescent="0.2">
      <c r="B5" s="200"/>
      <c r="C5" s="201"/>
      <c r="D5" s="201"/>
      <c r="E5" s="201"/>
      <c r="F5" s="201"/>
      <c r="G5" s="201"/>
      <c r="H5" s="202"/>
    </row>
    <row r="6" spans="2:9" ht="14.1" customHeight="1" x14ac:dyDescent="0.2">
      <c r="B6" s="200"/>
      <c r="C6" s="201"/>
      <c r="D6" s="201"/>
      <c r="E6" s="201"/>
      <c r="F6" s="201"/>
      <c r="G6" s="201"/>
      <c r="H6" s="202"/>
    </row>
    <row r="7" spans="2:9" ht="14.1" customHeight="1" x14ac:dyDescent="0.2">
      <c r="B7" s="200"/>
      <c r="C7" s="201"/>
      <c r="D7" s="201"/>
      <c r="E7" s="201"/>
      <c r="F7" s="201"/>
      <c r="G7" s="201"/>
      <c r="H7" s="202"/>
      <c r="I7" s="92"/>
    </row>
    <row r="8" spans="2:9" ht="14.1" customHeight="1" x14ac:dyDescent="0.2">
      <c r="B8" s="200"/>
      <c r="C8" s="201"/>
      <c r="D8" s="201"/>
      <c r="E8" s="201"/>
      <c r="F8" s="201"/>
      <c r="G8" s="201"/>
      <c r="H8" s="202"/>
      <c r="I8" s="92"/>
    </row>
    <row r="9" spans="2:9" ht="14.1" customHeight="1" x14ac:dyDescent="0.2">
      <c r="B9" s="203"/>
      <c r="C9" s="204"/>
      <c r="D9" s="204"/>
      <c r="E9" s="204"/>
      <c r="F9" s="204"/>
      <c r="G9" s="204"/>
      <c r="H9" s="205"/>
      <c r="I9" s="92"/>
    </row>
    <row r="10" spans="2:9" ht="14.1" customHeight="1" x14ac:dyDescent="0.2">
      <c r="B10" s="25"/>
      <c r="C10" s="25"/>
      <c r="D10" s="25"/>
      <c r="E10" s="25"/>
      <c r="F10" s="27"/>
      <c r="G10" s="27"/>
      <c r="H10" s="25"/>
      <c r="I10" s="92"/>
    </row>
    <row r="11" spans="2:9" ht="14.1" customHeight="1" x14ac:dyDescent="0.2">
      <c r="B11" s="25"/>
      <c r="C11" s="25"/>
      <c r="D11" s="25"/>
      <c r="E11" s="25"/>
      <c r="F11" s="27"/>
      <c r="G11" s="27"/>
      <c r="H11" s="25"/>
      <c r="I11" s="92"/>
    </row>
    <row r="12" spans="2:9" ht="18" x14ac:dyDescent="0.25">
      <c r="B12" s="25"/>
      <c r="C12" s="25"/>
      <c r="D12" s="25"/>
      <c r="E12" s="25"/>
      <c r="F12" s="88"/>
      <c r="G12" s="87" t="s">
        <v>97</v>
      </c>
      <c r="H12" s="25"/>
      <c r="I12" s="92"/>
    </row>
    <row r="13" spans="2:9" ht="15" customHeight="1" x14ac:dyDescent="0.25">
      <c r="B13" s="25"/>
      <c r="C13" s="104">
        <f>'Set-up'!$C$5</f>
        <v>0</v>
      </c>
      <c r="D13" s="25"/>
      <c r="E13" s="25"/>
      <c r="F13" s="88"/>
      <c r="G13" s="87"/>
      <c r="H13" s="25"/>
      <c r="I13" s="92"/>
    </row>
    <row r="14" spans="2:9" ht="14.1" customHeight="1" x14ac:dyDescent="0.2">
      <c r="B14" s="25"/>
      <c r="C14" s="33" t="str">
        <f>IF(ISBLANK('Set-up'!$C$7)=TRUE,"",'Set-up'!$C$7)</f>
        <v/>
      </c>
      <c r="D14" s="25"/>
      <c r="E14" s="33"/>
      <c r="F14" s="31" t="s">
        <v>99</v>
      </c>
      <c r="G14" s="96" t="s">
        <v>101</v>
      </c>
      <c r="H14" s="25"/>
      <c r="I14" s="92"/>
    </row>
    <row r="15" spans="2:9" ht="14.1" customHeight="1" x14ac:dyDescent="0.2">
      <c r="B15" s="25"/>
      <c r="C15" s="33" t="str">
        <f>IF(ISBLANK('Set-up'!$C$8)=TRUE,"",'Set-up'!$C$8)</f>
        <v/>
      </c>
      <c r="D15" s="25"/>
      <c r="E15" s="33"/>
      <c r="F15" s="31" t="s">
        <v>100</v>
      </c>
      <c r="G15" s="29">
        <f>IF(ISNA(VLOOKUP($G$14,Quotes,COLUMN(Details!$C$4)-1,0))=TRUE,"",VLOOKUP($G$14,Quotes,COLUMN(Details!$C$4)-1,0))</f>
        <v>42875</v>
      </c>
      <c r="H15" s="25"/>
    </row>
    <row r="16" spans="2:9" ht="14.1" customHeight="1" x14ac:dyDescent="0.2">
      <c r="B16" s="25"/>
      <c r="C16" s="33" t="str">
        <f>IF(ISBLANK('Set-up'!$C$9)=TRUE,"",'Set-up'!$C$9)</f>
        <v/>
      </c>
      <c r="D16" s="25"/>
      <c r="E16" s="25"/>
      <c r="F16" s="31"/>
      <c r="G16" s="29"/>
      <c r="H16" s="25"/>
    </row>
    <row r="17" spans="2:8" ht="14.1" customHeight="1" x14ac:dyDescent="0.2">
      <c r="B17" s="25"/>
      <c r="C17" s="33" t="str">
        <f>IF(ISBLANK('Set-up'!$C$10)=TRUE,"",'Set-up'!$C$10)</f>
        <v/>
      </c>
      <c r="D17" s="25"/>
      <c r="E17" s="53"/>
      <c r="F17" s="94" t="s">
        <v>102</v>
      </c>
      <c r="G17" s="95"/>
      <c r="H17" s="25"/>
    </row>
    <row r="18" spans="2:8" ht="14.1" customHeight="1" x14ac:dyDescent="0.2">
      <c r="B18" s="25"/>
      <c r="C18" s="39" t="str">
        <f>IF(ISBLANK('Set-up'!$C$11)=TRUE,"",'Set-up'!$C$11)</f>
        <v/>
      </c>
      <c r="D18" s="25"/>
      <c r="E18" s="54"/>
      <c r="F18" s="192" t="str">
        <f>IF(ISNA(VLOOKUP(VLOOKUP($G$14,Quotes,COLUMN(Details!$D$4)-1,0),Customers,COLUMN(Customers!$B$5),0))=TRUE,"",IF(VLOOKUP(VLOOKUP($G$14,Quotes,COLUMN(Details!$D$4)-1,0),Customers,COLUMN(Customers!$B$5),0)=0,"",VLOOKUP(VLOOKUP($G$14,Quotes,COLUMN(Details!$D$4)-1,0),Customers,COLUMN(Customers!$B$5),0)))</f>
        <v>PP1</v>
      </c>
      <c r="G18" s="193"/>
      <c r="H18" s="25"/>
    </row>
    <row r="19" spans="2:8" ht="14.1" customHeight="1" x14ac:dyDescent="0.2">
      <c r="B19" s="25"/>
      <c r="C19" s="25" t="str">
        <f>IF(ISBLANK('Set-up'!$C$13)=TRUE,"","Telephone: ")</f>
        <v/>
      </c>
      <c r="D19" s="25" t="str">
        <f>IF(ISBLANK('Set-up'!$C$13)=TRUE,"",'Set-up'!$C$13)</f>
        <v/>
      </c>
      <c r="E19" s="25"/>
      <c r="F19" s="190" t="str">
        <f>IF(ISNA(VLOOKUP(VLOOKUP($G$14,Quotes,COLUMN(Details!$D$4)-1,0),Customers,COLUMN(Customers!$C$5),0))=TRUE,"",IF(VLOOKUP(VLOOKUP($G$14,Quotes,COLUMN(Details!$D$4)-1,0),Customers,COLUMN(Customers!$C$5),0)=0,"",VLOOKUP(VLOOKUP($G$14,Quotes,COLUMN(Details!$D$4)-1,0),Customers,COLUMN(Customers!$C$5),0)))</f>
        <v>27 Mount Street</v>
      </c>
      <c r="G19" s="191"/>
      <c r="H19" s="25"/>
    </row>
    <row r="20" spans="2:8" ht="14.1" customHeight="1" x14ac:dyDescent="0.2">
      <c r="B20" s="25"/>
      <c r="C20" s="25" t="str">
        <f>IF(ISBLANK('Set-up'!$C$14)=TRUE,"","Fax:")</f>
        <v/>
      </c>
      <c r="D20" s="25" t="str">
        <f>IF(ISBLANK('Set-up'!$C$14)=TRUE,"",'Set-up'!$C$14)</f>
        <v/>
      </c>
      <c r="E20" s="25"/>
      <c r="F20" s="190" t="str">
        <f>IF(ISNA(VLOOKUP(VLOOKUP($G$14,Quotes,COLUMN(Details!$D$4)-1,0),Customers,COLUMN(Customers!$D$5),0))=TRUE,"",IF(VLOOKUP(VLOOKUP($G$14,Quotes,COLUMN(Details!$D$4)-1,0),Customers,COLUMN(Customers!$D$5),0)=0,"",VLOOKUP(VLOOKUP($G$14,Quotes,COLUMN(Details!$D$4)-1,0),Customers,COLUMN(Customers!$D$5),0)))</f>
        <v>Bryanston</v>
      </c>
      <c r="G20" s="191"/>
      <c r="H20" s="25"/>
    </row>
    <row r="21" spans="2:8" ht="14.1" customHeight="1" x14ac:dyDescent="0.2">
      <c r="B21" s="25"/>
      <c r="C21" s="25" t="str">
        <f>IF(ISBLANK('Set-up'!$C$16)=TRUE,"","E-mail:")</f>
        <v/>
      </c>
      <c r="D21" s="25" t="str">
        <f>IF(ISBLANK('Set-up'!$C$16)=TRUE,"",'Set-up'!$C$16)</f>
        <v/>
      </c>
      <c r="E21" s="25"/>
      <c r="F21" s="190" t="str">
        <f>IF(ISNA(VLOOKUP(VLOOKUP($G$14,Quotes,COLUMN(Details!$D$4)-1,0),Customers,COLUMN(Customers!$E$5),0))=TRUE,"",IF(VLOOKUP(VLOOKUP($G$14,Quotes,COLUMN(Details!$D$4)-1,0),Customers,COLUMN(Customers!$E$5),0)=0,"",VLOOKUP(VLOOKUP($G$14,Quotes,COLUMN(Details!$D$4)-1,0),Customers,COLUMN(Customers!$E$5),0)))</f>
        <v>Johannesburg</v>
      </c>
      <c r="G21" s="191"/>
      <c r="H21" s="25"/>
    </row>
    <row r="22" spans="2:8" ht="14.1" customHeight="1" x14ac:dyDescent="0.2">
      <c r="B22" s="25"/>
      <c r="C22" s="25" t="str">
        <f>IF(ISBLANK('Set-up'!$C$15)=TRUE,"","Website:")</f>
        <v/>
      </c>
      <c r="D22" s="25" t="str">
        <f>IF(ISBLANK('Set-up'!$C$15)=TRUE,"",'Set-up'!$C$15)</f>
        <v/>
      </c>
      <c r="E22" s="25"/>
      <c r="F22" s="190" t="str">
        <f>IF(ISNA(VLOOKUP(VLOOKUP($G$14,Quotes,COLUMN(Details!$D$4)-1,0),Customers,COLUMN(Customers!$F$5),0))=TRUE,"",IF(VLOOKUP(VLOOKUP($G$14,Quotes,COLUMN(Details!$D$4)-1,0),Customers,COLUMN(Customers!$F$5),0)=0,"",VLOOKUP(VLOOKUP($G$14,Quotes,COLUMN(Details!$D$4)-1,0),Customers,COLUMN(Customers!$F$5),0)))</f>
        <v>South Africa</v>
      </c>
      <c r="G22" s="191"/>
      <c r="H22" s="25"/>
    </row>
    <row r="23" spans="2:8" ht="14.1" customHeight="1" x14ac:dyDescent="0.2">
      <c r="B23" s="25"/>
      <c r="C23" s="25" t="str">
        <f>IF(ISBLANK('Set-up'!$C$18)=TRUE,"","VAT No.:")</f>
        <v/>
      </c>
      <c r="D23" s="53" t="str">
        <f>IF(ISBLANK('Set-up'!$C$18)=TRUE,"",'Set-up'!$C$18)</f>
        <v/>
      </c>
      <c r="E23" s="25"/>
      <c r="F23" s="190">
        <f>IF(ISNA(VLOOKUP(VLOOKUP($G$14,Quotes,COLUMN(Details!$D$4)-1,0),Customers,COLUMN(Customers!$G$5),0))=TRUE,"",IF(VLOOKUP(VLOOKUP($G$14,Quotes,COLUMN(Details!$D$4)-1,0),Customers,COLUMN(Customers!$G$5),0)=0,"",VLOOKUP(VLOOKUP($G$14,Quotes,COLUMN(Details!$D$4)-1,0),Customers,COLUMN(Customers!$G$5),0)))</f>
        <v>2021</v>
      </c>
      <c r="G23" s="191"/>
      <c r="H23" s="25"/>
    </row>
    <row r="24" spans="2:8" ht="14.1" customHeight="1" x14ac:dyDescent="0.2">
      <c r="B24" s="25"/>
      <c r="C24" s="25" t="str">
        <f>IF(ISBLANK('Set-up'!$C$18)=TRUE,"","Reg No.:")</f>
        <v/>
      </c>
      <c r="D24" s="25" t="str">
        <f>IF(ISBLANK('Set-up'!$C$19)=TRUE,"",'Set-up'!$C$19)</f>
        <v/>
      </c>
      <c r="E24" s="25"/>
      <c r="F24" s="55" t="s">
        <v>38</v>
      </c>
      <c r="G24" s="107" t="str">
        <f>IF(ISNA(VLOOKUP(VLOOKUP($G$14,Quotes,COLUMN(Details!$D$4)-1,0),Customers,COLUMN(Customers!$H$5),0))=TRUE,"",IF(VLOOKUP(VLOOKUP($G$14,Quotes,COLUMN(Details!$D$4)-1,0),Customers,COLUMN(Customers!$H$5),0)=0,"",VLOOKUP(VLOOKUP($G$14,Quotes,COLUMN(Details!$D$4)-1,0),Customers,COLUMN(Customers!$H$5),0)))</f>
        <v>N/A</v>
      </c>
      <c r="H24" s="56"/>
    </row>
    <row r="25" spans="2:8" ht="14.1" customHeight="1" x14ac:dyDescent="0.2">
      <c r="B25" s="25"/>
      <c r="C25" s="25"/>
      <c r="D25" s="25"/>
      <c r="E25" s="25"/>
      <c r="F25" s="27"/>
      <c r="G25" s="27"/>
      <c r="H25" s="25"/>
    </row>
    <row r="26" spans="2:8" ht="14.1" customHeight="1" x14ac:dyDescent="0.2">
      <c r="B26" s="25"/>
      <c r="C26" s="25"/>
      <c r="D26" s="25"/>
      <c r="E26" s="25"/>
      <c r="F26" s="27"/>
      <c r="G26" s="27"/>
      <c r="H26" s="25"/>
    </row>
    <row r="27" spans="2:8" s="101" customFormat="1" ht="15.95" customHeight="1" x14ac:dyDescent="0.2">
      <c r="B27" s="98"/>
      <c r="C27" s="99" t="s">
        <v>6</v>
      </c>
      <c r="D27" s="100"/>
      <c r="E27" s="102" t="s">
        <v>91</v>
      </c>
      <c r="F27" s="103" t="s">
        <v>7</v>
      </c>
      <c r="G27" s="103" t="s">
        <v>92</v>
      </c>
      <c r="H27" s="98"/>
    </row>
    <row r="28" spans="2:8" ht="14.1" customHeight="1" x14ac:dyDescent="0.2">
      <c r="B28" s="25"/>
      <c r="C28" s="25"/>
      <c r="D28" s="25"/>
      <c r="E28" s="25"/>
      <c r="F28" s="27"/>
      <c r="G28" s="27"/>
      <c r="H28" s="25"/>
    </row>
    <row r="29" spans="2:8" ht="14.1" customHeight="1" x14ac:dyDescent="0.2">
      <c r="B29" s="57"/>
      <c r="C29" s="58" t="str">
        <f t="array" ref="C29">IF(ISERROR(INDEX(Invoices,SMALL(IF(QNumber=$G$14,ROW(QNumber)-4),ROW(1:1)),COLUMN(Details!$E$4)))=TRUE,"",INDEX(Invoices,SMALL(IF(QNumber=$G$14,ROW(QNumber)-4),ROW(1:1)),COLUMN(Details!$E$4)))</f>
        <v>Services rendered</v>
      </c>
      <c r="D29" s="25"/>
      <c r="E29" s="59">
        <f t="shared" ref="E29:E42" si="0">IF(ISNUMBER(G29)=FALSE,"",G29-F29)</f>
        <v>3500</v>
      </c>
      <c r="F29" s="60">
        <f t="array" ref="F29">IF(ISERROR(INDEX(Invoices,SMALL(IF(QNumber=$G$14,ROW(Invoice_Number)-4),ROW(1:1)),COLUMN(Details!$J$4)))=TRUE,"",INDEX(Invoices,SMALL(IF(QNumber=$G$14,ROW(Invoice_Number)-4),ROW(1:1)),COLUMN(Details!$J$4)))</f>
        <v>0</v>
      </c>
      <c r="G29" s="60">
        <f t="array" ref="G29">IF(ISERROR(INDEX(Invoices,SMALL(IF(QNumber=$G$14,ROW(QNumber)-4),ROW(1:1)),COLUMN(Details!$F$4)))=TRUE,"",INDEX(Invoices,SMALL(IF(QNumber=$G$14,ROW(QNumber)-4),ROW(1:1)),COLUMN(Details!$F$4)))</f>
        <v>3500</v>
      </c>
      <c r="H29" s="25"/>
    </row>
    <row r="30" spans="2:8" ht="14.1" customHeight="1" x14ac:dyDescent="0.2">
      <c r="B30" s="57"/>
      <c r="C30" s="58" t="str">
        <f t="array" ref="C30">IF(ISERROR(INDEX(Invoices,SMALL(IF(QNumber=$G$14,ROW(QNumber)-4),ROW(2:2)),COLUMN(Details!$E$4)))=TRUE,"",INDEX(Invoices,SMALL(IF(QNumber=$G$14,ROW(QNumber)-4),ROW(2:2)),COLUMN(Details!$E$4)))</f>
        <v/>
      </c>
      <c r="D30" s="25"/>
      <c r="E30" s="59" t="str">
        <f t="shared" si="0"/>
        <v/>
      </c>
      <c r="F30" s="60" t="str">
        <f t="array" ref="F30">IF(ISERROR(INDEX(Invoices,SMALL(IF(QNumber=$G$14,ROW(Invoice_Number)-4),ROW(2:2)),COLUMN(Details!$J$4)))=TRUE,"",INDEX(Invoices,SMALL(IF(QNumber=$G$14,ROW(Invoice_Number)-4),ROW(2:2)),COLUMN(Details!$J$4)))</f>
        <v/>
      </c>
      <c r="G30" s="60" t="str">
        <f t="array" ref="G30">IF(ISERROR(INDEX(Invoices,SMALL(IF(QNumber=$G$14,ROW(QNumber)-4),ROW(2:2)),COLUMN(Details!$F$4)))=TRUE,"",INDEX(Invoices,SMALL(IF(QNumber=$G$14,ROW(QNumber)-4),ROW(2:2)),COLUMN(Details!$F$4)))</f>
        <v/>
      </c>
      <c r="H30" s="25"/>
    </row>
    <row r="31" spans="2:8" ht="14.1" customHeight="1" x14ac:dyDescent="0.2">
      <c r="B31" s="57"/>
      <c r="C31" s="58" t="str">
        <f t="array" ref="C31">IF(ISERROR(INDEX(Invoices,SMALL(IF(QNumber=$G$14,ROW(QNumber)-4),ROW(3:3)),COLUMN(Details!$E$4)))=TRUE,"",INDEX(Invoices,SMALL(IF(QNumber=$G$14,ROW(QNumber)-4),ROW(3:3)),COLUMN(Details!$E$4)))</f>
        <v/>
      </c>
      <c r="D31" s="25"/>
      <c r="E31" s="59" t="str">
        <f t="shared" si="0"/>
        <v/>
      </c>
      <c r="F31" s="60" t="str">
        <f t="array" ref="F31">IF(ISERROR(INDEX(Invoices,SMALL(IF(QNumber=$G$14,ROW(Invoice_Number)-4),ROW(3:3)),COLUMN(Details!$J$4)))=TRUE,"",INDEX(Invoices,SMALL(IF(QNumber=$G$14,ROW(Invoice_Number)-4),ROW(3:3)),COLUMN(Details!$J$4)))</f>
        <v/>
      </c>
      <c r="G31" s="60" t="str">
        <f t="array" ref="G31">IF(ISERROR(INDEX(Invoices,SMALL(IF(QNumber=$G$14,ROW(QNumber)-4),ROW(3:3)),COLUMN(Details!$F$4)))=TRUE,"",INDEX(Invoices,SMALL(IF(QNumber=$G$14,ROW(QNumber)-4),ROW(3:3)),COLUMN(Details!$F$4)))</f>
        <v/>
      </c>
      <c r="H31" s="25"/>
    </row>
    <row r="32" spans="2:8" ht="14.1" customHeight="1" x14ac:dyDescent="0.2">
      <c r="B32" s="57"/>
      <c r="C32" s="58" t="str">
        <f t="array" ref="C32">IF(ISERROR(INDEX(Invoices,SMALL(IF(QNumber=$G$14,ROW(QNumber)-4),ROW(4:4)),COLUMN(Details!$E$4)))=TRUE,"",INDEX(Invoices,SMALL(IF(QNumber=$G$14,ROW(QNumber)-4),ROW(4:4)),COLUMN(Details!$E$4)))</f>
        <v/>
      </c>
      <c r="D32" s="25"/>
      <c r="E32" s="59" t="str">
        <f t="shared" si="0"/>
        <v/>
      </c>
      <c r="F32" s="60" t="str">
        <f t="array" ref="F32">IF(ISERROR(INDEX(Invoices,SMALL(IF(QNumber=$G$14,ROW(Invoice_Number)-4),ROW(4:4)),COLUMN(Details!$J$4)))=TRUE,"",INDEX(Invoices,SMALL(IF(QNumber=$G$14,ROW(Invoice_Number)-4),ROW(4:4)),COLUMN(Details!$J$4)))</f>
        <v/>
      </c>
      <c r="G32" s="60" t="str">
        <f t="array" ref="G32">IF(ISERROR(INDEX(Invoices,SMALL(IF(QNumber=$G$14,ROW(QNumber)-4),ROW(4:4)),COLUMN(Details!$F$4)))=TRUE,"",INDEX(Invoices,SMALL(IF(QNumber=$G$14,ROW(QNumber)-4),ROW(4:4)),COLUMN(Details!$F$4)))</f>
        <v/>
      </c>
      <c r="H32" s="25"/>
    </row>
    <row r="33" spans="2:8" ht="14.1" customHeight="1" x14ac:dyDescent="0.2">
      <c r="B33" s="57"/>
      <c r="C33" s="58" t="str">
        <f t="array" ref="C33">IF(ISERROR(INDEX(Invoices,SMALL(IF(QNumber=$G$14,ROW(QNumber)-4),ROW(5:5)),COLUMN(Details!$E$4)))=TRUE,"",INDEX(Invoices,SMALL(IF(QNumber=$G$14,ROW(QNumber)-4),ROW(5:5)),COLUMN(Details!$E$4)))</f>
        <v/>
      </c>
      <c r="D33" s="25"/>
      <c r="E33" s="59" t="str">
        <f t="shared" si="0"/>
        <v/>
      </c>
      <c r="F33" s="60" t="str">
        <f t="array" ref="F33">IF(ISERROR(INDEX(Invoices,SMALL(IF(QNumber=$G$14,ROW(Invoice_Number)-4),ROW(5:5)),COLUMN(Details!$J$4)))=TRUE,"",INDEX(Invoices,SMALL(IF(QNumber=$G$14,ROW(Invoice_Number)-4),ROW(5:5)),COLUMN(Details!$J$4)))</f>
        <v/>
      </c>
      <c r="G33" s="60" t="str">
        <f t="array" ref="G33">IF(ISERROR(INDEX(Invoices,SMALL(IF(QNumber=$G$14,ROW(QNumber)-4),ROW(5:5)),COLUMN(Details!$F$4)))=TRUE,"",INDEX(Invoices,SMALL(IF(QNumber=$G$14,ROW(QNumber)-4),ROW(5:5)),COLUMN(Details!$F$4)))</f>
        <v/>
      </c>
      <c r="H33" s="25"/>
    </row>
    <row r="34" spans="2:8" ht="14.1" customHeight="1" x14ac:dyDescent="0.2">
      <c r="B34" s="57"/>
      <c r="C34" s="58" t="str">
        <f t="array" ref="C34">IF(ISERROR(INDEX(Invoices,SMALL(IF(QNumber=$G$14,ROW(QNumber)-4),ROW(6:6)),COLUMN(Details!$E$4)))=TRUE,"",INDEX(Invoices,SMALL(IF(QNumber=$G$14,ROW(QNumber)-4),ROW(6:6)),COLUMN(Details!$E$4)))</f>
        <v/>
      </c>
      <c r="D34" s="25"/>
      <c r="E34" s="59" t="str">
        <f t="shared" si="0"/>
        <v/>
      </c>
      <c r="F34" s="60" t="str">
        <f t="array" ref="F34">IF(ISERROR(INDEX(Invoices,SMALL(IF(QNumber=$G$14,ROW(Invoice_Number)-4),ROW(6:6)),COLUMN(Details!$J$4)))=TRUE,"",INDEX(Invoices,SMALL(IF(QNumber=$G$14,ROW(Invoice_Number)-4),ROW(6:6)),COLUMN(Details!$J$4)))</f>
        <v/>
      </c>
      <c r="G34" s="60" t="str">
        <f t="array" ref="G34">IF(ISERROR(INDEX(Invoices,SMALL(IF(QNumber=$G$14,ROW(QNumber)-4),ROW(6:6)),COLUMN(Details!$F$4)))=TRUE,"",INDEX(Invoices,SMALL(IF(QNumber=$G$14,ROW(QNumber)-4),ROW(6:6)),COLUMN(Details!$F$4)))</f>
        <v/>
      </c>
      <c r="H34" s="25"/>
    </row>
    <row r="35" spans="2:8" ht="14.1" customHeight="1" x14ac:dyDescent="0.2">
      <c r="B35" s="57"/>
      <c r="C35" s="58" t="str">
        <f t="array" ref="C35">IF(ISERROR(INDEX(Invoices,SMALL(IF(QNumber=$G$14,ROW(QNumber)-4),ROW(13:13)),COLUMN(Details!$E$4)))=TRUE,"",INDEX(Invoices,SMALL(IF(QNumber=$G$14,ROW(QNumber)-4),ROW(13:13)),COLUMN(Details!$E$4)))</f>
        <v/>
      </c>
      <c r="D35" s="25"/>
      <c r="E35" s="59" t="str">
        <f t="shared" si="0"/>
        <v/>
      </c>
      <c r="F35" s="60" t="str">
        <f t="array" ref="F35">IF(ISERROR(INDEX(Invoices,SMALL(IF(QNumber=$G$14,ROW(Invoice_Number)-4),ROW(13:13)),COLUMN(Details!$J$4)))=TRUE,"",INDEX(Invoices,SMALL(IF(QNumber=$G$14,ROW(Invoice_Number)-4),ROW(13:13)),COLUMN(Details!$J$4)))</f>
        <v/>
      </c>
      <c r="G35" s="60" t="str">
        <f t="array" ref="G35">IF(ISERROR(INDEX(Invoices,SMALL(IF(QNumber=$G$14,ROW(QNumber)-4),ROW(13:13)),COLUMN(Details!$F$4)))=TRUE,"",INDEX(Invoices,SMALL(IF(QNumber=$G$14,ROW(QNumber)-4),ROW(13:13)),COLUMN(Details!$F$4)))</f>
        <v/>
      </c>
      <c r="H35" s="25"/>
    </row>
    <row r="36" spans="2:8" ht="14.1" customHeight="1" x14ac:dyDescent="0.2">
      <c r="B36" s="57"/>
      <c r="C36" s="58" t="str">
        <f t="array" ref="C36">IF(ISERROR(INDEX(Invoices,SMALL(IF(QNumber=$G$14,ROW(QNumber)-4),ROW(14:14)),COLUMN(Details!$E$4)))=TRUE,"",INDEX(Invoices,SMALL(IF(QNumber=$G$14,ROW(QNumber)-4),ROW(14:14)),COLUMN(Details!$E$4)))</f>
        <v/>
      </c>
      <c r="D36" s="25"/>
      <c r="E36" s="59" t="str">
        <f t="shared" si="0"/>
        <v/>
      </c>
      <c r="F36" s="60" t="str">
        <f t="array" ref="F36">IF(ISERROR(INDEX(Invoices,SMALL(IF(QNumber=$G$14,ROW(Invoice_Number)-4),ROW(14:14)),COLUMN(Details!$J$4)))=TRUE,"",INDEX(Invoices,SMALL(IF(QNumber=$G$14,ROW(Invoice_Number)-4),ROW(14:14)),COLUMN(Details!$J$4)))</f>
        <v/>
      </c>
      <c r="G36" s="60" t="str">
        <f t="array" ref="G36">IF(ISERROR(INDEX(Invoices,SMALL(IF(QNumber=$G$14,ROW(QNumber)-4),ROW(14:14)),COLUMN(Details!$F$4)))=TRUE,"",INDEX(Invoices,SMALL(IF(QNumber=$G$14,ROW(QNumber)-4),ROW(14:14)),COLUMN(Details!$F$4)))</f>
        <v/>
      </c>
      <c r="H36" s="25"/>
    </row>
    <row r="37" spans="2:8" ht="14.1" customHeight="1" x14ac:dyDescent="0.2">
      <c r="B37" s="57"/>
      <c r="C37" s="58" t="str">
        <f t="array" ref="C37">IF(ISERROR(INDEX(Invoices,SMALL(IF(QNumber=$G$14,ROW(QNumber)-4),ROW(15:15)),COLUMN(Details!$E$4)))=TRUE,"",INDEX(Invoices,SMALL(IF(QNumber=$G$14,ROW(QNumber)-4),ROW(15:15)),COLUMN(Details!$E$4)))</f>
        <v/>
      </c>
      <c r="D37" s="25"/>
      <c r="E37" s="59" t="str">
        <f t="shared" si="0"/>
        <v/>
      </c>
      <c r="F37" s="60" t="str">
        <f t="array" ref="F37">IF(ISERROR(INDEX(Invoices,SMALL(IF(QNumber=$G$14,ROW(Invoice_Number)-4),ROW(15:15)),COLUMN(Details!$J$4)))=TRUE,"",INDEX(Invoices,SMALL(IF(QNumber=$G$14,ROW(Invoice_Number)-4),ROW(15:15)),COLUMN(Details!$J$4)))</f>
        <v/>
      </c>
      <c r="G37" s="60" t="str">
        <f t="array" ref="G37">IF(ISERROR(INDEX(Invoices,SMALL(IF(QNumber=$G$14,ROW(QNumber)-4),ROW(15:15)),COLUMN(Details!$F$4)))=TRUE,"",INDEX(Invoices,SMALL(IF(QNumber=$G$14,ROW(QNumber)-4),ROW(15:15)),COLUMN(Details!$F$4)))</f>
        <v/>
      </c>
      <c r="H37" s="25"/>
    </row>
    <row r="38" spans="2:8" ht="14.1" customHeight="1" x14ac:dyDescent="0.2">
      <c r="B38" s="57"/>
      <c r="C38" s="58" t="str">
        <f t="array" ref="C38">IF(ISERROR(INDEX(Invoices,SMALL(IF(QNumber=$G$14,ROW(QNumber)-4),ROW(16:16)),COLUMN(Details!$E$4)))=TRUE,"",INDEX(Invoices,SMALL(IF(QNumber=$G$14,ROW(QNumber)-4),ROW(16:16)),COLUMN(Details!$E$4)))</f>
        <v/>
      </c>
      <c r="D38" s="25"/>
      <c r="E38" s="59" t="str">
        <f t="shared" si="0"/>
        <v/>
      </c>
      <c r="F38" s="60" t="str">
        <f t="array" ref="F38">IF(ISERROR(INDEX(Invoices,SMALL(IF(QNumber=$G$14,ROW(Invoice_Number)-4),ROW(16:16)),COLUMN(Details!$J$4)))=TRUE,"",INDEX(Invoices,SMALL(IF(QNumber=$G$14,ROW(Invoice_Number)-4),ROW(16:16)),COLUMN(Details!$J$4)))</f>
        <v/>
      </c>
      <c r="G38" s="60" t="str">
        <f t="array" ref="G38">IF(ISERROR(INDEX(Invoices,SMALL(IF(QNumber=$G$14,ROW(QNumber)-4),ROW(16:16)),COLUMN(Details!$F$4)))=TRUE,"",INDEX(Invoices,SMALL(IF(QNumber=$G$14,ROW(QNumber)-4),ROW(16:16)),COLUMN(Details!$F$4)))</f>
        <v/>
      </c>
      <c r="H38" s="25"/>
    </row>
    <row r="39" spans="2:8" ht="14.1" customHeight="1" x14ac:dyDescent="0.2">
      <c r="B39" s="57"/>
      <c r="C39" s="58" t="str">
        <f t="array" ref="C39">IF(ISERROR(INDEX(Invoices,SMALL(IF(QNumber=$G$14,ROW(QNumber)-4),ROW(20:20)),COLUMN(Details!$E$4)))=TRUE,"",INDEX(Invoices,SMALL(IF(QNumber=$G$14,ROW(QNumber)-4),ROW(20:20)),COLUMN(Details!$E$4)))</f>
        <v/>
      </c>
      <c r="D39" s="25"/>
      <c r="E39" s="59" t="str">
        <f t="shared" si="0"/>
        <v/>
      </c>
      <c r="F39" s="60" t="str">
        <f t="array" ref="F39">IF(ISERROR(INDEX(Invoices,SMALL(IF(QNumber=$G$14,ROW(Invoice_Number)-4),ROW(20:20)),COLUMN(Details!$J$4)))=TRUE,"",INDEX(Invoices,SMALL(IF(QNumber=$G$14,ROW(Invoice_Number)-4),ROW(20:20)),COLUMN(Details!$J$4)))</f>
        <v/>
      </c>
      <c r="G39" s="60" t="str">
        <f t="array" ref="G39">IF(ISERROR(INDEX(Invoices,SMALL(IF(QNumber=$G$14,ROW(QNumber)-4),ROW(20:20)),COLUMN(Details!$F$4)))=TRUE,"",INDEX(Invoices,SMALL(IF(QNumber=$G$14,ROW(QNumber)-4),ROW(20:20)),COLUMN(Details!$F$4)))</f>
        <v/>
      </c>
      <c r="H39" s="25"/>
    </row>
    <row r="40" spans="2:8" ht="14.1" customHeight="1" x14ac:dyDescent="0.2">
      <c r="B40" s="57"/>
      <c r="C40" s="58" t="str">
        <f t="array" ref="C40">IF(ISERROR(INDEX(Invoices,SMALL(IF(QNumber=$G$14,ROW(QNumber)-4),ROW(21:21)),COLUMN(Details!$E$4)))=TRUE,"",INDEX(Invoices,SMALL(IF(QNumber=$G$14,ROW(QNumber)-4),ROW(21:21)),COLUMN(Details!$E$4)))</f>
        <v/>
      </c>
      <c r="D40" s="25"/>
      <c r="E40" s="59" t="str">
        <f t="shared" si="0"/>
        <v/>
      </c>
      <c r="F40" s="60" t="str">
        <f t="array" ref="F40">IF(ISERROR(INDEX(Invoices,SMALL(IF(QNumber=$G$14,ROW(Invoice_Number)-4),ROW(21:21)),COLUMN(Details!$J$4)))=TRUE,"",INDEX(Invoices,SMALL(IF(QNumber=$G$14,ROW(Invoice_Number)-4),ROW(21:21)),COLUMN(Details!$J$4)))</f>
        <v/>
      </c>
      <c r="G40" s="60" t="str">
        <f t="array" ref="G40">IF(ISERROR(INDEX(Invoices,SMALL(IF(QNumber=$G$14,ROW(QNumber)-4),ROW(21:21)),COLUMN(Details!$F$4)))=TRUE,"",INDEX(Invoices,SMALL(IF(QNumber=$G$14,ROW(QNumber)-4),ROW(21:21)),COLUMN(Details!$F$4)))</f>
        <v/>
      </c>
      <c r="H40" s="25"/>
    </row>
    <row r="41" spans="2:8" ht="14.1" customHeight="1" x14ac:dyDescent="0.2">
      <c r="B41" s="57"/>
      <c r="C41" s="58" t="str">
        <f t="array" ref="C41">IF(ISERROR(INDEX(Invoices,SMALL(IF(QNumber=$G$14,ROW(QNumber)-4),ROW(22:22)),COLUMN(Details!$E$4)))=TRUE,"",INDEX(Invoices,SMALL(IF(QNumber=$G$14,ROW(QNumber)-4),ROW(22:22)),COLUMN(Details!$E$4)))</f>
        <v/>
      </c>
      <c r="D41" s="25"/>
      <c r="E41" s="59" t="str">
        <f t="shared" si="0"/>
        <v/>
      </c>
      <c r="F41" s="60" t="str">
        <f t="array" ref="F41">IF(ISERROR(INDEX(Invoices,SMALL(IF(QNumber=$G$14,ROW(Invoice_Number)-4),ROW(22:22)),COLUMN(Details!$J$4)))=TRUE,"",INDEX(Invoices,SMALL(IF(QNumber=$G$14,ROW(Invoice_Number)-4),ROW(22:22)),COLUMN(Details!$J$4)))</f>
        <v/>
      </c>
      <c r="G41" s="60" t="str">
        <f t="array" ref="G41">IF(ISERROR(INDEX(Invoices,SMALL(IF(QNumber=$G$14,ROW(QNumber)-4),ROW(22:22)),COLUMN(Details!$F$4)))=TRUE,"",INDEX(Invoices,SMALL(IF(QNumber=$G$14,ROW(QNumber)-4),ROW(22:22)),COLUMN(Details!$F$4)))</f>
        <v/>
      </c>
      <c r="H41" s="25"/>
    </row>
    <row r="42" spans="2:8" ht="14.1" customHeight="1" x14ac:dyDescent="0.2">
      <c r="B42" s="57"/>
      <c r="C42" s="58" t="str">
        <f t="array" ref="C42">IF(ISERROR(INDEX(Invoices,SMALL(IF(QNumber=$G$14,ROW(QNumber)-4),ROW(23:23)),COLUMN(Details!$E$4)))=TRUE,"",INDEX(Invoices,SMALL(IF(QNumber=$G$14,ROW(QNumber)-4),ROW(23:23)),COLUMN(Details!$E$4)))</f>
        <v/>
      </c>
      <c r="D42" s="25"/>
      <c r="E42" s="59" t="str">
        <f t="shared" si="0"/>
        <v/>
      </c>
      <c r="F42" s="60" t="str">
        <f t="array" ref="F42">IF(ISERROR(INDEX(Invoices,SMALL(IF(QNumber=$G$14,ROW(Invoice_Number)-4),ROW(23:23)),COLUMN(Details!$J$4)))=TRUE,"",INDEX(Invoices,SMALL(IF(QNumber=$G$14,ROW(Invoice_Number)-4),ROW(23:23)),COLUMN(Details!$J$4)))</f>
        <v/>
      </c>
      <c r="G42" s="60" t="str">
        <f t="array" ref="G42">IF(ISERROR(INDEX(Invoices,SMALL(IF(QNumber=$G$14,ROW(QNumber)-4),ROW(23:23)),COLUMN(Details!$F$4)))=TRUE,"",INDEX(Invoices,SMALL(IF(QNumber=$G$14,ROW(QNumber)-4),ROW(23:23)),COLUMN(Details!$F$4)))</f>
        <v/>
      </c>
      <c r="H42" s="25"/>
    </row>
    <row r="43" spans="2:8" s="90" customFormat="1" ht="14.1" customHeight="1" x14ac:dyDescent="0.2">
      <c r="B43" s="46"/>
      <c r="C43" s="31" t="s">
        <v>8</v>
      </c>
      <c r="D43" s="46"/>
      <c r="E43" s="61">
        <f>SUM(E29:E42)</f>
        <v>3500</v>
      </c>
      <c r="F43" s="61">
        <f>SUM(F29:F42)</f>
        <v>0</v>
      </c>
      <c r="G43" s="61">
        <f>SUM(G29:G42)</f>
        <v>3500</v>
      </c>
      <c r="H43" s="46"/>
    </row>
    <row r="44" spans="2:8" s="90" customFormat="1" ht="14.1" customHeight="1" x14ac:dyDescent="0.2">
      <c r="B44" s="46"/>
      <c r="C44" s="31"/>
      <c r="D44" s="46"/>
      <c r="E44" s="61"/>
      <c r="F44" s="61"/>
      <c r="G44" s="61"/>
      <c r="H44" s="46"/>
    </row>
    <row r="45" spans="2:8" s="90" customFormat="1" ht="14.1" customHeight="1" x14ac:dyDescent="0.2">
      <c r="B45" s="46"/>
      <c r="C45" s="31"/>
      <c r="D45" s="46"/>
      <c r="E45" s="61"/>
      <c r="F45" s="61"/>
      <c r="G45" s="61"/>
      <c r="H45" s="46"/>
    </row>
    <row r="46" spans="2:8" s="90" customFormat="1" ht="14.1" customHeight="1" x14ac:dyDescent="0.2">
      <c r="B46" s="46"/>
      <c r="C46" s="105" t="s">
        <v>9</v>
      </c>
      <c r="D46" s="106"/>
      <c r="E46" s="61"/>
      <c r="F46" s="61"/>
      <c r="G46" s="61"/>
      <c r="H46" s="46"/>
    </row>
    <row r="47" spans="2:8" s="90" customFormat="1" ht="14.1" customHeight="1" x14ac:dyDescent="0.2">
      <c r="B47" s="46"/>
      <c r="C47" s="62" t="str">
        <f>"Bank: "&amp;'Set-up'!$C$25</f>
        <v xml:space="preserve">Bank: </v>
      </c>
      <c r="D47" s="63"/>
      <c r="E47" s="61"/>
      <c r="F47" s="61"/>
      <c r="G47" s="61"/>
      <c r="H47" s="46"/>
    </row>
    <row r="48" spans="2:8" s="90" customFormat="1" ht="14.1" customHeight="1" x14ac:dyDescent="0.2">
      <c r="B48" s="46"/>
      <c r="C48" s="62" t="str">
        <f>"Account Type: "&amp;'Set-up'!$C$24</f>
        <v xml:space="preserve">Account Type: </v>
      </c>
      <c r="D48" s="63"/>
      <c r="E48" s="61"/>
      <c r="F48" s="61"/>
      <c r="G48" s="61"/>
      <c r="H48" s="46"/>
    </row>
    <row r="49" spans="2:8" s="90" customFormat="1" ht="14.1" customHeight="1" x14ac:dyDescent="0.2">
      <c r="B49" s="46"/>
      <c r="C49" s="62" t="str">
        <f>"Bank Code: "&amp;'Set-up'!$C$26</f>
        <v xml:space="preserve">Bank Code: </v>
      </c>
      <c r="D49" s="63"/>
      <c r="E49" s="61"/>
      <c r="F49" s="61"/>
      <c r="G49" s="61"/>
      <c r="H49" s="46"/>
    </row>
    <row r="50" spans="2:8" s="90" customFormat="1" ht="14.1" customHeight="1" x14ac:dyDescent="0.2">
      <c r="B50" s="46"/>
      <c r="C50" s="64" t="str">
        <f>"Account Number: "&amp;'Set-up'!$C$27</f>
        <v xml:space="preserve">Account Number: </v>
      </c>
      <c r="D50" s="65"/>
      <c r="E50" s="61"/>
      <c r="F50" s="61"/>
      <c r="G50" s="61"/>
      <c r="H50" s="46"/>
    </row>
    <row r="51" spans="2:8" s="90" customFormat="1" ht="14.1" customHeight="1" x14ac:dyDescent="0.2">
      <c r="B51" s="46"/>
      <c r="C51" s="31"/>
      <c r="D51" s="46"/>
      <c r="E51" s="61"/>
      <c r="F51" s="61"/>
      <c r="G51" s="61"/>
      <c r="H51" s="46"/>
    </row>
    <row r="52" spans="2:8" s="90" customFormat="1" ht="14.1" customHeight="1" x14ac:dyDescent="0.2">
      <c r="B52" s="46"/>
      <c r="C52" s="189" t="s">
        <v>158</v>
      </c>
      <c r="D52" s="189"/>
      <c r="E52" s="189"/>
      <c r="F52" s="189"/>
      <c r="G52" s="189"/>
      <c r="H52" s="46"/>
    </row>
    <row r="53" spans="2:8" s="90" customFormat="1" ht="14.1" customHeight="1" x14ac:dyDescent="0.2">
      <c r="B53" s="46"/>
      <c r="C53" s="31"/>
      <c r="D53" s="179"/>
      <c r="E53" s="179"/>
      <c r="F53" s="179"/>
      <c r="G53" s="61"/>
      <c r="H53" s="46"/>
    </row>
    <row r="54" spans="2:8" s="90" customFormat="1" ht="14.1" customHeight="1" x14ac:dyDescent="0.2">
      <c r="B54" s="46"/>
      <c r="C54" s="31"/>
      <c r="D54" s="179"/>
      <c r="E54" s="179"/>
      <c r="F54" s="179"/>
      <c r="G54" s="61"/>
      <c r="H54" s="46"/>
    </row>
    <row r="55" spans="2:8" s="90" customFormat="1" ht="14.1" customHeight="1" x14ac:dyDescent="0.2">
      <c r="B55" s="206"/>
      <c r="C55" s="209"/>
      <c r="D55" s="210"/>
      <c r="E55" s="210"/>
      <c r="F55" s="210"/>
      <c r="G55" s="210"/>
      <c r="H55" s="207"/>
    </row>
    <row r="56" spans="2:8" s="90" customFormat="1" ht="14.1" customHeight="1" x14ac:dyDescent="0.2">
      <c r="B56" s="206"/>
      <c r="C56" s="210"/>
      <c r="D56" s="210"/>
      <c r="E56" s="210"/>
      <c r="F56" s="210"/>
      <c r="G56" s="210"/>
      <c r="H56" s="207"/>
    </row>
    <row r="57" spans="2:8" s="90" customFormat="1" ht="14.1" customHeight="1" x14ac:dyDescent="0.2">
      <c r="B57" s="206"/>
      <c r="C57" s="210"/>
      <c r="D57" s="210"/>
      <c r="E57" s="210"/>
      <c r="F57" s="210"/>
      <c r="G57" s="210"/>
      <c r="H57" s="207"/>
    </row>
    <row r="58" spans="2:8" s="90" customFormat="1" ht="14.1" customHeight="1" x14ac:dyDescent="0.2">
      <c r="B58" s="206"/>
      <c r="C58" s="210"/>
      <c r="D58" s="210"/>
      <c r="E58" s="210"/>
      <c r="F58" s="210"/>
      <c r="G58" s="210"/>
      <c r="H58" s="207"/>
    </row>
    <row r="59" spans="2:8" ht="14.1" customHeight="1" x14ac:dyDescent="0.2">
      <c r="B59" s="206"/>
      <c r="C59" s="210"/>
      <c r="D59" s="210"/>
      <c r="E59" s="210"/>
      <c r="F59" s="210"/>
      <c r="G59" s="210"/>
      <c r="H59" s="207"/>
    </row>
    <row r="60" spans="2:8" ht="14.1" customHeight="1" x14ac:dyDescent="0.2">
      <c r="B60" s="208"/>
      <c r="C60" s="208"/>
      <c r="D60" s="208"/>
      <c r="E60" s="208"/>
      <c r="F60" s="208"/>
      <c r="G60" s="208"/>
      <c r="H60" s="208"/>
    </row>
  </sheetData>
  <sheetProtection formatCells="0" formatColumns="0" formatRows="0"/>
  <mergeCells count="8">
    <mergeCell ref="C52:G52"/>
    <mergeCell ref="F23:G23"/>
    <mergeCell ref="F18:G18"/>
    <mergeCell ref="F19:G19"/>
    <mergeCell ref="F20:G20"/>
    <mergeCell ref="F21:G21"/>
    <mergeCell ref="F22:G22"/>
    <mergeCell ref="B2:H9"/>
  </mergeCells>
  <printOptions horizontalCentered="1"/>
  <pageMargins left="0.55118110236220474" right="0.55118110236220474" top="0.59055118110236227" bottom="0.59055118110236227" header="0.39370078740157483" footer="0.39370078740157483"/>
  <pageSetup paperSize="9"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L58"/>
  <sheetViews>
    <sheetView zoomScaleNormal="100" workbookViewId="0">
      <selection activeCell="B2" sqref="B2:H10"/>
    </sheetView>
  </sheetViews>
  <sheetFormatPr defaultRowHeight="14.1" customHeight="1" x14ac:dyDescent="0.2"/>
  <cols>
    <col min="1" max="1" width="1.7109375" style="89" customWidth="1"/>
    <col min="2" max="2" width="2.7109375" style="89" customWidth="1"/>
    <col min="3" max="3" width="10.7109375" style="89" customWidth="1"/>
    <col min="4" max="4" width="23.7109375" style="89" customWidth="1"/>
    <col min="5" max="5" width="16.7109375" style="89" customWidth="1"/>
    <col min="6" max="7" width="16.7109375" style="93" customWidth="1"/>
    <col min="8" max="8" width="2.7109375" style="89" customWidth="1"/>
    <col min="9" max="19" width="15.7109375" style="89" customWidth="1"/>
    <col min="20" max="16384" width="9.140625" style="89"/>
  </cols>
  <sheetData>
    <row r="1" spans="2:9" ht="8.1" customHeight="1" x14ac:dyDescent="0.2">
      <c r="B1" s="91"/>
      <c r="C1" s="91"/>
      <c r="D1" s="91"/>
      <c r="E1" s="91"/>
      <c r="F1" s="91"/>
      <c r="G1" s="91"/>
      <c r="H1" s="91"/>
    </row>
    <row r="2" spans="2:9" ht="14.1" customHeight="1" x14ac:dyDescent="0.2">
      <c r="B2" s="201" t="s">
        <v>159</v>
      </c>
      <c r="C2" s="201"/>
      <c r="D2" s="201"/>
      <c r="E2" s="201"/>
      <c r="F2" s="201"/>
      <c r="G2" s="201"/>
      <c r="H2" s="201"/>
    </row>
    <row r="3" spans="2:9" ht="14.1" customHeight="1" x14ac:dyDescent="0.2">
      <c r="B3" s="201"/>
      <c r="C3" s="201"/>
      <c r="D3" s="201"/>
      <c r="E3" s="201"/>
      <c r="F3" s="201"/>
      <c r="G3" s="201"/>
      <c r="H3" s="201"/>
    </row>
    <row r="4" spans="2:9" ht="14.1" customHeight="1" x14ac:dyDescent="0.2">
      <c r="B4" s="201"/>
      <c r="C4" s="201"/>
      <c r="D4" s="201"/>
      <c r="E4" s="201"/>
      <c r="F4" s="201"/>
      <c r="G4" s="201"/>
      <c r="H4" s="201"/>
    </row>
    <row r="5" spans="2:9" ht="14.1" customHeight="1" x14ac:dyDescent="0.2">
      <c r="B5" s="201"/>
      <c r="C5" s="201"/>
      <c r="D5" s="201"/>
      <c r="E5" s="201"/>
      <c r="F5" s="201"/>
      <c r="G5" s="201"/>
      <c r="H5" s="201"/>
    </row>
    <row r="6" spans="2:9" ht="14.1" customHeight="1" x14ac:dyDescent="0.2">
      <c r="B6" s="201"/>
      <c r="C6" s="201"/>
      <c r="D6" s="201"/>
      <c r="E6" s="201"/>
      <c r="F6" s="201"/>
      <c r="G6" s="201"/>
      <c r="H6" s="201"/>
    </row>
    <row r="7" spans="2:9" ht="14.1" customHeight="1" x14ac:dyDescent="0.2">
      <c r="B7" s="201"/>
      <c r="C7" s="201"/>
      <c r="D7" s="201"/>
      <c r="E7" s="201"/>
      <c r="F7" s="201"/>
      <c r="G7" s="201"/>
      <c r="H7" s="201"/>
      <c r="I7" s="92"/>
    </row>
    <row r="8" spans="2:9" ht="14.1" customHeight="1" x14ac:dyDescent="0.2">
      <c r="B8" s="201"/>
      <c r="C8" s="201"/>
      <c r="D8" s="201"/>
      <c r="E8" s="201"/>
      <c r="F8" s="201"/>
      <c r="G8" s="201"/>
      <c r="H8" s="201"/>
      <c r="I8" s="92"/>
    </row>
    <row r="9" spans="2:9" ht="14.1" customHeight="1" x14ac:dyDescent="0.2">
      <c r="B9" s="201"/>
      <c r="C9" s="201"/>
      <c r="D9" s="201"/>
      <c r="E9" s="201"/>
      <c r="F9" s="201"/>
      <c r="G9" s="201"/>
      <c r="H9" s="201"/>
      <c r="I9" s="92"/>
    </row>
    <row r="10" spans="2:9" ht="14.1" customHeight="1" x14ac:dyDescent="0.2">
      <c r="B10" s="201"/>
      <c r="C10" s="201"/>
      <c r="D10" s="201"/>
      <c r="E10" s="201"/>
      <c r="F10" s="201"/>
      <c r="G10" s="201"/>
      <c r="H10" s="201"/>
      <c r="I10" s="92"/>
    </row>
    <row r="11" spans="2:9" ht="14.1" customHeight="1" x14ac:dyDescent="0.2">
      <c r="B11" s="25"/>
      <c r="C11" s="25"/>
      <c r="D11" s="25"/>
      <c r="E11" s="25"/>
      <c r="F11" s="27"/>
      <c r="G11" s="27"/>
      <c r="H11" s="25"/>
      <c r="I11" s="92"/>
    </row>
    <row r="12" spans="2:9" ht="14.1" customHeight="1" x14ac:dyDescent="0.2">
      <c r="B12" s="25"/>
      <c r="C12" s="25"/>
      <c r="D12" s="25"/>
      <c r="E12" s="25"/>
      <c r="F12" s="27"/>
      <c r="G12" s="27"/>
      <c r="H12" s="25"/>
      <c r="I12" s="92"/>
    </row>
    <row r="13" spans="2:9" ht="18" x14ac:dyDescent="0.25">
      <c r="B13" s="25"/>
      <c r="C13" s="25"/>
      <c r="D13" s="25"/>
      <c r="E13" s="25"/>
      <c r="F13" s="88"/>
      <c r="G13" s="87" t="s">
        <v>152</v>
      </c>
      <c r="H13" s="25"/>
      <c r="I13" s="92"/>
    </row>
    <row r="14" spans="2:9" ht="15" customHeight="1" x14ac:dyDescent="0.25">
      <c r="B14" s="25"/>
      <c r="C14" s="104">
        <f>'Set-up'!$C$5</f>
        <v>0</v>
      </c>
      <c r="D14" s="25"/>
      <c r="E14" s="25"/>
      <c r="F14" s="88"/>
      <c r="G14" s="87"/>
      <c r="H14" s="25"/>
      <c r="I14" s="92"/>
    </row>
    <row r="15" spans="2:9" ht="14.1" customHeight="1" x14ac:dyDescent="0.2">
      <c r="B15" s="25"/>
      <c r="C15" s="33" t="str">
        <f>IF(ISBLANK('Set-up'!$C$7)=TRUE,"",'Set-up'!$C$7)</f>
        <v/>
      </c>
      <c r="D15" s="25"/>
      <c r="E15" s="33"/>
      <c r="F15" s="31" t="s">
        <v>3</v>
      </c>
      <c r="G15" s="96" t="s">
        <v>150</v>
      </c>
      <c r="H15" s="25"/>
      <c r="I15" s="92"/>
    </row>
    <row r="16" spans="2:9" ht="14.1" customHeight="1" x14ac:dyDescent="0.2">
      <c r="B16" s="25"/>
      <c r="C16" s="33" t="str">
        <f>IF(ISBLANK('Set-up'!$C$8)=TRUE,"",'Set-up'!$C$8)</f>
        <v/>
      </c>
      <c r="D16" s="25"/>
      <c r="E16" s="33"/>
      <c r="F16" s="31" t="s">
        <v>4</v>
      </c>
      <c r="G16" s="29">
        <f>IF(ISNA(VLOOKUP($G$15,Invoices,COLUMN(Details!$C$4),0))=TRUE,"",VLOOKUP($G$15,Invoices,COLUMN(Details!$C$4),0))</f>
        <v>42875</v>
      </c>
      <c r="H16" s="25"/>
    </row>
    <row r="17" spans="2:8" ht="14.1" customHeight="1" x14ac:dyDescent="0.2">
      <c r="B17" s="25"/>
      <c r="C17" s="33" t="str">
        <f>IF(ISBLANK('Set-up'!$C$9)=TRUE,"",'Set-up'!$C$9)</f>
        <v/>
      </c>
      <c r="D17" s="25"/>
      <c r="E17" s="25"/>
      <c r="F17" s="31"/>
      <c r="G17" s="29"/>
      <c r="H17" s="25"/>
    </row>
    <row r="18" spans="2:8" ht="14.1" customHeight="1" x14ac:dyDescent="0.2">
      <c r="B18" s="25"/>
      <c r="C18" s="33" t="str">
        <f>IF(ISBLANK('Set-up'!$C$10)=TRUE,"",'Set-up'!$C$10)</f>
        <v/>
      </c>
      <c r="D18" s="25"/>
      <c r="E18" s="53"/>
      <c r="F18" s="94" t="s">
        <v>5</v>
      </c>
      <c r="G18" s="95"/>
      <c r="H18" s="25"/>
    </row>
    <row r="19" spans="2:8" ht="14.1" customHeight="1" x14ac:dyDescent="0.2">
      <c r="B19" s="25"/>
      <c r="C19" s="39" t="str">
        <f>IF(ISBLANK('Set-up'!$C$11)=TRUE,"",'Set-up'!$C$11)</f>
        <v/>
      </c>
      <c r="D19" s="25"/>
      <c r="E19" s="54"/>
      <c r="F19" s="192" t="str">
        <f>IF(ISNA(VLOOKUP(VLOOKUP($G$15,Invoices,COLUMN(Details!$D$4),0),Customers,COLUMN(Customers!$B$5),0))=TRUE,"",IF(VLOOKUP(VLOOKUP($G$15,Invoices,COLUMN(Details!$D$4),0),Customers,COLUMN(Customers!$B$5),0)=0,"",VLOOKUP(VLOOKUP($G$15,Invoices,COLUMN(Details!$D$4),0),Customers,COLUMN(Customers!$B$5),0)))</f>
        <v>PP1</v>
      </c>
      <c r="G19" s="193"/>
      <c r="H19" s="25"/>
    </row>
    <row r="20" spans="2:8" ht="14.1" customHeight="1" x14ac:dyDescent="0.2">
      <c r="B20" s="25"/>
      <c r="C20" s="25" t="str">
        <f>IF(ISBLANK('Set-up'!$C$13)=TRUE,"","Telephone: ")</f>
        <v/>
      </c>
      <c r="D20" s="25" t="str">
        <f>IF(ISBLANK('Set-up'!$C$13)=TRUE,"",'Set-up'!$C$13)</f>
        <v/>
      </c>
      <c r="E20" s="25"/>
      <c r="F20" s="190" t="str">
        <f>IF(ISNA(VLOOKUP(VLOOKUP($G$15,Invoices,COLUMN(Details!$D$4),0),Customers,COLUMN(Customers!$C$5),0))=TRUE,"",IF(VLOOKUP(VLOOKUP($G$15,Invoices,COLUMN(Details!$D$4),0),Customers,COLUMN(Customers!$C$5),0)=0,"",VLOOKUP(VLOOKUP($G$15,Invoices,COLUMN(Details!$D$4),0),Customers,COLUMN(Customers!$C$5),0)))</f>
        <v>27 Mount Street</v>
      </c>
      <c r="G20" s="191"/>
      <c r="H20" s="25"/>
    </row>
    <row r="21" spans="2:8" ht="14.1" customHeight="1" x14ac:dyDescent="0.2">
      <c r="B21" s="25"/>
      <c r="C21" s="25" t="str">
        <f>IF(ISBLANK('Set-up'!$C$14)=TRUE,"","Fax:")</f>
        <v/>
      </c>
      <c r="D21" s="25" t="str">
        <f>IF(ISBLANK('Set-up'!$C$14)=TRUE,"",'Set-up'!$C$14)</f>
        <v/>
      </c>
      <c r="E21" s="25"/>
      <c r="F21" s="190" t="str">
        <f>IF(ISNA(VLOOKUP(VLOOKUP($G$15,Invoices,COLUMN(Details!$D$4),0),Customers,COLUMN(Customers!$D$5),0))=TRUE,"",IF(VLOOKUP(VLOOKUP($G$15,Invoices,COLUMN(Details!$D$4),0),Customers,COLUMN(Customers!$D$5),0)=0,"",VLOOKUP(VLOOKUP($G$15,Invoices,COLUMN(Details!$D$4),0),Customers,COLUMN(Customers!$D$5),0)))</f>
        <v>Bryanston</v>
      </c>
      <c r="G21" s="191"/>
      <c r="H21" s="25"/>
    </row>
    <row r="22" spans="2:8" ht="14.1" customHeight="1" x14ac:dyDescent="0.2">
      <c r="B22" s="25"/>
      <c r="C22" s="25" t="str">
        <f>IF(ISBLANK('Set-up'!$C$16)=TRUE,"","E-mail:")</f>
        <v/>
      </c>
      <c r="D22" s="25" t="str">
        <f>IF(ISBLANK('Set-up'!$C$16)=TRUE,"",'Set-up'!$C$16)</f>
        <v/>
      </c>
      <c r="E22" s="25"/>
      <c r="F22" s="190" t="str">
        <f>IF(ISNA(VLOOKUP(VLOOKUP($G$15,Invoices,COLUMN(Details!$D$4),0),Customers,COLUMN(Customers!$E$5),0))=TRUE,"",IF(VLOOKUP(VLOOKUP($G$15,Invoices,COLUMN(Details!$D$4),0),Customers,COLUMN(Customers!$E$5),0)=0,"",VLOOKUP(VLOOKUP($G$15,Invoices,COLUMN(Details!$D$4),0),Customers,COLUMN(Customers!$E$5),0)))</f>
        <v>Johannesburg</v>
      </c>
      <c r="G22" s="191"/>
      <c r="H22" s="25"/>
    </row>
    <row r="23" spans="2:8" ht="14.1" customHeight="1" x14ac:dyDescent="0.2">
      <c r="B23" s="25"/>
      <c r="C23" s="25" t="str">
        <f>IF(ISBLANK('Set-up'!$C$15)=TRUE,"","Website:")</f>
        <v/>
      </c>
      <c r="D23" s="25" t="str">
        <f>IF(ISBLANK('Set-up'!$C$15)=TRUE,"",'Set-up'!$C$15)</f>
        <v/>
      </c>
      <c r="E23" s="25"/>
      <c r="F23" s="190" t="str">
        <f>IF(ISNA(VLOOKUP(VLOOKUP($G$15,Invoices,COLUMN(Details!$D$4),0),Customers,COLUMN(Customers!$F$5),0))=TRUE,"",IF(VLOOKUP(VLOOKUP($G$15,Invoices,COLUMN(Details!$D$4),0),Customers,COLUMN(Customers!$F$5),0)=0,"",VLOOKUP(VLOOKUP($G$15,Invoices,COLUMN(Details!$D$4),0),Customers,COLUMN(Customers!$F$5),0)))</f>
        <v>South Africa</v>
      </c>
      <c r="G23" s="191"/>
      <c r="H23" s="25"/>
    </row>
    <row r="24" spans="2:8" ht="14.1" customHeight="1" x14ac:dyDescent="0.2">
      <c r="B24" s="25"/>
      <c r="C24" s="25" t="str">
        <f>IF(ISBLANK('Set-up'!$C$18)=TRUE,"","VAT No.:")</f>
        <v/>
      </c>
      <c r="D24" s="53" t="str">
        <f>IF(ISBLANK('Set-up'!$C$18)=TRUE,"",'Set-up'!$C$18)</f>
        <v/>
      </c>
      <c r="E24" s="25"/>
      <c r="F24" s="190">
        <f>IF(ISNA(VLOOKUP(VLOOKUP($G$15,Invoices,COLUMN(Details!$D$4),0),Customers,COLUMN(Customers!$G$5),0))=TRUE,"",IF(VLOOKUP(VLOOKUP($G$15,Invoices,COLUMN(Details!$D$4),0),Customers,COLUMN(Customers!$G$5),0)=0,"",VLOOKUP(VLOOKUP($G$15,Invoices,COLUMN(Details!$D$4),0),Customers,COLUMN(Customers!$G$5),0)))</f>
        <v>2021</v>
      </c>
      <c r="G24" s="191"/>
      <c r="H24" s="25"/>
    </row>
    <row r="25" spans="2:8" ht="14.1" customHeight="1" x14ac:dyDescent="0.2">
      <c r="B25" s="25"/>
      <c r="C25" s="25" t="str">
        <f>IF(ISBLANK('Set-up'!$C$18)=TRUE,"","Reg No.:")</f>
        <v/>
      </c>
      <c r="D25" s="25" t="str">
        <f>IF(ISBLANK('Set-up'!$C$19)=TRUE,"",'Set-up'!$C$19)</f>
        <v/>
      </c>
      <c r="E25" s="25"/>
      <c r="F25" s="55" t="s">
        <v>38</v>
      </c>
      <c r="G25" s="107" t="str">
        <f>IF(ISNA(VLOOKUP(VLOOKUP($G$15,Invoices,COLUMN(Details!$D$4),0),Customers,COLUMN(Customers!$H$5),0))=TRUE,"",IF(VLOOKUP(VLOOKUP($G$15,Invoices,COLUMN(Details!$D$4),0),Customers,COLUMN(Customers!$H$5),0)=0,"",VLOOKUP(VLOOKUP($G$15,Invoices,COLUMN(Details!$D$4),0),Customers,COLUMN(Customers!$H$5),0)))</f>
        <v>N/A</v>
      </c>
      <c r="H25" s="56"/>
    </row>
    <row r="26" spans="2:8" ht="14.1" customHeight="1" x14ac:dyDescent="0.2">
      <c r="B26" s="25"/>
      <c r="C26" s="25"/>
      <c r="D26" s="25"/>
      <c r="E26" s="25"/>
      <c r="F26" s="27"/>
      <c r="G26" s="27"/>
      <c r="H26" s="25"/>
    </row>
    <row r="27" spans="2:8" ht="14.1" customHeight="1" x14ac:dyDescent="0.2">
      <c r="B27" s="25"/>
      <c r="C27" s="25"/>
      <c r="D27" s="25"/>
      <c r="E27" s="25"/>
      <c r="F27" s="27"/>
      <c r="G27" s="27"/>
      <c r="H27" s="25"/>
    </row>
    <row r="28" spans="2:8" s="101" customFormat="1" ht="15.95" customHeight="1" x14ac:dyDescent="0.2">
      <c r="B28" s="98"/>
      <c r="C28" s="99" t="s">
        <v>6</v>
      </c>
      <c r="D28" s="100"/>
      <c r="E28" s="102" t="s">
        <v>91</v>
      </c>
      <c r="F28" s="103" t="s">
        <v>7</v>
      </c>
      <c r="G28" s="103" t="s">
        <v>92</v>
      </c>
      <c r="H28" s="98"/>
    </row>
    <row r="29" spans="2:8" ht="14.1" customHeight="1" x14ac:dyDescent="0.2">
      <c r="B29" s="25"/>
      <c r="C29" s="25"/>
      <c r="D29" s="25"/>
      <c r="E29" s="25"/>
      <c r="F29" s="27"/>
      <c r="G29" s="27"/>
      <c r="H29" s="25"/>
    </row>
    <row r="30" spans="2:8" ht="14.1" customHeight="1" x14ac:dyDescent="0.2">
      <c r="B30" s="57"/>
      <c r="C30" s="58" t="str">
        <f t="array" ref="C30">IF(ISERROR(INDEX(Invoices,SMALL(IF(Invoice_Number=$G$15,ROW(Invoice_Number)-4),ROW(1:1)),COLUMN(Details!$E$4)))=TRUE,"",INDEX(Invoices,SMALL(IF(Invoice_Number=$G$15,ROW(Invoice_Number)-4),ROW(1:1)),COLUMN(Details!$E$4)))</f>
        <v>Services rendered</v>
      </c>
      <c r="D30" s="25"/>
      <c r="E30" s="59">
        <f t="shared" ref="E30:E44" si="0">IF(ISNUMBER(G30)=FALSE,"",G30-F30)</f>
        <v>3500</v>
      </c>
      <c r="F30" s="60">
        <f t="array" ref="F30">IF(ISERROR(INDEX(Invoices,SMALL(IF(Invoice_Number=$G$15,ROW(Invoice_Number)-4),ROW(1:1)),COLUMN(Details!$J$4)))=TRUE,"",INDEX(Invoices,SMALL(IF(Invoice_Number=$G$15,ROW(Invoice_Number)-4),ROW(1:1)),COLUMN(Details!$J$4)))</f>
        <v>0</v>
      </c>
      <c r="G30" s="60">
        <f t="array" ref="G30">IF(ISERROR(INDEX(Invoices,SMALL(IF(Invoice_Number=$G$15,ROW(Invoice_Number)-4),ROW(1:1)),COLUMN(Details!$F$4)))=TRUE,"",INDEX(Invoices,SMALL(IF(Invoice_Number=$G$15,ROW(Invoice_Number)-4),ROW(1:1)),COLUMN(Details!$F$4)))</f>
        <v>3500</v>
      </c>
      <c r="H30" s="25"/>
    </row>
    <row r="31" spans="2:8" ht="14.1" customHeight="1" x14ac:dyDescent="0.2">
      <c r="B31" s="57"/>
      <c r="C31" s="58" t="str">
        <f t="array" ref="C31">IF(ISERROR(INDEX(Invoices,SMALL(IF(Invoice_Number=$G$15,ROW(Invoice_Number)-4),ROW(2:2)),COLUMN(Details!$E$4)))=TRUE,"",INDEX(Invoices,SMALL(IF(Invoice_Number=$G$15,ROW(Invoice_Number)-4),ROW(2:2)),COLUMN(Details!$E$4)))</f>
        <v/>
      </c>
      <c r="D31" s="25"/>
      <c r="E31" s="59" t="str">
        <f t="shared" si="0"/>
        <v/>
      </c>
      <c r="F31" s="60" t="str">
        <f t="array" ref="F31">IF(ISERROR(INDEX(Invoices,SMALL(IF(Invoice_Number=$G$15,ROW(Invoice_Number)-4),ROW(2:2)),COLUMN(Details!$J$4)))=TRUE,"",INDEX(Invoices,SMALL(IF(Invoice_Number=$G$15,ROW(Invoice_Number)-4),ROW(2:2)),COLUMN(Details!$J$4)))</f>
        <v/>
      </c>
      <c r="G31" s="60" t="str">
        <f t="array" ref="G31">IF(ISERROR(INDEX(Invoices,SMALL(IF(Invoice_Number=$G$15,ROW(Invoice_Number)-4),ROW(2:2)),COLUMN(Details!$F$4)))=TRUE,"",INDEX(Invoices,SMALL(IF(Invoice_Number=$G$15,ROW(Invoice_Number)-4),ROW(2:2)),COLUMN(Details!$F$4)))</f>
        <v/>
      </c>
      <c r="H31" s="25"/>
    </row>
    <row r="32" spans="2:8" ht="14.1" customHeight="1" x14ac:dyDescent="0.2">
      <c r="B32" s="57"/>
      <c r="C32" s="58" t="str">
        <f t="array" ref="C32">IF(ISERROR(INDEX(Invoices,SMALL(IF(Invoice_Number=$G$15,ROW(Invoice_Number)-4),ROW(3:3)),COLUMN(Details!$E$4)))=TRUE,"",INDEX(Invoices,SMALL(IF(Invoice_Number=$G$15,ROW(Invoice_Number)-4),ROW(3:3)),COLUMN(Details!$E$4)))</f>
        <v/>
      </c>
      <c r="D32" s="25"/>
      <c r="E32" s="59" t="str">
        <f t="shared" si="0"/>
        <v/>
      </c>
      <c r="F32" s="60" t="str">
        <f t="array" ref="F32">IF(ISERROR(INDEX(Invoices,SMALL(IF(Invoice_Number=$G$15,ROW(Invoice_Number)-4),ROW(3:3)),COLUMN(Details!$J$4)))=TRUE,"",INDEX(Invoices,SMALL(IF(Invoice_Number=$G$15,ROW(Invoice_Number)-4),ROW(3:3)),COLUMN(Details!$J$4)))</f>
        <v/>
      </c>
      <c r="G32" s="60" t="str">
        <f t="array" ref="G32">IF(ISERROR(INDEX(Invoices,SMALL(IF(Invoice_Number=$G$15,ROW(Invoice_Number)-4),ROW(3:3)),COLUMN(Details!$F$4)))=TRUE,"",INDEX(Invoices,SMALL(IF(Invoice_Number=$G$15,ROW(Invoice_Number)-4),ROW(3:3)),COLUMN(Details!$F$4)))</f>
        <v/>
      </c>
      <c r="H32" s="25"/>
    </row>
    <row r="33" spans="2:8" ht="14.1" customHeight="1" x14ac:dyDescent="0.2">
      <c r="B33" s="57"/>
      <c r="C33" s="58" t="str">
        <f t="array" ref="C33">IF(ISERROR(INDEX(Invoices,SMALL(IF(Invoice_Number=$G$15,ROW(Invoice_Number)-4),ROW(4:4)),COLUMN(Details!$E$4)))=TRUE,"",INDEX(Invoices,SMALL(IF(Invoice_Number=$G$15,ROW(Invoice_Number)-4),ROW(4:4)),COLUMN(Details!$E$4)))</f>
        <v/>
      </c>
      <c r="D33" s="25"/>
      <c r="E33" s="59" t="str">
        <f t="shared" si="0"/>
        <v/>
      </c>
      <c r="F33" s="60" t="str">
        <f t="array" ref="F33">IF(ISERROR(INDEX(Invoices,SMALL(IF(Invoice_Number=$G$15,ROW(Invoice_Number)-4),ROW(4:4)),COLUMN(Details!$J$4)))=TRUE,"",INDEX(Invoices,SMALL(IF(Invoice_Number=$G$15,ROW(Invoice_Number)-4),ROW(4:4)),COLUMN(Details!$J$4)))</f>
        <v/>
      </c>
      <c r="G33" s="60" t="str">
        <f t="array" ref="G33">IF(ISERROR(INDEX(Invoices,SMALL(IF(Invoice_Number=$G$15,ROW(Invoice_Number)-4),ROW(4:4)),COLUMN(Details!$F$4)))=TRUE,"",INDEX(Invoices,SMALL(IF(Invoice_Number=$G$15,ROW(Invoice_Number)-4),ROW(4:4)),COLUMN(Details!$F$4)))</f>
        <v/>
      </c>
      <c r="H33" s="25"/>
    </row>
    <row r="34" spans="2:8" ht="14.1" customHeight="1" x14ac:dyDescent="0.2">
      <c r="B34" s="57"/>
      <c r="C34" s="58" t="str">
        <f t="array" ref="C34">IF(ISERROR(INDEX(Invoices,SMALL(IF(Invoice_Number=$G$15,ROW(Invoice_Number)-4),ROW(5:5)),COLUMN(Details!$E$4)))=TRUE,"",INDEX(Invoices,SMALL(IF(Invoice_Number=$G$15,ROW(Invoice_Number)-4),ROW(5:5)),COLUMN(Details!$E$4)))</f>
        <v/>
      </c>
      <c r="D34" s="25"/>
      <c r="E34" s="59" t="str">
        <f t="shared" si="0"/>
        <v/>
      </c>
      <c r="F34" s="60" t="str">
        <f t="array" ref="F34">IF(ISERROR(INDEX(Invoices,SMALL(IF(Invoice_Number=$G$15,ROW(Invoice_Number)-4),ROW(5:5)),COLUMN(Details!$J$4)))=TRUE,"",INDEX(Invoices,SMALL(IF(Invoice_Number=$G$15,ROW(Invoice_Number)-4),ROW(5:5)),COLUMN(Details!$J$4)))</f>
        <v/>
      </c>
      <c r="G34" s="60" t="str">
        <f t="array" ref="G34">IF(ISERROR(INDEX(Invoices,SMALL(IF(Invoice_Number=$G$15,ROW(Invoice_Number)-4),ROW(5:5)),COLUMN(Details!$F$4)))=TRUE,"",INDEX(Invoices,SMALL(IF(Invoice_Number=$G$15,ROW(Invoice_Number)-4),ROW(5:5)),COLUMN(Details!$F$4)))</f>
        <v/>
      </c>
      <c r="H34" s="25"/>
    </row>
    <row r="35" spans="2:8" ht="14.1" customHeight="1" x14ac:dyDescent="0.2">
      <c r="B35" s="57"/>
      <c r="C35" s="58" t="str">
        <f t="array" ref="C35">IF(ISERROR(INDEX(Invoices,SMALL(IF(Invoice_Number=$G$15,ROW(Invoice_Number)-4),ROW(6:6)),COLUMN(Details!$E$4)))=TRUE,"",INDEX(Invoices,SMALL(IF(Invoice_Number=$G$15,ROW(Invoice_Number)-4),ROW(6:6)),COLUMN(Details!$E$4)))</f>
        <v/>
      </c>
      <c r="D35" s="25"/>
      <c r="E35" s="59" t="str">
        <f t="shared" si="0"/>
        <v/>
      </c>
      <c r="F35" s="60" t="str">
        <f t="array" ref="F35">IF(ISERROR(INDEX(Invoices,SMALL(IF(Invoice_Number=$G$15,ROW(Invoice_Number)-4),ROW(6:6)),COLUMN(Details!$J$4)))=TRUE,"",INDEX(Invoices,SMALL(IF(Invoice_Number=$G$15,ROW(Invoice_Number)-4),ROW(6:6)),COLUMN(Details!$J$4)))</f>
        <v/>
      </c>
      <c r="G35" s="60" t="str">
        <f t="array" ref="G35">IF(ISERROR(INDEX(Invoices,SMALL(IF(Invoice_Number=$G$15,ROW(Invoice_Number)-4),ROW(6:6)),COLUMN(Details!$F$4)))=TRUE,"",INDEX(Invoices,SMALL(IF(Invoice_Number=$G$15,ROW(Invoice_Number)-4),ROW(6:6)),COLUMN(Details!$F$4)))</f>
        <v/>
      </c>
      <c r="H35" s="25"/>
    </row>
    <row r="36" spans="2:8" ht="14.1" customHeight="1" x14ac:dyDescent="0.2">
      <c r="B36" s="57"/>
      <c r="C36" s="58" t="str">
        <f t="array" ref="C36">IF(ISERROR(INDEX(Invoices,SMALL(IF(Invoice_Number=$G$15,ROW(Invoice_Number)-4),ROW(16:16)),COLUMN(Details!$E$4)))=TRUE,"",INDEX(Invoices,SMALL(IF(Invoice_Number=$G$15,ROW(Invoice_Number)-4),ROW(16:16)),COLUMN(Details!$E$4)))</f>
        <v/>
      </c>
      <c r="D36" s="25"/>
      <c r="E36" s="59" t="str">
        <f t="shared" si="0"/>
        <v/>
      </c>
      <c r="F36" s="60" t="str">
        <f t="array" ref="F36">IF(ISERROR(INDEX(Invoices,SMALL(IF(Invoice_Number=$G$15,ROW(Invoice_Number)-4),ROW(16:16)),COLUMN(Details!$J$4)))=TRUE,"",INDEX(Invoices,SMALL(IF(Invoice_Number=$G$15,ROW(Invoice_Number)-4),ROW(16:16)),COLUMN(Details!$J$4)))</f>
        <v/>
      </c>
      <c r="G36" s="60" t="str">
        <f t="array" ref="G36">IF(ISERROR(INDEX(Invoices,SMALL(IF(Invoice_Number=$G$15,ROW(Invoice_Number)-4),ROW(16:16)),COLUMN(Details!$F$4)))=TRUE,"",INDEX(Invoices,SMALL(IF(Invoice_Number=$G$15,ROW(Invoice_Number)-4),ROW(16:16)),COLUMN(Details!$F$4)))</f>
        <v/>
      </c>
      <c r="H36" s="25"/>
    </row>
    <row r="37" spans="2:8" ht="14.1" customHeight="1" x14ac:dyDescent="0.2">
      <c r="B37" s="57"/>
      <c r="C37" s="58" t="str">
        <f t="array" ref="C37">IF(ISERROR(INDEX(Invoices,SMALL(IF(Invoice_Number=$G$15,ROW(Invoice_Number)-4),ROW(17:17)),COLUMN(Details!$E$4)))=TRUE,"",INDEX(Invoices,SMALL(IF(Invoice_Number=$G$15,ROW(Invoice_Number)-4),ROW(17:17)),COLUMN(Details!$E$4)))</f>
        <v/>
      </c>
      <c r="D37" s="25"/>
      <c r="E37" s="59" t="str">
        <f t="shared" si="0"/>
        <v/>
      </c>
      <c r="F37" s="60" t="str">
        <f t="array" ref="F37">IF(ISERROR(INDEX(Invoices,SMALL(IF(Invoice_Number=$G$15,ROW(Invoice_Number)-4),ROW(17:17)),COLUMN(Details!$J$4)))=TRUE,"",INDEX(Invoices,SMALL(IF(Invoice_Number=$G$15,ROW(Invoice_Number)-4),ROW(17:17)),COLUMN(Details!$J$4)))</f>
        <v/>
      </c>
      <c r="G37" s="60" t="str">
        <f t="array" ref="G37">IF(ISERROR(INDEX(Invoices,SMALL(IF(Invoice_Number=$G$15,ROW(Invoice_Number)-4),ROW(17:17)),COLUMN(Details!$F$4)))=TRUE,"",INDEX(Invoices,SMALL(IF(Invoice_Number=$G$15,ROW(Invoice_Number)-4),ROW(17:17)),COLUMN(Details!$F$4)))</f>
        <v/>
      </c>
      <c r="H37" s="25"/>
    </row>
    <row r="38" spans="2:8" ht="14.1" customHeight="1" x14ac:dyDescent="0.2">
      <c r="B38" s="57"/>
      <c r="C38" s="58" t="str">
        <f t="array" ref="C38">IF(ISERROR(INDEX(Invoices,SMALL(IF(Invoice_Number=$G$15,ROW(Invoice_Number)-4),ROW(18:18)),COLUMN(Details!$E$4)))=TRUE,"",INDEX(Invoices,SMALL(IF(Invoice_Number=$G$15,ROW(Invoice_Number)-4),ROW(18:18)),COLUMN(Details!$E$4)))</f>
        <v/>
      </c>
      <c r="D38" s="25"/>
      <c r="E38" s="59" t="str">
        <f t="shared" si="0"/>
        <v/>
      </c>
      <c r="F38" s="60" t="str">
        <f t="array" ref="F38">IF(ISERROR(INDEX(Invoices,SMALL(IF(Invoice_Number=$G$15,ROW(Invoice_Number)-4),ROW(18:18)),COLUMN(Details!$J$4)))=TRUE,"",INDEX(Invoices,SMALL(IF(Invoice_Number=$G$15,ROW(Invoice_Number)-4),ROW(18:18)),COLUMN(Details!$J$4)))</f>
        <v/>
      </c>
      <c r="G38" s="60" t="str">
        <f t="array" ref="G38">IF(ISERROR(INDEX(Invoices,SMALL(IF(Invoice_Number=$G$15,ROW(Invoice_Number)-4),ROW(18:18)),COLUMN(Details!$F$4)))=TRUE,"",INDEX(Invoices,SMALL(IF(Invoice_Number=$G$15,ROW(Invoice_Number)-4),ROW(18:18)),COLUMN(Details!$F$4)))</f>
        <v/>
      </c>
      <c r="H38" s="25"/>
    </row>
    <row r="39" spans="2:8" ht="14.1" customHeight="1" x14ac:dyDescent="0.2">
      <c r="B39" s="57"/>
      <c r="C39" s="58" t="str">
        <f t="array" ref="C39">IF(ISERROR(INDEX(Invoices,SMALL(IF(Invoice_Number=$G$15,ROW(Invoice_Number)-4),ROW(19:19)),COLUMN(Details!$E$4)))=TRUE,"",INDEX(Invoices,SMALL(IF(Invoice_Number=$G$15,ROW(Invoice_Number)-4),ROW(19:19)),COLUMN(Details!$E$4)))</f>
        <v/>
      </c>
      <c r="D39" s="25"/>
      <c r="E39" s="59" t="str">
        <f t="shared" si="0"/>
        <v/>
      </c>
      <c r="F39" s="60" t="str">
        <f t="array" ref="F39">IF(ISERROR(INDEX(Invoices,SMALL(IF(Invoice_Number=$G$15,ROW(Invoice_Number)-4),ROW(19:19)),COLUMN(Details!$J$4)))=TRUE,"",INDEX(Invoices,SMALL(IF(Invoice_Number=$G$15,ROW(Invoice_Number)-4),ROW(19:19)),COLUMN(Details!$J$4)))</f>
        <v/>
      </c>
      <c r="G39" s="60" t="str">
        <f t="array" ref="G39">IF(ISERROR(INDEX(Invoices,SMALL(IF(Invoice_Number=$G$15,ROW(Invoice_Number)-4),ROW(19:19)),COLUMN(Details!$F$4)))=TRUE,"",INDEX(Invoices,SMALL(IF(Invoice_Number=$G$15,ROW(Invoice_Number)-4),ROW(19:19)),COLUMN(Details!$F$4)))</f>
        <v/>
      </c>
      <c r="H39" s="25"/>
    </row>
    <row r="40" spans="2:8" ht="14.1" customHeight="1" x14ac:dyDescent="0.2">
      <c r="B40" s="57"/>
      <c r="C40" s="58" t="str">
        <f t="array" ref="C40">IF(ISERROR(INDEX(Invoices,SMALL(IF(Invoice_Number=$G$15,ROW(Invoice_Number)-4),ROW(20:20)),COLUMN(Details!$E$4)))=TRUE,"",INDEX(Invoices,SMALL(IF(Invoice_Number=$G$15,ROW(Invoice_Number)-4),ROW(20:20)),COLUMN(Details!$E$4)))</f>
        <v/>
      </c>
      <c r="D40" s="25"/>
      <c r="E40" s="59" t="str">
        <f t="shared" si="0"/>
        <v/>
      </c>
      <c r="F40" s="60" t="str">
        <f t="array" ref="F40">IF(ISERROR(INDEX(Invoices,SMALL(IF(Invoice_Number=$G$15,ROW(Invoice_Number)-4),ROW(20:20)),COLUMN(Details!$J$4)))=TRUE,"",INDEX(Invoices,SMALL(IF(Invoice_Number=$G$15,ROW(Invoice_Number)-4),ROW(20:20)),COLUMN(Details!$J$4)))</f>
        <v/>
      </c>
      <c r="G40" s="60" t="str">
        <f t="array" ref="G40">IF(ISERROR(INDEX(Invoices,SMALL(IF(Invoice_Number=$G$15,ROW(Invoice_Number)-4),ROW(20:20)),COLUMN(Details!$F$4)))=TRUE,"",INDEX(Invoices,SMALL(IF(Invoice_Number=$G$15,ROW(Invoice_Number)-4),ROW(20:20)),COLUMN(Details!$F$4)))</f>
        <v/>
      </c>
      <c r="H40" s="25"/>
    </row>
    <row r="41" spans="2:8" ht="14.1" customHeight="1" x14ac:dyDescent="0.2">
      <c r="B41" s="57"/>
      <c r="C41" s="58" t="str">
        <f t="array" ref="C41">IF(ISERROR(INDEX(Invoices,SMALL(IF(Invoice_Number=$G$15,ROW(Invoice_Number)-4),ROW(21:21)),COLUMN(Details!$E$4)))=TRUE,"",INDEX(Invoices,SMALL(IF(Invoice_Number=$G$15,ROW(Invoice_Number)-4),ROW(21:21)),COLUMN(Details!$E$4)))</f>
        <v/>
      </c>
      <c r="D41" s="25"/>
      <c r="E41" s="59" t="str">
        <f t="shared" si="0"/>
        <v/>
      </c>
      <c r="F41" s="60" t="str">
        <f t="array" ref="F41">IF(ISERROR(INDEX(Invoices,SMALL(IF(Invoice_Number=$G$15,ROW(Invoice_Number)-4),ROW(21:21)),COLUMN(Details!$J$4)))=TRUE,"",INDEX(Invoices,SMALL(IF(Invoice_Number=$G$15,ROW(Invoice_Number)-4),ROW(21:21)),COLUMN(Details!$J$4)))</f>
        <v/>
      </c>
      <c r="G41" s="60" t="str">
        <f t="array" ref="G41">IF(ISERROR(INDEX(Invoices,SMALL(IF(Invoice_Number=$G$15,ROW(Invoice_Number)-4),ROW(21:21)),COLUMN(Details!$F$4)))=TRUE,"",INDEX(Invoices,SMALL(IF(Invoice_Number=$G$15,ROW(Invoice_Number)-4),ROW(21:21)),COLUMN(Details!$F$4)))</f>
        <v/>
      </c>
      <c r="H41" s="25"/>
    </row>
    <row r="42" spans="2:8" ht="14.1" customHeight="1" x14ac:dyDescent="0.2">
      <c r="B42" s="57"/>
      <c r="C42" s="58" t="str">
        <f t="array" ref="C42">IF(ISERROR(INDEX(Invoices,SMALL(IF(Invoice_Number=$G$15,ROW(Invoice_Number)-4),ROW(22:22)),COLUMN(Details!$E$4)))=TRUE,"",INDEX(Invoices,SMALL(IF(Invoice_Number=$G$15,ROW(Invoice_Number)-4),ROW(22:22)),COLUMN(Details!$E$4)))</f>
        <v/>
      </c>
      <c r="D42" s="25"/>
      <c r="E42" s="59" t="str">
        <f t="shared" si="0"/>
        <v/>
      </c>
      <c r="F42" s="60" t="str">
        <f t="array" ref="F42">IF(ISERROR(INDEX(Invoices,SMALL(IF(Invoice_Number=$G$15,ROW(Invoice_Number)-4),ROW(22:22)),COLUMN(Details!$J$4)))=TRUE,"",INDEX(Invoices,SMALL(IF(Invoice_Number=$G$15,ROW(Invoice_Number)-4),ROW(22:22)),COLUMN(Details!$J$4)))</f>
        <v/>
      </c>
      <c r="G42" s="60" t="str">
        <f t="array" ref="G42">IF(ISERROR(INDEX(Invoices,SMALL(IF(Invoice_Number=$G$15,ROW(Invoice_Number)-4),ROW(22:22)),COLUMN(Details!$F$4)))=TRUE,"",INDEX(Invoices,SMALL(IF(Invoice_Number=$G$15,ROW(Invoice_Number)-4),ROW(22:22)),COLUMN(Details!$F$4)))</f>
        <v/>
      </c>
      <c r="H42" s="25"/>
    </row>
    <row r="43" spans="2:8" ht="14.1" customHeight="1" x14ac:dyDescent="0.2">
      <c r="B43" s="57"/>
      <c r="C43" s="58" t="str">
        <f t="array" ref="C43">IF(ISERROR(INDEX(Invoices,SMALL(IF(Invoice_Number=$G$15,ROW(Invoice_Number)-4),ROW(23:23)),COLUMN(Details!$E$4)))=TRUE,"",INDEX(Invoices,SMALL(IF(Invoice_Number=$G$15,ROW(Invoice_Number)-4),ROW(23:23)),COLUMN(Details!$E$4)))</f>
        <v/>
      </c>
      <c r="D43" s="25"/>
      <c r="E43" s="59" t="str">
        <f t="shared" si="0"/>
        <v/>
      </c>
      <c r="F43" s="60" t="str">
        <f t="array" ref="F43">IF(ISERROR(INDEX(Invoices,SMALL(IF(Invoice_Number=$G$15,ROW(Invoice_Number)-4),ROW(23:23)),COLUMN(Details!$J$4)))=TRUE,"",INDEX(Invoices,SMALL(IF(Invoice_Number=$G$15,ROW(Invoice_Number)-4),ROW(23:23)),COLUMN(Details!$J$4)))</f>
        <v/>
      </c>
      <c r="G43" s="60" t="str">
        <f t="array" ref="G43">IF(ISERROR(INDEX(Invoices,SMALL(IF(Invoice_Number=$G$15,ROW(Invoice_Number)-4),ROW(23:23)),COLUMN(Details!$F$4)))=TRUE,"",INDEX(Invoices,SMALL(IF(Invoice_Number=$G$15,ROW(Invoice_Number)-4),ROW(23:23)),COLUMN(Details!$F$4)))</f>
        <v/>
      </c>
      <c r="H43" s="25"/>
    </row>
    <row r="44" spans="2:8" ht="14.1" customHeight="1" x14ac:dyDescent="0.2">
      <c r="B44" s="57"/>
      <c r="C44" s="58" t="str">
        <f t="array" ref="C44">IF(ISERROR(INDEX(Invoices,SMALL(IF(Invoice_Number=$G$15,ROW(Invoice_Number)-4),ROW(24:24)),COLUMN(Details!$E$4)))=TRUE,"",INDEX(Invoices,SMALL(IF(Invoice_Number=$G$15,ROW(Invoice_Number)-4),ROW(24:24)),COLUMN(Details!$E$4)))</f>
        <v/>
      </c>
      <c r="D44" s="25"/>
      <c r="E44" s="59" t="str">
        <f t="shared" si="0"/>
        <v/>
      </c>
      <c r="F44" s="60" t="str">
        <f t="array" ref="F44">IF(ISERROR(INDEX(Invoices,SMALL(IF(Invoice_Number=$G$15,ROW(Invoice_Number)-4),ROW(24:24)),COLUMN(Details!$J$4)))=TRUE,"",INDEX(Invoices,SMALL(IF(Invoice_Number=$G$15,ROW(Invoice_Number)-4),ROW(24:24)),COLUMN(Details!$J$4)))</f>
        <v/>
      </c>
      <c r="G44" s="60" t="str">
        <f t="array" ref="G44">IF(ISERROR(INDEX(Invoices,SMALL(IF(Invoice_Number=$G$15,ROW(Invoice_Number)-4),ROW(24:24)),COLUMN(Details!$F$4)))=TRUE,"",INDEX(Invoices,SMALL(IF(Invoice_Number=$G$15,ROW(Invoice_Number)-4),ROW(24:24)),COLUMN(Details!$F$4)))</f>
        <v/>
      </c>
      <c r="H44" s="25"/>
    </row>
    <row r="45" spans="2:8" s="90" customFormat="1" ht="14.1" customHeight="1" thickBot="1" x14ac:dyDescent="0.25">
      <c r="B45" s="46"/>
      <c r="C45" s="171" t="s">
        <v>8</v>
      </c>
      <c r="D45" s="172"/>
      <c r="E45" s="173">
        <f>SUM(E30:E44)</f>
        <v>3500</v>
      </c>
      <c r="F45" s="173">
        <f>SUM(F30:F44)</f>
        <v>0</v>
      </c>
      <c r="G45" s="173">
        <f>SUM(G30:G44)</f>
        <v>3500</v>
      </c>
      <c r="H45" s="46"/>
    </row>
    <row r="46" spans="2:8" ht="14.1" customHeight="1" thickTop="1" x14ac:dyDescent="0.2">
      <c r="B46" s="25"/>
      <c r="C46" s="25"/>
      <c r="D46" s="25"/>
      <c r="E46" s="25"/>
      <c r="F46" s="27"/>
      <c r="G46" s="27"/>
      <c r="H46" s="25"/>
    </row>
    <row r="47" spans="2:8" ht="14.1" customHeight="1" x14ac:dyDescent="0.2">
      <c r="B47" s="25"/>
      <c r="C47" s="105" t="s">
        <v>9</v>
      </c>
      <c r="D47" s="106"/>
      <c r="E47" s="25"/>
      <c r="F47" s="94" t="s">
        <v>93</v>
      </c>
      <c r="G47" s="108"/>
      <c r="H47" s="25"/>
    </row>
    <row r="48" spans="2:8" ht="14.1" customHeight="1" x14ac:dyDescent="0.2">
      <c r="B48" s="25"/>
      <c r="C48" s="62" t="str">
        <f>"Bank: "&amp;'Set-up'!$C$25</f>
        <v xml:space="preserve">Bank: </v>
      </c>
      <c r="D48" s="63"/>
      <c r="E48" s="25"/>
      <c r="F48" s="109" t="s">
        <v>94</v>
      </c>
      <c r="G48" s="113" t="str">
        <f>IF(ISNA(VLOOKUP($G$15,Invoices,COLUMN(Details!$I$4),0))=TRUE,"",IF(VLOOKUP($G$15,Invoices,COLUMN(Details!$I$4),0)=0,"Due","Paid"))</f>
        <v>Due</v>
      </c>
      <c r="H48" s="25"/>
    </row>
    <row r="49" spans="2:12" ht="14.1" customHeight="1" x14ac:dyDescent="0.2">
      <c r="B49" s="25"/>
      <c r="C49" s="62" t="str">
        <f>"Account Type: "&amp;'Set-up'!$C$24</f>
        <v xml:space="preserve">Account Type: </v>
      </c>
      <c r="D49" s="63"/>
      <c r="E49" s="25"/>
      <c r="F49" s="109" t="s">
        <v>96</v>
      </c>
      <c r="G49" s="111">
        <f>IF(ISNA(VLOOKUP($G$15,Invoices,COLUMN(Details!$H$4),0))=TRUE,"",VLOOKUP($G$15,Invoices,COLUMN(Details!$H$4),0))</f>
        <v>42877</v>
      </c>
      <c r="H49" s="25"/>
    </row>
    <row r="50" spans="2:12" ht="14.1" customHeight="1" x14ac:dyDescent="0.2">
      <c r="B50" s="25"/>
      <c r="C50" s="62" t="str">
        <f>"Bank Code: "&amp;'Set-up'!$C$26</f>
        <v xml:space="preserve">Bank Code: </v>
      </c>
      <c r="D50" s="63"/>
      <c r="E50" s="25"/>
      <c r="F50" s="110" t="s">
        <v>95</v>
      </c>
      <c r="G50" s="112" t="str">
        <f>IF(ISNA(VLOOKUP($G$15,Invoices,COLUMN(Details!$I$4),0))=TRUE,"",IF(VLOOKUP($G$15,Invoices,COLUMN(Details!$I$4),0)=0,"-",VLOOKUP($G$15,Invoices,COLUMN(Details!$I$4),0)))</f>
        <v>-</v>
      </c>
      <c r="H50" s="25"/>
    </row>
    <row r="51" spans="2:12" ht="14.1" customHeight="1" x14ac:dyDescent="0.2">
      <c r="B51" s="25"/>
      <c r="C51" s="64" t="str">
        <f>"Account Number: "&amp;'Set-up'!$C$27</f>
        <v xml:space="preserve">Account Number: </v>
      </c>
      <c r="D51" s="65"/>
      <c r="E51" s="25"/>
      <c r="F51" s="27"/>
      <c r="G51" s="27"/>
      <c r="H51" s="25"/>
    </row>
    <row r="52" spans="2:12" ht="14.1" customHeight="1" x14ac:dyDescent="0.2">
      <c r="B52" s="25"/>
      <c r="C52" s="51"/>
      <c r="D52" s="51"/>
      <c r="E52" s="25"/>
      <c r="F52" s="27"/>
      <c r="G52" s="27"/>
      <c r="H52" s="25"/>
      <c r="I52" s="90"/>
      <c r="J52" s="90"/>
      <c r="K52" s="90"/>
      <c r="L52" s="90"/>
    </row>
    <row r="53" spans="2:12" ht="14.1" customHeight="1" x14ac:dyDescent="0.2">
      <c r="B53" s="206"/>
      <c r="C53" s="209"/>
      <c r="D53" s="210"/>
      <c r="E53" s="210"/>
      <c r="F53" s="210"/>
      <c r="G53" s="210"/>
      <c r="H53" s="207"/>
    </row>
    <row r="54" spans="2:12" ht="14.1" customHeight="1" x14ac:dyDescent="0.2">
      <c r="B54" s="206"/>
      <c r="C54" s="210"/>
      <c r="D54" s="210"/>
      <c r="E54" s="210"/>
      <c r="F54" s="210"/>
      <c r="G54" s="210"/>
      <c r="H54" s="207"/>
      <c r="I54" s="90"/>
      <c r="J54" s="90" t="str">
        <f t="shared" ref="J54:J57" si="1">IF(LEN($C54)&gt;1,SUMPRODUCT((Invoice_Number=$C54)*(PayDate&gt;$J$18)*(InvoiceAmount))+SUMPRODUCT((Invoice_Number=$C54)*(ISBLANK(PayDate)=TRUE)*(InvoiceAmount)),"")</f>
        <v/>
      </c>
      <c r="K54" s="90" t="str">
        <f t="shared" ref="K54:K57" si="2">IF(LEN($C54)&gt;1,IF(SUMPRODUCT((Invoice_Number=$C54)*(ISBLANK(PayDate)=FALSE)*(InvoiceAmount))=SUMPRODUCT((Invoice_Number=$C54)*(InvoiceAmount)),"FP",IF(SUMPRODUCT((Invoice_Number=$C54)*(InvoiceAmount))&lt;&gt;J54,"PP","")),"")</f>
        <v/>
      </c>
      <c r="L54" s="90"/>
    </row>
    <row r="55" spans="2:12" ht="14.1" customHeight="1" x14ac:dyDescent="0.2">
      <c r="B55" s="206"/>
      <c r="C55" s="210"/>
      <c r="D55" s="210"/>
      <c r="E55" s="210"/>
      <c r="F55" s="210"/>
      <c r="G55" s="210"/>
      <c r="H55" s="207"/>
      <c r="J55" s="89" t="str">
        <f t="shared" si="1"/>
        <v/>
      </c>
      <c r="K55" s="89" t="str">
        <f t="shared" si="2"/>
        <v/>
      </c>
    </row>
    <row r="56" spans="2:12" ht="14.1" customHeight="1" x14ac:dyDescent="0.2">
      <c r="B56" s="206"/>
      <c r="C56" s="210"/>
      <c r="D56" s="210"/>
      <c r="E56" s="210"/>
      <c r="F56" s="210"/>
      <c r="G56" s="210"/>
      <c r="H56" s="207"/>
      <c r="I56" s="90"/>
      <c r="J56" s="90" t="str">
        <f t="shared" si="1"/>
        <v/>
      </c>
      <c r="K56" s="90" t="str">
        <f t="shared" si="2"/>
        <v/>
      </c>
      <c r="L56" s="90"/>
    </row>
    <row r="57" spans="2:12" ht="14.1" customHeight="1" x14ac:dyDescent="0.2">
      <c r="B57" s="206"/>
      <c r="C57" s="210"/>
      <c r="D57" s="210"/>
      <c r="E57" s="210"/>
      <c r="F57" s="210"/>
      <c r="G57" s="210"/>
      <c r="H57" s="207"/>
      <c r="J57" s="89" t="str">
        <f t="shared" si="1"/>
        <v/>
      </c>
      <c r="K57" s="89" t="str">
        <f t="shared" si="2"/>
        <v/>
      </c>
    </row>
    <row r="58" spans="2:12" ht="14.1" customHeight="1" x14ac:dyDescent="0.2">
      <c r="B58" s="92"/>
      <c r="C58" s="92"/>
      <c r="D58" s="92"/>
      <c r="E58" s="92"/>
      <c r="F58" s="92"/>
      <c r="G58" s="92"/>
      <c r="H58" s="92"/>
    </row>
  </sheetData>
  <sheetProtection formatCells="0" formatColumns="0" formatRows="0"/>
  <mergeCells count="7">
    <mergeCell ref="F23:G23"/>
    <mergeCell ref="F24:G24"/>
    <mergeCell ref="F19:G19"/>
    <mergeCell ref="F20:G20"/>
    <mergeCell ref="F21:G21"/>
    <mergeCell ref="F22:G22"/>
    <mergeCell ref="B2:H10"/>
  </mergeCells>
  <phoneticPr fontId="3" type="noConversion"/>
  <conditionalFormatting sqref="G48">
    <cfRule type="cellIs" dxfId="20" priority="3" stopIfTrue="1" operator="equal">
      <formula>"Due"</formula>
    </cfRule>
  </conditionalFormatting>
  <conditionalFormatting sqref="G50">
    <cfRule type="cellIs" dxfId="19" priority="1" stopIfTrue="1" operator="greaterThan">
      <formula>$G$49</formula>
    </cfRule>
  </conditionalFormatting>
  <printOptions horizontalCentered="1"/>
  <pageMargins left="0.55118110236220474" right="0.55118110236220474" top="0.59055118110236227" bottom="0.59055118110236227" header="0.39370078740157483" footer="0.39370078740157483"/>
  <pageSetup paperSize="9" scale="9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900"/>
  <sheetViews>
    <sheetView zoomScaleNormal="100" workbookViewId="0">
      <selection activeCell="F15" sqref="F15"/>
    </sheetView>
  </sheetViews>
  <sheetFormatPr defaultRowHeight="14.1" customHeight="1" x14ac:dyDescent="0.2"/>
  <cols>
    <col min="1" max="1" width="1.7109375" style="89" customWidth="1"/>
    <col min="2" max="2" width="3.7109375" style="89" customWidth="1"/>
    <col min="3" max="4" width="11.7109375" style="89" customWidth="1"/>
    <col min="5" max="5" width="11.7109375" style="136" customWidth="1"/>
    <col min="6" max="8" width="11.7109375" style="89" customWidth="1"/>
    <col min="9" max="9" width="11.7109375" style="136" customWidth="1"/>
    <col min="10" max="10" width="11.7109375" style="93" customWidth="1"/>
    <col min="11" max="11" width="3.7109375" style="93" customWidth="1"/>
    <col min="12" max="23" width="15.7109375" style="89" customWidth="1"/>
    <col min="24" max="16384" width="9.140625" style="89"/>
  </cols>
  <sheetData>
    <row r="1" spans="2:13" ht="8.1" customHeight="1" x14ac:dyDescent="0.2"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2:13" ht="14.1" customHeight="1" x14ac:dyDescent="0.2">
      <c r="B2" s="197" t="s">
        <v>155</v>
      </c>
      <c r="C2" s="198"/>
      <c r="D2" s="198"/>
      <c r="E2" s="198"/>
      <c r="F2" s="198"/>
      <c r="G2" s="198"/>
      <c r="H2" s="198"/>
      <c r="I2" s="198"/>
      <c r="J2" s="198"/>
      <c r="K2" s="199"/>
    </row>
    <row r="3" spans="2:13" ht="14.1" customHeight="1" x14ac:dyDescent="0.2">
      <c r="B3" s="200"/>
      <c r="C3" s="201"/>
      <c r="D3" s="201"/>
      <c r="E3" s="201"/>
      <c r="F3" s="201"/>
      <c r="G3" s="201"/>
      <c r="H3" s="201"/>
      <c r="I3" s="201"/>
      <c r="J3" s="201"/>
      <c r="K3" s="202"/>
    </row>
    <row r="4" spans="2:13" ht="14.1" customHeight="1" x14ac:dyDescent="0.2">
      <c r="B4" s="200"/>
      <c r="C4" s="201"/>
      <c r="D4" s="201"/>
      <c r="E4" s="201"/>
      <c r="F4" s="201"/>
      <c r="G4" s="201"/>
      <c r="H4" s="201"/>
      <c r="I4" s="201"/>
      <c r="J4" s="201"/>
      <c r="K4" s="202"/>
    </row>
    <row r="5" spans="2:13" ht="14.1" customHeight="1" x14ac:dyDescent="0.2">
      <c r="B5" s="200"/>
      <c r="C5" s="201"/>
      <c r="D5" s="201"/>
      <c r="E5" s="201"/>
      <c r="F5" s="201"/>
      <c r="G5" s="201"/>
      <c r="H5" s="201"/>
      <c r="I5" s="201"/>
      <c r="J5" s="201"/>
      <c r="K5" s="202"/>
    </row>
    <row r="6" spans="2:13" ht="14.1" customHeight="1" x14ac:dyDescent="0.2">
      <c r="B6" s="200"/>
      <c r="C6" s="201"/>
      <c r="D6" s="201"/>
      <c r="E6" s="201"/>
      <c r="F6" s="201"/>
      <c r="G6" s="201"/>
      <c r="H6" s="201"/>
      <c r="I6" s="201"/>
      <c r="J6" s="201"/>
      <c r="K6" s="202"/>
    </row>
    <row r="7" spans="2:13" ht="14.1" customHeight="1" x14ac:dyDescent="0.2">
      <c r="B7" s="200"/>
      <c r="C7" s="201"/>
      <c r="D7" s="201"/>
      <c r="E7" s="201"/>
      <c r="F7" s="201"/>
      <c r="G7" s="201"/>
      <c r="H7" s="201"/>
      <c r="I7" s="201"/>
      <c r="J7" s="201"/>
      <c r="K7" s="202"/>
      <c r="M7" s="92"/>
    </row>
    <row r="8" spans="2:13" ht="14.1" customHeight="1" x14ac:dyDescent="0.2">
      <c r="B8" s="200"/>
      <c r="C8" s="201"/>
      <c r="D8" s="201"/>
      <c r="E8" s="201"/>
      <c r="F8" s="201"/>
      <c r="G8" s="201"/>
      <c r="H8" s="201"/>
      <c r="I8" s="201"/>
      <c r="J8" s="201"/>
      <c r="K8" s="202"/>
      <c r="M8" s="92"/>
    </row>
    <row r="9" spans="2:13" ht="14.1" customHeight="1" x14ac:dyDescent="0.2">
      <c r="B9" s="203"/>
      <c r="C9" s="204"/>
      <c r="D9" s="204"/>
      <c r="E9" s="204"/>
      <c r="F9" s="204"/>
      <c r="G9" s="204"/>
      <c r="H9" s="204"/>
      <c r="I9" s="204"/>
      <c r="J9" s="204"/>
      <c r="K9" s="205"/>
      <c r="M9" s="92"/>
    </row>
    <row r="10" spans="2:13" ht="14.1" customHeight="1" x14ac:dyDescent="0.2">
      <c r="B10" s="25"/>
      <c r="C10" s="25"/>
      <c r="D10" s="25"/>
      <c r="E10" s="26"/>
      <c r="F10" s="25"/>
      <c r="G10" s="25"/>
      <c r="H10" s="25"/>
      <c r="I10" s="26"/>
      <c r="J10" s="27"/>
      <c r="K10" s="27"/>
      <c r="M10" s="92"/>
    </row>
    <row r="11" spans="2:13" ht="14.1" customHeight="1" x14ac:dyDescent="0.2">
      <c r="B11" s="25"/>
      <c r="C11" s="25"/>
      <c r="D11" s="25"/>
      <c r="E11" s="26"/>
      <c r="F11" s="25"/>
      <c r="G11" s="25"/>
      <c r="H11" s="25"/>
      <c r="I11" s="26"/>
      <c r="J11" s="27"/>
      <c r="K11" s="27"/>
      <c r="M11" s="92"/>
    </row>
    <row r="12" spans="2:13" ht="14.1" customHeight="1" x14ac:dyDescent="0.2">
      <c r="B12" s="25"/>
      <c r="C12" s="25"/>
      <c r="D12" s="25"/>
      <c r="E12" s="26"/>
      <c r="F12" s="25"/>
      <c r="G12" s="25"/>
      <c r="H12" s="25"/>
      <c r="I12" s="26"/>
      <c r="J12" s="27"/>
      <c r="K12" s="27"/>
      <c r="M12" s="92"/>
    </row>
    <row r="13" spans="2:13" ht="14.1" customHeight="1" x14ac:dyDescent="0.2">
      <c r="B13" s="25"/>
      <c r="C13" s="25"/>
      <c r="D13" s="25"/>
      <c r="E13" s="26"/>
      <c r="F13" s="25"/>
      <c r="G13" s="25"/>
      <c r="H13" s="25"/>
      <c r="I13" s="26"/>
      <c r="J13" s="27"/>
      <c r="K13" s="27"/>
      <c r="M13" s="92"/>
    </row>
    <row r="14" spans="2:13" ht="14.1" customHeight="1" x14ac:dyDescent="0.2">
      <c r="B14" s="25"/>
      <c r="C14" s="25"/>
      <c r="D14" s="25"/>
      <c r="E14" s="26"/>
      <c r="F14" s="25"/>
      <c r="G14" s="25"/>
      <c r="H14" s="25"/>
      <c r="I14" s="26"/>
      <c r="J14" s="27"/>
      <c r="K14" s="27"/>
      <c r="M14" s="92"/>
    </row>
    <row r="15" spans="2:13" ht="18" x14ac:dyDescent="0.25">
      <c r="B15" s="25"/>
      <c r="C15" s="76"/>
      <c r="D15" s="25"/>
      <c r="E15" s="26"/>
      <c r="F15" s="25"/>
      <c r="G15" s="25"/>
      <c r="H15" s="28"/>
      <c r="I15" s="29"/>
      <c r="J15" s="87" t="s">
        <v>75</v>
      </c>
      <c r="K15" s="27"/>
      <c r="M15" s="92"/>
    </row>
    <row r="16" spans="2:13" ht="15" x14ac:dyDescent="0.2">
      <c r="B16" s="25"/>
      <c r="C16" s="30">
        <f>'Set-up'!$C$5</f>
        <v>0</v>
      </c>
      <c r="D16" s="25"/>
      <c r="E16" s="26"/>
      <c r="F16" s="25"/>
      <c r="G16" s="25"/>
      <c r="H16" s="30"/>
      <c r="I16" s="29"/>
      <c r="J16" s="38"/>
      <c r="K16" s="27"/>
      <c r="M16" s="92"/>
    </row>
    <row r="17" spans="2:13" ht="14.1" customHeight="1" x14ac:dyDescent="0.2">
      <c r="B17" s="25"/>
      <c r="C17" s="33" t="str">
        <f>IF(ISBLANK('Set-up'!$C$7)=TRUE,"",'Set-up'!$C$7)</f>
        <v/>
      </c>
      <c r="D17" s="25"/>
      <c r="E17" s="26"/>
      <c r="F17" s="25"/>
      <c r="G17" s="25"/>
      <c r="H17" s="31" t="s">
        <v>51</v>
      </c>
      <c r="I17" s="29"/>
      <c r="J17" s="180" t="s">
        <v>144</v>
      </c>
      <c r="K17" s="32"/>
      <c r="M17" s="92"/>
    </row>
    <row r="18" spans="2:13" ht="14.1" customHeight="1" x14ac:dyDescent="0.2">
      <c r="B18" s="25"/>
      <c r="C18" s="33" t="str">
        <f>IF(ISBLANK('Set-up'!$C$8)=TRUE,"",'Set-up'!$C$8)</f>
        <v/>
      </c>
      <c r="D18" s="25"/>
      <c r="E18" s="26"/>
      <c r="F18" s="25"/>
      <c r="G18" s="25"/>
      <c r="H18" s="31" t="s">
        <v>50</v>
      </c>
      <c r="I18" s="29"/>
      <c r="J18" s="181">
        <v>42886</v>
      </c>
      <c r="K18" s="34"/>
    </row>
    <row r="19" spans="2:13" ht="14.1" customHeight="1" x14ac:dyDescent="0.2">
      <c r="B19" s="25"/>
      <c r="C19" s="33" t="str">
        <f>IF(ISBLANK('Set-up'!$C$9)=TRUE,"",'Set-up'!$C$9)</f>
        <v/>
      </c>
      <c r="D19" s="25"/>
      <c r="E19" s="26"/>
      <c r="F19" s="25"/>
      <c r="G19" s="25"/>
      <c r="H19" s="25"/>
      <c r="I19" s="26"/>
      <c r="J19" s="31"/>
      <c r="K19" s="29"/>
    </row>
    <row r="20" spans="2:13" ht="14.1" customHeight="1" x14ac:dyDescent="0.2">
      <c r="B20" s="25"/>
      <c r="C20" s="33" t="str">
        <f>IF(ISBLANK('Set-up'!$C$10)=TRUE,"",'Set-up'!$C$10)</f>
        <v/>
      </c>
      <c r="D20" s="25"/>
      <c r="E20" s="26"/>
      <c r="F20" s="25"/>
      <c r="G20" s="25"/>
      <c r="H20" s="94" t="s">
        <v>76</v>
      </c>
      <c r="I20" s="129"/>
      <c r="J20" s="95"/>
      <c r="K20" s="27"/>
    </row>
    <row r="21" spans="2:13" ht="14.1" customHeight="1" x14ac:dyDescent="0.2">
      <c r="B21" s="25"/>
      <c r="C21" s="39" t="str">
        <f>IF(ISBLANK('Set-up'!$C$11)=TRUE,"",'Set-up'!$C$11)</f>
        <v/>
      </c>
      <c r="D21" s="25"/>
      <c r="E21" s="26"/>
      <c r="F21" s="25"/>
      <c r="G21" s="25"/>
      <c r="H21" s="35" t="str">
        <f>IF(ISNA(VLOOKUP($J$17,Customers,2,0))=TRUE,"",VLOOKUP($J$17,Customers,2,0))</f>
        <v>PP1</v>
      </c>
      <c r="I21" s="36"/>
      <c r="J21" s="37"/>
      <c r="K21" s="38"/>
    </row>
    <row r="22" spans="2:13" ht="14.1" customHeight="1" x14ac:dyDescent="0.2">
      <c r="B22" s="25"/>
      <c r="C22" s="25" t="str">
        <f>IF(ISBLANK('Set-up'!$C$13)=TRUE,"","Telephone:")</f>
        <v/>
      </c>
      <c r="D22" s="25" t="str">
        <f>IF(ISBLANK('Set-up'!$C$13)=TRUE,"",'Set-up'!$C$13)</f>
        <v/>
      </c>
      <c r="E22" s="26"/>
      <c r="F22" s="25"/>
      <c r="G22" s="25"/>
      <c r="H22" s="40" t="str">
        <f>IF(ISNA(VLOOKUP($J$17,Customers,3,0))=TRUE,"",IF(ISBLANK(VLOOKUP($J$17,Customers,3,0))=TRUE,"",VLOOKUP($J$17,Customers,3,0)))</f>
        <v>27 Mount Street</v>
      </c>
      <c r="I22" s="41"/>
      <c r="J22" s="42"/>
      <c r="K22" s="38"/>
    </row>
    <row r="23" spans="2:13" ht="14.1" customHeight="1" x14ac:dyDescent="0.2">
      <c r="B23" s="25"/>
      <c r="C23" s="25" t="str">
        <f>IF(ISBLANK('Set-up'!$C$14)=TRUE,"","Fax:")</f>
        <v/>
      </c>
      <c r="D23" s="25" t="str">
        <f>IF(ISBLANK('Set-up'!$C$14)=TRUE,"",'Set-up'!$C$14)</f>
        <v/>
      </c>
      <c r="E23" s="26"/>
      <c r="F23" s="25"/>
      <c r="G23" s="25"/>
      <c r="H23" s="40" t="str">
        <f>IF(ISNA(VLOOKUP($J$17,Customers,4,0))=TRUE,"",IF(ISBLANK(VLOOKUP($J$17,Customers,4,0))=TRUE,"",VLOOKUP($J$17,Customers,4,0)))</f>
        <v>Bryanston</v>
      </c>
      <c r="I23" s="41"/>
      <c r="J23" s="42"/>
      <c r="K23" s="38"/>
    </row>
    <row r="24" spans="2:13" ht="14.1" customHeight="1" x14ac:dyDescent="0.2">
      <c r="B24" s="25"/>
      <c r="C24" s="25" t="str">
        <f>IF(ISBLANK('Set-up'!$C$16)=TRUE,"","E-mail:")</f>
        <v/>
      </c>
      <c r="D24" s="25" t="str">
        <f>IF(ISBLANK('Set-up'!$C$16)=TRUE,"",'Set-up'!$C$16)</f>
        <v/>
      </c>
      <c r="E24" s="26"/>
      <c r="F24" s="25"/>
      <c r="G24" s="25"/>
      <c r="H24" s="40" t="str">
        <f>IF(ISNA(VLOOKUP($J$17,Customers,5,0))=TRUE,"",IF(ISBLANK(VLOOKUP($J$17,Customers,5,0))=TRUE,"",VLOOKUP($J$17,Customers,5,0)))</f>
        <v>Johannesburg</v>
      </c>
      <c r="I24" s="41"/>
      <c r="J24" s="42"/>
      <c r="K24" s="38"/>
    </row>
    <row r="25" spans="2:13" ht="14.1" customHeight="1" x14ac:dyDescent="0.2">
      <c r="B25" s="25"/>
      <c r="C25" s="25" t="str">
        <f>IF(ISBLANK('Set-up'!$C$15)=TRUE,"","Website:")</f>
        <v/>
      </c>
      <c r="D25" s="25" t="str">
        <f>IF(ISBLANK('Set-up'!$C$15)=TRUE,"",'Set-up'!$C$15)</f>
        <v/>
      </c>
      <c r="E25" s="26"/>
      <c r="F25" s="25"/>
      <c r="G25" s="25"/>
      <c r="H25" s="40" t="str">
        <f>IF(ISNA(VLOOKUP($J$17,Customers,6,0))=TRUE,"",IF(ISBLANK(VLOOKUP($J$17,Customers,6,0))=TRUE,"",VLOOKUP($J$17,Customers,6,0)))</f>
        <v>South Africa</v>
      </c>
      <c r="I25" s="41"/>
      <c r="J25" s="42"/>
      <c r="K25" s="38"/>
    </row>
    <row r="26" spans="2:13" ht="14.1" customHeight="1" x14ac:dyDescent="0.2">
      <c r="B26" s="25"/>
      <c r="C26" s="25" t="str">
        <f>IF(ISBLANK('Set-up'!$C$18)=TRUE,"","VAT No.:")</f>
        <v/>
      </c>
      <c r="D26" s="25" t="str">
        <f>IF(ISBLANK('Set-up'!$C$18)=TRUE,"",'Set-up'!$C$18)</f>
        <v/>
      </c>
      <c r="E26" s="26"/>
      <c r="F26" s="25"/>
      <c r="G26" s="25"/>
      <c r="H26" s="43">
        <f>IF(ISNA(VLOOKUP($J$17,Customers,7,0))=TRUE,"",IF(ISBLANK(VLOOKUP($J$17,Customers,7,0))=TRUE,"",VLOOKUP($J$17,Customers,7,0)))</f>
        <v>2021</v>
      </c>
      <c r="I26" s="44"/>
      <c r="J26" s="45"/>
      <c r="K26" s="38"/>
    </row>
    <row r="27" spans="2:13" ht="14.1" customHeight="1" x14ac:dyDescent="0.2">
      <c r="B27" s="25"/>
      <c r="C27" s="25" t="str">
        <f>IF(ISBLANK('Set-up'!$C$19)=TRUE,"","Reg No.:")</f>
        <v/>
      </c>
      <c r="D27" s="25" t="str">
        <f>IF(ISBLANK('Set-up'!$C$19)=TRUE,"",'Set-up'!$C$19)</f>
        <v/>
      </c>
      <c r="E27" s="26"/>
      <c r="F27" s="25"/>
      <c r="G27" s="25"/>
      <c r="H27" s="25"/>
      <c r="I27" s="26"/>
      <c r="J27" s="27"/>
      <c r="K27" s="27"/>
    </row>
    <row r="28" spans="2:13" ht="14.1" customHeight="1" x14ac:dyDescent="0.2">
      <c r="B28" s="25"/>
      <c r="C28" s="25"/>
      <c r="D28" s="25"/>
      <c r="E28" s="26"/>
      <c r="F28" s="25"/>
      <c r="G28" s="25"/>
      <c r="H28" s="46" t="s">
        <v>77</v>
      </c>
      <c r="I28" s="26"/>
      <c r="J28" s="47">
        <f>SUMPRODUCT((ISBLANK(Invoice_Number)=FALSE)*(InvoiceDate&lt;=$J$18)*(PayDate&gt;$J$18)*(InvoiceCus=$J$17)*(InvoiceAmount))+SUMPRODUCT((ISBLANK(Invoice_Number)=FALSE)*(InvoiceDate&lt;=$J$18)*(ISBLANK(PayDate)=TRUE)*(InvoiceCus=J17)*(InvoiceAmount))</f>
        <v>3500</v>
      </c>
      <c r="K28" s="47"/>
    </row>
    <row r="29" spans="2:13" ht="14.1" customHeight="1" x14ac:dyDescent="0.2">
      <c r="B29" s="25"/>
      <c r="C29" s="25"/>
      <c r="D29" s="25"/>
      <c r="E29" s="26"/>
      <c r="F29" s="25"/>
      <c r="G29" s="25"/>
      <c r="H29" s="25"/>
      <c r="I29" s="26"/>
      <c r="J29" s="27"/>
      <c r="K29" s="27"/>
    </row>
    <row r="30" spans="2:13" ht="14.1" customHeight="1" x14ac:dyDescent="0.2">
      <c r="B30" s="25"/>
      <c r="C30" s="130" t="s">
        <v>54</v>
      </c>
      <c r="D30" s="130" t="s">
        <v>55</v>
      </c>
      <c r="E30" s="131" t="s">
        <v>56</v>
      </c>
      <c r="F30" s="130" t="s">
        <v>57</v>
      </c>
      <c r="G30" s="130" t="s">
        <v>58</v>
      </c>
      <c r="H30" s="130" t="s">
        <v>59</v>
      </c>
      <c r="I30" s="131" t="s">
        <v>60</v>
      </c>
      <c r="J30" s="132" t="s">
        <v>78</v>
      </c>
      <c r="K30" s="27"/>
    </row>
    <row r="31" spans="2:13" ht="14.1" customHeight="1" x14ac:dyDescent="0.2">
      <c r="B31" s="25"/>
      <c r="C31" s="48" t="str">
        <f t="shared" ref="C31:I31" si="0">IF(ISBLANK($J$18)=TRUE,FIXED(0,2),FIXED(SUMPRODUCT((ISBLANK(Invoice_Number)=FALSE)*(InvoiceDate&lt;=C32)*(InvoiceDate&gt;C34)*(PayDate&gt;$J$18)*(InvoiceCus=$J$17)*(InvoiceAmount))+SUMPRODUCT((ISBLANK(Invoice_Number)=FALSE)*(InvoiceDate&lt;=C32)*(InvoiceDate&gt;C34)*(ISBLANK(PayDate)=TRUE)*(InvoiceCus=$J$17)*(InvoiceAmount)),2))</f>
        <v>3 500,00</v>
      </c>
      <c r="D31" s="48" t="str">
        <f t="shared" si="0"/>
        <v>0,00</v>
      </c>
      <c r="E31" s="48" t="str">
        <f t="shared" si="0"/>
        <v>0,00</v>
      </c>
      <c r="F31" s="48" t="str">
        <f t="shared" si="0"/>
        <v>0,00</v>
      </c>
      <c r="G31" s="48" t="str">
        <f t="shared" si="0"/>
        <v>0,00</v>
      </c>
      <c r="H31" s="48" t="str">
        <f t="shared" si="0"/>
        <v>0,00</v>
      </c>
      <c r="I31" s="48" t="str">
        <f t="shared" si="0"/>
        <v>0,00</v>
      </c>
      <c r="J31" s="48" t="str">
        <f>IF(ISBLANK($J$18)=TRUE,FIXED(0,2),FIXED(SUMPRODUCT((ISBLANK(Invoice_Number)=FALSE)*(InvoiceDate&lt;=J32)*(PayDate&gt;$J$18)*(InvoiceCus=$J$17)*(InvoiceAmount))+SUMPRODUCT((ISBLANK(Invoice_Number)=FALSE)*(InvoiceDate&lt;=J32)*(ISBLANK(PayDate)=TRUE)*(InvoiceCus=$J$17)*(InvoiceAmount)),2))</f>
        <v>0,00</v>
      </c>
      <c r="K31" s="27"/>
    </row>
    <row r="32" spans="2:13" s="128" customFormat="1" ht="14.1" customHeight="1" x14ac:dyDescent="0.15">
      <c r="B32" s="73"/>
      <c r="C32" s="74">
        <f>IF($J$18=DATE(YEAR($J$18),MONTH($J$18)+1,0)=TRUE,DATE(YEAR($J$18),MONTH($J$18)+1-COLUMN(C30)+COLUMN($C30),0),IF(AND(MONTH(DATE(YEAR($J$18),MONTH($J$18)+1-COLUMN(C31)+COLUMN($C31),0))=2,DAY($J$18)&gt;DAY(DATE(YEAR($J$18),MONTH($J$18)+1-COLUMN(C31)+COLUMN($C31),0)))=TRUE,DATE(YEAR($J$18),MONTH($J$18)+1-COLUMN(C31)+COLUMN($C31),0),DATE(YEAR($J$18),MONTH($J$18)-COLUMN(C31)+COLUMN($C31),DAY($J$18))))</f>
        <v>42886</v>
      </c>
      <c r="D32" s="74">
        <f t="shared" ref="D32:J32" si="1">IF($J$18=DATE(YEAR($J$18),MONTH($J$18)+1,0)=TRUE,DATE(YEAR($J$18),MONTH($J$18)+1-COLUMN(D30)+COLUMN($C30),0),IF(AND(MONTH(DATE(YEAR($J$18),MONTH($J$18)+1-COLUMN(D31)+COLUMN($C31),0))=2,DAY($J$18)&gt;DAY(DATE(YEAR($J$18),MONTH($J$18)+1-COLUMN(D31)+COLUMN($C31),0)))=TRUE,DATE(YEAR($J$18),MONTH($J$18)+1-COLUMN(D31)+COLUMN($C31),0),DATE(YEAR($J$18),MONTH($J$18)-COLUMN(D31)+COLUMN($C31),DAY($J$18))))</f>
        <v>42855</v>
      </c>
      <c r="E32" s="74">
        <f t="shared" si="1"/>
        <v>42825</v>
      </c>
      <c r="F32" s="74">
        <f t="shared" si="1"/>
        <v>42794</v>
      </c>
      <c r="G32" s="74">
        <f t="shared" si="1"/>
        <v>42766</v>
      </c>
      <c r="H32" s="74">
        <f t="shared" si="1"/>
        <v>42735</v>
      </c>
      <c r="I32" s="74">
        <f t="shared" si="1"/>
        <v>42704</v>
      </c>
      <c r="J32" s="74">
        <f t="shared" si="1"/>
        <v>42674</v>
      </c>
      <c r="K32" s="74"/>
    </row>
    <row r="33" spans="2:11" ht="14.1" customHeight="1" x14ac:dyDescent="0.2">
      <c r="B33" s="25"/>
      <c r="C33" s="49" t="s">
        <v>79</v>
      </c>
      <c r="D33" s="25"/>
      <c r="E33" s="26"/>
      <c r="F33" s="25"/>
      <c r="G33" s="25"/>
      <c r="H33" s="25"/>
      <c r="I33" s="26"/>
      <c r="J33" s="27"/>
      <c r="K33" s="27"/>
    </row>
    <row r="34" spans="2:11" ht="14.1" customHeight="1" x14ac:dyDescent="0.2">
      <c r="B34" s="25"/>
      <c r="C34" s="74">
        <f t="shared" ref="C34:J34" si="2">IF($J$18=DATE(YEAR($J$18),MONTH($J$18)+1,0)=TRUE,DATE(YEAR($J$18),MONTH($J$18)+1-COLUMN(C31)+COLUMN($B31),0),IF(AND(MONTH(DATE(YEAR($J$18),MONTH($J$18)+1-COLUMN(C32)+COLUMN($B32),0))=2,DAY($J$18)&gt;DAY(DATE(YEAR($J$18),MONTH($J$18)+1-COLUMN(C32)+COLUMN($B32),0)))=TRUE,DATE(YEAR($J$18),MONTH($J$18)+1-COLUMN(C32)+COLUMN($B32),0),DATE(YEAR($J$18),MONTH($J$18)-COLUMN(C32)+COLUMN($B32),DAY($J$18))))</f>
        <v>42855</v>
      </c>
      <c r="D34" s="74">
        <f t="shared" si="2"/>
        <v>42825</v>
      </c>
      <c r="E34" s="74">
        <f t="shared" si="2"/>
        <v>42794</v>
      </c>
      <c r="F34" s="74">
        <f t="shared" si="2"/>
        <v>42766</v>
      </c>
      <c r="G34" s="74">
        <f t="shared" si="2"/>
        <v>42735</v>
      </c>
      <c r="H34" s="74">
        <f t="shared" si="2"/>
        <v>42704</v>
      </c>
      <c r="I34" s="74">
        <f t="shared" si="2"/>
        <v>42674</v>
      </c>
      <c r="J34" s="74">
        <f t="shared" si="2"/>
        <v>42643</v>
      </c>
      <c r="K34" s="27"/>
    </row>
    <row r="35" spans="2:11" ht="14.1" customHeight="1" x14ac:dyDescent="0.2">
      <c r="B35" s="25"/>
      <c r="C35" s="97" t="s">
        <v>3</v>
      </c>
      <c r="D35" s="97"/>
      <c r="E35" s="133" t="s">
        <v>4</v>
      </c>
      <c r="F35" s="97"/>
      <c r="G35" s="97" t="s">
        <v>6</v>
      </c>
      <c r="H35" s="97"/>
      <c r="I35" s="133"/>
      <c r="J35" s="108" t="s">
        <v>80</v>
      </c>
      <c r="K35" s="48"/>
    </row>
    <row r="36" spans="2:11" ht="14.1" customHeight="1" x14ac:dyDescent="0.2">
      <c r="B36" s="25"/>
      <c r="C36" s="25" t="str">
        <f t="array" aca="1" ref="C36" ca="1">IF(ISERROR(INDEX(Invoices,SMALL(IF(InvoiceStatus=1,ROW(InvoiceStatus)-4),ROW(1:1)),COLUMN(Details!$A$4)))=TRUE,"",INDEX(Invoices,SMALL(IF(InvoiceStatus=1,ROW(InvoiceStatus)-4),ROW(1:1)),COLUMN(Details!$A$5)))</f>
        <v>INV0001</v>
      </c>
      <c r="D36" s="25"/>
      <c r="E36" s="26">
        <f t="array" aca="1" ref="E36" ca="1">IF(ISERROR(INDEX(Invoices,SMALL(IF(InvoiceStatus=1,ROW(InvoiceStatus)-4),ROW(1:1)),COLUMN(Details!$C$4)))=TRUE,"",INDEX(Invoices,SMALL(IF(InvoiceStatus=1,ROW(InvoiceStatus)-4),ROW(1:1)),COLUMN(Details!$C$4)))</f>
        <v>42875</v>
      </c>
      <c r="F36" s="25"/>
      <c r="G36" s="25" t="str">
        <f ca="1">IF(LEN(C36)&gt;1,"Tax Invoice","")</f>
        <v>Tax Invoice</v>
      </c>
      <c r="H36" s="25"/>
      <c r="I36" s="29"/>
      <c r="J36" s="50">
        <f t="shared" ref="J36:J61" ca="1" si="3">IF(LEN($C36)&gt;1,SUMPRODUCT((Invoice_Number=$C36)*(PayDate&gt;$J$18)*(InvoiceAmount))+SUMPRODUCT((Invoice_Number=$C36)*(ISBLANK(PayDate)=TRUE)*(InvoiceAmount)),"")</f>
        <v>3500</v>
      </c>
      <c r="K36" s="29" t="str">
        <f t="shared" ref="K36:K61" ca="1" si="4">IF(LEN($C36)&gt;1,IF(SUMPRODUCT((Invoice_Number=$C36)*(ISBLANK(PayDate)=FALSE)*(InvoiceAmount))=SUMPRODUCT((Invoice_Number=$C36)*(InvoiceAmount)),"FP",IF(SUMPRODUCT((Invoice_Number=$C36)*(InvoiceAmount))&lt;&gt;J36,"PP","")),"")</f>
        <v/>
      </c>
    </row>
    <row r="37" spans="2:11" ht="14.1" customHeight="1" x14ac:dyDescent="0.2">
      <c r="B37" s="51"/>
      <c r="C37" s="25" t="str">
        <f t="array" aca="1" ref="C37" ca="1">IF(ISERROR(INDEX(Invoices,SMALL(IF(InvoiceStatus=1,ROW(InvoiceStatus)-4),ROW(2:2)),COLUMN(Details!$A$4)))=TRUE,"",INDEX(Invoices,SMALL(IF(InvoiceStatus=1,ROW(InvoiceStatus)-4),ROW(2:2)),COLUMN(Details!$A$5)))</f>
        <v/>
      </c>
      <c r="D37" s="52"/>
      <c r="E37" s="26" t="str">
        <f t="array" aca="1" ref="E37" ca="1">IF(ISERROR(INDEX(Invoices,SMALL(IF(InvoiceStatus=1,ROW(InvoiceStatus)-4),ROW(2:2)),COLUMN(Details!$C$4)))=TRUE,"",INDEX(Invoices,SMALL(IF(InvoiceStatus=1,ROW(InvoiceStatus)-4),ROW(2:2)),COLUMN(Details!$C$4)))</f>
        <v/>
      </c>
      <c r="F37" s="52"/>
      <c r="G37" s="25" t="str">
        <f t="shared" ref="G37:G56" ca="1" si="5">IF(LEN(C37)&gt;1,"Tax Invoice","")</f>
        <v/>
      </c>
      <c r="H37" s="52"/>
      <c r="I37" s="29"/>
      <c r="J37" s="50" t="str">
        <f t="shared" ca="1" si="3"/>
        <v/>
      </c>
      <c r="K37" s="29" t="str">
        <f t="shared" ca="1" si="4"/>
        <v/>
      </c>
    </row>
    <row r="38" spans="2:11" ht="14.1" customHeight="1" x14ac:dyDescent="0.2">
      <c r="B38" s="51"/>
      <c r="C38" s="25" t="str">
        <f t="array" aca="1" ref="C38" ca="1">IF(ISERROR(INDEX(Invoices,SMALL(IF(InvoiceStatus=1,ROW(InvoiceStatus)-4),ROW(3:3)),COLUMN(Details!$A$4)))=TRUE,"",INDEX(Invoices,SMALL(IF(InvoiceStatus=1,ROW(InvoiceStatus)-4),ROW(3:3)),COLUMN(Details!$A$5)))</f>
        <v/>
      </c>
      <c r="D38" s="52"/>
      <c r="E38" s="26" t="str">
        <f t="array" aca="1" ref="E38" ca="1">IF(ISERROR(INDEX(Invoices,SMALL(IF(InvoiceStatus=1,ROW(InvoiceStatus)-4),ROW(3:3)),COLUMN(Details!$C$4)))=TRUE,"",INDEX(Invoices,SMALL(IF(InvoiceStatus=1,ROW(InvoiceStatus)-4),ROW(3:3)),COLUMN(Details!$C$4)))</f>
        <v/>
      </c>
      <c r="F38" s="52"/>
      <c r="G38" s="25" t="str">
        <f t="shared" ca="1" si="5"/>
        <v/>
      </c>
      <c r="H38" s="52"/>
      <c r="I38" s="29"/>
      <c r="J38" s="50" t="str">
        <f t="shared" ca="1" si="3"/>
        <v/>
      </c>
      <c r="K38" s="29" t="str">
        <f t="shared" ca="1" si="4"/>
        <v/>
      </c>
    </row>
    <row r="39" spans="2:11" ht="14.1" customHeight="1" x14ac:dyDescent="0.2">
      <c r="B39" s="51"/>
      <c r="C39" s="25" t="str">
        <f t="array" aca="1" ref="C39" ca="1">IF(ISERROR(INDEX(Invoices,SMALL(IF(InvoiceStatus=1,ROW(InvoiceStatus)-4),ROW(4:4)),COLUMN(Details!$A$4)))=TRUE,"",INDEX(Invoices,SMALL(IF(InvoiceStatus=1,ROW(InvoiceStatus)-4),ROW(4:4)),COLUMN(Details!$A$5)))</f>
        <v/>
      </c>
      <c r="D39" s="52"/>
      <c r="E39" s="26" t="str">
        <f t="array" aca="1" ref="E39" ca="1">IF(ISERROR(INDEX(Invoices,SMALL(IF(InvoiceStatus=1,ROW(InvoiceStatus)-4),ROW(4:4)),COLUMN(Details!$C$4)))=TRUE,"",INDEX(Invoices,SMALL(IF(InvoiceStatus=1,ROW(InvoiceStatus)-4),ROW(4:4)),COLUMN(Details!$C$4)))</f>
        <v/>
      </c>
      <c r="F39" s="52"/>
      <c r="G39" s="25" t="str">
        <f t="shared" ca="1" si="5"/>
        <v/>
      </c>
      <c r="H39" s="52"/>
      <c r="I39" s="29"/>
      <c r="J39" s="50" t="str">
        <f t="shared" ca="1" si="3"/>
        <v/>
      </c>
      <c r="K39" s="29" t="str">
        <f t="shared" ca="1" si="4"/>
        <v/>
      </c>
    </row>
    <row r="40" spans="2:11" ht="14.1" customHeight="1" x14ac:dyDescent="0.2">
      <c r="B40" s="51"/>
      <c r="C40" s="25" t="str">
        <f t="array" aca="1" ref="C40" ca="1">IF(ISERROR(INDEX(Invoices,SMALL(IF(InvoiceStatus=1,ROW(InvoiceStatus)-4),ROW(5:5)),COLUMN(Details!$A$4)))=TRUE,"",INDEX(Invoices,SMALL(IF(InvoiceStatus=1,ROW(InvoiceStatus)-4),ROW(5:5)),COLUMN(Details!$A$5)))</f>
        <v/>
      </c>
      <c r="D40" s="52"/>
      <c r="E40" s="26" t="str">
        <f t="array" aca="1" ref="E40" ca="1">IF(ISERROR(INDEX(Invoices,SMALL(IF(InvoiceStatus=1,ROW(InvoiceStatus)-4),ROW(5:5)),COLUMN(Details!$C$4)))=TRUE,"",INDEX(Invoices,SMALL(IF(InvoiceStatus=1,ROW(InvoiceStatus)-4),ROW(5:5)),COLUMN(Details!$C$4)))</f>
        <v/>
      </c>
      <c r="F40" s="52"/>
      <c r="G40" s="25" t="str">
        <f t="shared" ca="1" si="5"/>
        <v/>
      </c>
      <c r="H40" s="52"/>
      <c r="I40" s="29"/>
      <c r="J40" s="50" t="str">
        <f t="shared" ca="1" si="3"/>
        <v/>
      </c>
      <c r="K40" s="29" t="str">
        <f t="shared" ca="1" si="4"/>
        <v/>
      </c>
    </row>
    <row r="41" spans="2:11" ht="14.1" customHeight="1" x14ac:dyDescent="0.2">
      <c r="B41" s="51"/>
      <c r="C41" s="25" t="str">
        <f t="array" aca="1" ref="C41" ca="1">IF(ISERROR(INDEX(Invoices,SMALL(IF(InvoiceStatus=1,ROW(InvoiceStatus)-4),ROW(6:6)),COLUMN(Details!$A$4)))=TRUE,"",INDEX(Invoices,SMALL(IF(InvoiceStatus=1,ROW(InvoiceStatus)-4),ROW(6:6)),COLUMN(Details!$A$5)))</f>
        <v/>
      </c>
      <c r="D41" s="52"/>
      <c r="E41" s="26" t="str">
        <f t="array" aca="1" ref="E41" ca="1">IF(ISERROR(INDEX(Invoices,SMALL(IF(InvoiceStatus=1,ROW(InvoiceStatus)-4),ROW(6:6)),COLUMN(Details!$C$4)))=TRUE,"",INDEX(Invoices,SMALL(IF(InvoiceStatus=1,ROW(InvoiceStatus)-4),ROW(6:6)),COLUMN(Details!$C$4)))</f>
        <v/>
      </c>
      <c r="F41" s="52"/>
      <c r="G41" s="25" t="str">
        <f t="shared" ca="1" si="5"/>
        <v/>
      </c>
      <c r="H41" s="52"/>
      <c r="I41" s="29"/>
      <c r="J41" s="50" t="str">
        <f t="shared" ca="1" si="3"/>
        <v/>
      </c>
      <c r="K41" s="29" t="str">
        <f t="shared" ca="1" si="4"/>
        <v/>
      </c>
    </row>
    <row r="42" spans="2:11" ht="14.1" customHeight="1" x14ac:dyDescent="0.2">
      <c r="B42" s="51"/>
      <c r="C42" s="25" t="str">
        <f t="array" aca="1" ref="C42" ca="1">IF(ISERROR(INDEX(Invoices,SMALL(IF(InvoiceStatus=1,ROW(InvoiceStatus)-4),ROW(7:7)),COLUMN(Details!$A$4)))=TRUE,"",INDEX(Invoices,SMALL(IF(InvoiceStatus=1,ROW(InvoiceStatus)-4),ROW(7:7)),COLUMN(Details!$A$5)))</f>
        <v/>
      </c>
      <c r="D42" s="52"/>
      <c r="E42" s="26" t="str">
        <f t="array" aca="1" ref="E42" ca="1">IF(ISERROR(INDEX(Invoices,SMALL(IF(InvoiceStatus=1,ROW(InvoiceStatus)-4),ROW(7:7)),COLUMN(Details!$C$4)))=TRUE,"",INDEX(Invoices,SMALL(IF(InvoiceStatus=1,ROW(InvoiceStatus)-4),ROW(7:7)),COLUMN(Details!$C$4)))</f>
        <v/>
      </c>
      <c r="F42" s="52"/>
      <c r="G42" s="25" t="str">
        <f t="shared" ca="1" si="5"/>
        <v/>
      </c>
      <c r="H42" s="52"/>
      <c r="I42" s="29"/>
      <c r="J42" s="50" t="str">
        <f t="shared" ca="1" si="3"/>
        <v/>
      </c>
      <c r="K42" s="29" t="str">
        <f t="shared" ca="1" si="4"/>
        <v/>
      </c>
    </row>
    <row r="43" spans="2:11" ht="14.1" customHeight="1" x14ac:dyDescent="0.2">
      <c r="B43" s="51"/>
      <c r="C43" s="25" t="str">
        <f t="array" aca="1" ref="C43" ca="1">IF(ISERROR(INDEX(Invoices,SMALL(IF(InvoiceStatus=1,ROW(InvoiceStatus)-4),ROW(14:14)),COLUMN(Details!$A$4)))=TRUE,"",INDEX(Invoices,SMALL(IF(InvoiceStatus=1,ROW(InvoiceStatus)-4),ROW(14:14)),COLUMN(Details!$A$5)))</f>
        <v/>
      </c>
      <c r="D43" s="52"/>
      <c r="E43" s="26" t="str">
        <f t="array" aca="1" ref="E43" ca="1">IF(ISERROR(INDEX(Invoices,SMALL(IF(InvoiceStatus=1,ROW(InvoiceStatus)-4),ROW(14:14)),COLUMN(Details!$C$4)))=TRUE,"",INDEX(Invoices,SMALL(IF(InvoiceStatus=1,ROW(InvoiceStatus)-4),ROW(14:14)),COLUMN(Details!$C$4)))</f>
        <v/>
      </c>
      <c r="F43" s="52"/>
      <c r="G43" s="25" t="str">
        <f t="shared" ca="1" si="5"/>
        <v/>
      </c>
      <c r="H43" s="52"/>
      <c r="I43" s="29"/>
      <c r="J43" s="50" t="str">
        <f t="shared" ca="1" si="3"/>
        <v/>
      </c>
      <c r="K43" s="29" t="str">
        <f t="shared" ca="1" si="4"/>
        <v/>
      </c>
    </row>
    <row r="44" spans="2:11" ht="14.1" customHeight="1" x14ac:dyDescent="0.2">
      <c r="B44" s="51"/>
      <c r="C44" s="25" t="str">
        <f t="array" aca="1" ref="C44" ca="1">IF(ISERROR(INDEX(Invoices,SMALL(IF(InvoiceStatus=1,ROW(InvoiceStatus)-4),ROW(15:15)),COLUMN(Details!$A$4)))=TRUE,"",INDEX(Invoices,SMALL(IF(InvoiceStatus=1,ROW(InvoiceStatus)-4),ROW(15:15)),COLUMN(Details!$A$5)))</f>
        <v/>
      </c>
      <c r="D44" s="52"/>
      <c r="E44" s="26" t="str">
        <f t="array" aca="1" ref="E44" ca="1">IF(ISERROR(INDEX(Invoices,SMALL(IF(InvoiceStatus=1,ROW(InvoiceStatus)-4),ROW(15:15)),COLUMN(Details!$C$4)))=TRUE,"",INDEX(Invoices,SMALL(IF(InvoiceStatus=1,ROW(InvoiceStatus)-4),ROW(15:15)),COLUMN(Details!$C$4)))</f>
        <v/>
      </c>
      <c r="F44" s="52"/>
      <c r="G44" s="25" t="str">
        <f t="shared" ca="1" si="5"/>
        <v/>
      </c>
      <c r="H44" s="52"/>
      <c r="I44" s="29"/>
      <c r="J44" s="50" t="str">
        <f t="shared" ca="1" si="3"/>
        <v/>
      </c>
      <c r="K44" s="29" t="str">
        <f t="shared" ca="1" si="4"/>
        <v/>
      </c>
    </row>
    <row r="45" spans="2:11" ht="14.1" customHeight="1" x14ac:dyDescent="0.2">
      <c r="B45" s="51"/>
      <c r="C45" s="25" t="str">
        <f t="array" aca="1" ref="C45" ca="1">IF(ISERROR(INDEX(Invoices,SMALL(IF(InvoiceStatus=1,ROW(InvoiceStatus)-4),ROW(16:16)),COLUMN(Details!$A$4)))=TRUE,"",INDEX(Invoices,SMALL(IF(InvoiceStatus=1,ROW(InvoiceStatus)-4),ROW(16:16)),COLUMN(Details!$A$5)))</f>
        <v/>
      </c>
      <c r="D45" s="52"/>
      <c r="E45" s="26" t="str">
        <f t="array" aca="1" ref="E45" ca="1">IF(ISERROR(INDEX(Invoices,SMALL(IF(InvoiceStatus=1,ROW(InvoiceStatus)-4),ROW(16:16)),COLUMN(Details!$C$4)))=TRUE,"",INDEX(Invoices,SMALL(IF(InvoiceStatus=1,ROW(InvoiceStatus)-4),ROW(16:16)),COLUMN(Details!$C$4)))</f>
        <v/>
      </c>
      <c r="F45" s="52"/>
      <c r="G45" s="25" t="str">
        <f t="shared" ca="1" si="5"/>
        <v/>
      </c>
      <c r="H45" s="52"/>
      <c r="I45" s="29"/>
      <c r="J45" s="50" t="str">
        <f t="shared" ca="1" si="3"/>
        <v/>
      </c>
      <c r="K45" s="29" t="str">
        <f t="shared" ca="1" si="4"/>
        <v/>
      </c>
    </row>
    <row r="46" spans="2:11" ht="14.1" customHeight="1" x14ac:dyDescent="0.2">
      <c r="B46" s="51"/>
      <c r="C46" s="25" t="str">
        <f t="array" aca="1" ref="C46" ca="1">IF(ISERROR(INDEX(Invoices,SMALL(IF(InvoiceStatus=1,ROW(InvoiceStatus)-4),ROW(17:17)),COLUMN(Details!$A$4)))=TRUE,"",INDEX(Invoices,SMALL(IF(InvoiceStatus=1,ROW(InvoiceStatus)-4),ROW(17:17)),COLUMN(Details!$A$5)))</f>
        <v/>
      </c>
      <c r="D46" s="52"/>
      <c r="E46" s="26" t="str">
        <f t="array" aca="1" ref="E46" ca="1">IF(ISERROR(INDEX(Invoices,SMALL(IF(InvoiceStatus=1,ROW(InvoiceStatus)-4),ROW(17:17)),COLUMN(Details!$C$4)))=TRUE,"",INDEX(Invoices,SMALL(IF(InvoiceStatus=1,ROW(InvoiceStatus)-4),ROW(17:17)),COLUMN(Details!$C$4)))</f>
        <v/>
      </c>
      <c r="F46" s="52"/>
      <c r="G46" s="25" t="str">
        <f t="shared" ca="1" si="5"/>
        <v/>
      </c>
      <c r="H46" s="52"/>
      <c r="I46" s="29"/>
      <c r="J46" s="50" t="str">
        <f t="shared" ca="1" si="3"/>
        <v/>
      </c>
      <c r="K46" s="29" t="str">
        <f t="shared" ca="1" si="4"/>
        <v/>
      </c>
    </row>
    <row r="47" spans="2:11" ht="14.1" customHeight="1" x14ac:dyDescent="0.2">
      <c r="B47" s="51"/>
      <c r="C47" s="25" t="str">
        <f t="array" aca="1" ref="C47" ca="1">IF(ISERROR(INDEX(Invoices,SMALL(IF(InvoiceStatus=1,ROW(InvoiceStatus)-4),ROW(18:18)),COLUMN(Details!$A$4)))=TRUE,"",INDEX(Invoices,SMALL(IF(InvoiceStatus=1,ROW(InvoiceStatus)-4),ROW(18:18)),COLUMN(Details!$A$5)))</f>
        <v/>
      </c>
      <c r="D47" s="52"/>
      <c r="E47" s="26" t="str">
        <f t="array" aca="1" ref="E47" ca="1">IF(ISERROR(INDEX(Invoices,SMALL(IF(InvoiceStatus=1,ROW(InvoiceStatus)-4),ROW(18:18)),COLUMN(Details!$C$4)))=TRUE,"",INDEX(Invoices,SMALL(IF(InvoiceStatus=1,ROW(InvoiceStatus)-4),ROW(18:18)),COLUMN(Details!$C$4)))</f>
        <v/>
      </c>
      <c r="F47" s="52"/>
      <c r="G47" s="25" t="str">
        <f t="shared" ca="1" si="5"/>
        <v/>
      </c>
      <c r="H47" s="52"/>
      <c r="I47" s="29"/>
      <c r="J47" s="50" t="str">
        <f t="shared" ca="1" si="3"/>
        <v/>
      </c>
      <c r="K47" s="29" t="str">
        <f t="shared" ca="1" si="4"/>
        <v/>
      </c>
    </row>
    <row r="48" spans="2:11" ht="14.1" customHeight="1" x14ac:dyDescent="0.2">
      <c r="B48" s="51"/>
      <c r="C48" s="25" t="str">
        <f t="array" aca="1" ref="C48" ca="1">IF(ISERROR(INDEX(Invoices,SMALL(IF(InvoiceStatus=1,ROW(InvoiceStatus)-4),ROW(19:19)),COLUMN(Details!$A$4)))=TRUE,"",INDEX(Invoices,SMALL(IF(InvoiceStatus=1,ROW(InvoiceStatus)-4),ROW(19:19)),COLUMN(Details!$A$5)))</f>
        <v/>
      </c>
      <c r="D48" s="52"/>
      <c r="E48" s="26" t="str">
        <f t="array" aca="1" ref="E48" ca="1">IF(ISERROR(INDEX(Invoices,SMALL(IF(InvoiceStatus=1,ROW(InvoiceStatus)-4),ROW(19:19)),COLUMN(Details!$C$4)))=TRUE,"",INDEX(Invoices,SMALL(IF(InvoiceStatus=1,ROW(InvoiceStatus)-4),ROW(19:19)),COLUMN(Details!$C$4)))</f>
        <v/>
      </c>
      <c r="F48" s="52"/>
      <c r="G48" s="25" t="str">
        <f t="shared" ca="1" si="5"/>
        <v/>
      </c>
      <c r="H48" s="52"/>
      <c r="I48" s="29"/>
      <c r="J48" s="50" t="str">
        <f t="shared" ca="1" si="3"/>
        <v/>
      </c>
      <c r="K48" s="29" t="str">
        <f t="shared" ca="1" si="4"/>
        <v/>
      </c>
    </row>
    <row r="49" spans="2:11" ht="14.1" customHeight="1" x14ac:dyDescent="0.2">
      <c r="B49" s="51"/>
      <c r="C49" s="25" t="str">
        <f t="array" aca="1" ref="C49" ca="1">IF(ISERROR(INDEX(Invoices,SMALL(IF(InvoiceStatus=1,ROW(InvoiceStatus)-4),ROW(20:20)),COLUMN(Details!$A$4)))=TRUE,"",INDEX(Invoices,SMALL(IF(InvoiceStatus=1,ROW(InvoiceStatus)-4),ROW(20:20)),COLUMN(Details!$A$5)))</f>
        <v/>
      </c>
      <c r="D49" s="52"/>
      <c r="E49" s="26" t="str">
        <f t="array" aca="1" ref="E49" ca="1">IF(ISERROR(INDEX(Invoices,SMALL(IF(InvoiceStatus=1,ROW(InvoiceStatus)-4),ROW(20:20)),COLUMN(Details!$C$4)))=TRUE,"",INDEX(Invoices,SMALL(IF(InvoiceStatus=1,ROW(InvoiceStatus)-4),ROW(20:20)),COLUMN(Details!$C$4)))</f>
        <v/>
      </c>
      <c r="F49" s="52"/>
      <c r="G49" s="25" t="str">
        <f t="shared" ca="1" si="5"/>
        <v/>
      </c>
      <c r="H49" s="52"/>
      <c r="I49" s="29"/>
      <c r="J49" s="50" t="str">
        <f t="shared" ca="1" si="3"/>
        <v/>
      </c>
      <c r="K49" s="29" t="str">
        <f t="shared" ca="1" si="4"/>
        <v/>
      </c>
    </row>
    <row r="50" spans="2:11" ht="14.1" customHeight="1" x14ac:dyDescent="0.2">
      <c r="B50" s="51"/>
      <c r="C50" s="25" t="str">
        <f t="array" aca="1" ref="C50" ca="1">IF(ISERROR(INDEX(Invoices,SMALL(IF(InvoiceStatus=1,ROW(InvoiceStatus)-4),ROW(21:21)),COLUMN(Details!$A$4)))=TRUE,"",INDEX(Invoices,SMALL(IF(InvoiceStatus=1,ROW(InvoiceStatus)-4),ROW(21:21)),COLUMN(Details!$A$5)))</f>
        <v/>
      </c>
      <c r="D50" s="52"/>
      <c r="E50" s="26" t="str">
        <f t="array" aca="1" ref="E50" ca="1">IF(ISERROR(INDEX(Invoices,SMALL(IF(InvoiceStatus=1,ROW(InvoiceStatus)-4),ROW(21:21)),COLUMN(Details!$C$4)))=TRUE,"",INDEX(Invoices,SMALL(IF(InvoiceStatus=1,ROW(InvoiceStatus)-4),ROW(21:21)),COLUMN(Details!$C$4)))</f>
        <v/>
      </c>
      <c r="F50" s="52"/>
      <c r="G50" s="25" t="str">
        <f t="shared" ca="1" si="5"/>
        <v/>
      </c>
      <c r="H50" s="52"/>
      <c r="I50" s="29"/>
      <c r="J50" s="50" t="str">
        <f t="shared" ca="1" si="3"/>
        <v/>
      </c>
      <c r="K50" s="29" t="str">
        <f t="shared" ca="1" si="4"/>
        <v/>
      </c>
    </row>
    <row r="51" spans="2:11" ht="14.1" customHeight="1" x14ac:dyDescent="0.2">
      <c r="B51" s="51"/>
      <c r="C51" s="25" t="str">
        <f t="array" aca="1" ref="C51" ca="1">IF(ISERROR(INDEX(Invoices,SMALL(IF(InvoiceStatus=1,ROW(InvoiceStatus)-4),ROW(22:22)),COLUMN(Details!$A$4)))=TRUE,"",INDEX(Invoices,SMALL(IF(InvoiceStatus=1,ROW(InvoiceStatus)-4),ROW(22:22)),COLUMN(Details!$A$5)))</f>
        <v/>
      </c>
      <c r="D51" s="52"/>
      <c r="E51" s="26" t="str">
        <f t="array" aca="1" ref="E51" ca="1">IF(ISERROR(INDEX(Invoices,SMALL(IF(InvoiceStatus=1,ROW(InvoiceStatus)-4),ROW(22:22)),COLUMN(Details!$C$4)))=TRUE,"",INDEX(Invoices,SMALL(IF(InvoiceStatus=1,ROW(InvoiceStatus)-4),ROW(22:22)),COLUMN(Details!$C$4)))</f>
        <v/>
      </c>
      <c r="F51" s="52"/>
      <c r="G51" s="25" t="str">
        <f t="shared" ca="1" si="5"/>
        <v/>
      </c>
      <c r="H51" s="52"/>
      <c r="I51" s="29"/>
      <c r="J51" s="50" t="str">
        <f t="shared" ca="1" si="3"/>
        <v/>
      </c>
      <c r="K51" s="29" t="str">
        <f t="shared" ca="1" si="4"/>
        <v/>
      </c>
    </row>
    <row r="52" spans="2:11" ht="14.1" customHeight="1" x14ac:dyDescent="0.2">
      <c r="B52" s="51"/>
      <c r="C52" s="25" t="str">
        <f t="array" aca="1" ref="C52" ca="1">IF(ISERROR(INDEX(Invoices,SMALL(IF(InvoiceStatus=1,ROW(InvoiceStatus)-4),ROW(23:23)),COLUMN(Details!$A$4)))=TRUE,"",INDEX(Invoices,SMALL(IF(InvoiceStatus=1,ROW(InvoiceStatus)-4),ROW(23:23)),COLUMN(Details!$A$5)))</f>
        <v/>
      </c>
      <c r="D52" s="52"/>
      <c r="E52" s="26" t="str">
        <f t="array" aca="1" ref="E52" ca="1">IF(ISERROR(INDEX(Invoices,SMALL(IF(InvoiceStatus=1,ROW(InvoiceStatus)-4),ROW(23:23)),COLUMN(Details!$C$4)))=TRUE,"",INDEX(Invoices,SMALL(IF(InvoiceStatus=1,ROW(InvoiceStatus)-4),ROW(23:23)),COLUMN(Details!$C$4)))</f>
        <v/>
      </c>
      <c r="F52" s="52"/>
      <c r="G52" s="25" t="str">
        <f t="shared" ca="1" si="5"/>
        <v/>
      </c>
      <c r="H52" s="52"/>
      <c r="I52" s="29"/>
      <c r="J52" s="50" t="str">
        <f t="shared" ca="1" si="3"/>
        <v/>
      </c>
      <c r="K52" s="29" t="str">
        <f t="shared" ca="1" si="4"/>
        <v/>
      </c>
    </row>
    <row r="53" spans="2:11" ht="14.1" customHeight="1" x14ac:dyDescent="0.2">
      <c r="B53" s="51"/>
      <c r="C53" s="25" t="str">
        <f t="array" aca="1" ref="C53" ca="1">IF(ISERROR(INDEX(Invoices,SMALL(IF(InvoiceStatus=1,ROW(InvoiceStatus)-4),ROW(24:24)),COLUMN(Details!$A$4)))=TRUE,"",INDEX(Invoices,SMALL(IF(InvoiceStatus=1,ROW(InvoiceStatus)-4),ROW(24:24)),COLUMN(Details!$A$5)))</f>
        <v/>
      </c>
      <c r="D53" s="52"/>
      <c r="E53" s="26" t="str">
        <f t="array" aca="1" ref="E53" ca="1">IF(ISERROR(INDEX(Invoices,SMALL(IF(InvoiceStatus=1,ROW(InvoiceStatus)-4),ROW(24:24)),COLUMN(Details!$C$4)))=TRUE,"",INDEX(Invoices,SMALL(IF(InvoiceStatus=1,ROW(InvoiceStatus)-4),ROW(24:24)),COLUMN(Details!$C$4)))</f>
        <v/>
      </c>
      <c r="F53" s="52"/>
      <c r="G53" s="25" t="str">
        <f t="shared" ca="1" si="5"/>
        <v/>
      </c>
      <c r="H53" s="52"/>
      <c r="I53" s="29"/>
      <c r="J53" s="50" t="str">
        <f t="shared" ca="1" si="3"/>
        <v/>
      </c>
      <c r="K53" s="29" t="str">
        <f t="shared" ca="1" si="4"/>
        <v/>
      </c>
    </row>
    <row r="54" spans="2:11" ht="14.1" customHeight="1" x14ac:dyDescent="0.2">
      <c r="B54" s="51"/>
      <c r="C54" s="25" t="str">
        <f t="array" aca="1" ref="C54" ca="1">IF(ISERROR(INDEX(Invoices,SMALL(IF(InvoiceStatus=1,ROW(InvoiceStatus)-4),ROW(25:25)),COLUMN(Details!$A$4)))=TRUE,"",INDEX(Invoices,SMALL(IF(InvoiceStatus=1,ROW(InvoiceStatus)-4),ROW(25:25)),COLUMN(Details!$A$5)))</f>
        <v/>
      </c>
      <c r="D54" s="52"/>
      <c r="E54" s="26" t="str">
        <f t="array" aca="1" ref="E54" ca="1">IF(ISERROR(INDEX(Invoices,SMALL(IF(InvoiceStatus=1,ROW(InvoiceStatus)-4),ROW(25:25)),COLUMN(Details!$C$4)))=TRUE,"",INDEX(Invoices,SMALL(IF(InvoiceStatus=1,ROW(InvoiceStatus)-4),ROW(25:25)),COLUMN(Details!$C$4)))</f>
        <v/>
      </c>
      <c r="F54" s="52"/>
      <c r="G54" s="25" t="str">
        <f t="shared" ca="1" si="5"/>
        <v/>
      </c>
      <c r="H54" s="52"/>
      <c r="I54" s="29"/>
      <c r="J54" s="50" t="str">
        <f t="shared" ca="1" si="3"/>
        <v/>
      </c>
      <c r="K54" s="29" t="str">
        <f t="shared" ca="1" si="4"/>
        <v/>
      </c>
    </row>
    <row r="55" spans="2:11" ht="14.1" customHeight="1" x14ac:dyDescent="0.2">
      <c r="B55" s="51"/>
      <c r="C55" s="25" t="str">
        <f t="array" aca="1" ref="C55" ca="1">IF(ISERROR(INDEX(Invoices,SMALL(IF(InvoiceStatus=1,ROW(InvoiceStatus)-4),ROW(26:26)),COLUMN(Details!$A$4)))=TRUE,"",INDEX(Invoices,SMALL(IF(InvoiceStatus=1,ROW(InvoiceStatus)-4),ROW(26:26)),COLUMN(Details!$A$5)))</f>
        <v/>
      </c>
      <c r="D55" s="52"/>
      <c r="E55" s="26" t="str">
        <f t="array" aca="1" ref="E55" ca="1">IF(ISERROR(INDEX(Invoices,SMALL(IF(InvoiceStatus=1,ROW(InvoiceStatus)-4),ROW(26:26)),COLUMN(Details!$C$4)))=TRUE,"",INDEX(Invoices,SMALL(IF(InvoiceStatus=1,ROW(InvoiceStatus)-4),ROW(26:26)),COLUMN(Details!$C$4)))</f>
        <v/>
      </c>
      <c r="F55" s="52"/>
      <c r="G55" s="25" t="str">
        <f t="shared" ca="1" si="5"/>
        <v/>
      </c>
      <c r="H55" s="52"/>
      <c r="I55" s="29"/>
      <c r="J55" s="50" t="str">
        <f t="shared" ca="1" si="3"/>
        <v/>
      </c>
      <c r="K55" s="29" t="str">
        <f t="shared" ca="1" si="4"/>
        <v/>
      </c>
    </row>
    <row r="56" spans="2:11" ht="14.1" customHeight="1" x14ac:dyDescent="0.2">
      <c r="B56" s="51"/>
      <c r="C56" s="25" t="str">
        <f t="array" aca="1" ref="C56" ca="1">IF(ISERROR(INDEX(Invoices,SMALL(IF(InvoiceStatus=1,ROW(InvoiceStatus)-4),ROW(27:27)),COLUMN(Details!$A$4)))=TRUE,"",INDEX(Invoices,SMALL(IF(InvoiceStatus=1,ROW(InvoiceStatus)-4),ROW(27:27)),COLUMN(Details!$A$5)))</f>
        <v/>
      </c>
      <c r="D56" s="52"/>
      <c r="E56" s="26" t="str">
        <f t="array" aca="1" ref="E56" ca="1">IF(ISERROR(INDEX(Invoices,SMALL(IF(InvoiceStatus=1,ROW(InvoiceStatus)-4),ROW(27:27)),COLUMN(Details!$C$4)))=TRUE,"",INDEX(Invoices,SMALL(IF(InvoiceStatus=1,ROW(InvoiceStatus)-4),ROW(27:27)),COLUMN(Details!$C$4)))</f>
        <v/>
      </c>
      <c r="F56" s="52"/>
      <c r="G56" s="25" t="str">
        <f t="shared" ca="1" si="5"/>
        <v/>
      </c>
      <c r="H56" s="52"/>
      <c r="I56" s="29"/>
      <c r="J56" s="50" t="str">
        <f t="shared" ca="1" si="3"/>
        <v/>
      </c>
      <c r="K56" s="29" t="str">
        <f t="shared" ca="1" si="4"/>
        <v/>
      </c>
    </row>
    <row r="57" spans="2:11" ht="14.1" customHeight="1" x14ac:dyDescent="0.2">
      <c r="B57" s="175"/>
      <c r="C57" s="174" t="str">
        <f t="array" aca="1" ref="C57" ca="1">IF(ISERROR(INDEX(Invoices,SMALL(IF(InvoiceStatus=1,ROW(InvoiceStatus)-4),ROW(28:28)),COLUMN(Details!$A$4)))=TRUE,"",INDEX(Invoices,SMALL(IF(InvoiceStatus=1,ROW(InvoiceStatus)-4),ROW(28:28)),COLUMN(Details!$A$5)))</f>
        <v/>
      </c>
      <c r="D57" s="194" t="s">
        <v>151</v>
      </c>
      <c r="E57" s="195"/>
      <c r="F57" s="195"/>
      <c r="G57" s="195"/>
      <c r="H57" s="195"/>
      <c r="I57" s="195"/>
      <c r="J57" s="176" t="str">
        <f t="shared" ca="1" si="3"/>
        <v/>
      </c>
      <c r="K57" s="177" t="str">
        <f t="shared" ca="1" si="4"/>
        <v/>
      </c>
    </row>
    <row r="58" spans="2:11" ht="14.1" customHeight="1" x14ac:dyDescent="0.2">
      <c r="B58" s="175"/>
      <c r="C58" s="174" t="str">
        <f t="array" aca="1" ref="C58" ca="1">IF(ISERROR(INDEX(Invoices,SMALL(IF(InvoiceStatus=1,ROW(InvoiceStatus)-4),ROW(29:29)),COLUMN(Details!$A$4)))=TRUE,"",INDEX(Invoices,SMALL(IF(InvoiceStatus=1,ROW(InvoiceStatus)-4),ROW(29:29)),COLUMN(Details!$A$5)))</f>
        <v/>
      </c>
      <c r="D58" s="195"/>
      <c r="E58" s="195"/>
      <c r="F58" s="195"/>
      <c r="G58" s="195"/>
      <c r="H58" s="195"/>
      <c r="I58" s="195"/>
      <c r="J58" s="176" t="str">
        <f t="shared" ca="1" si="3"/>
        <v/>
      </c>
      <c r="K58" s="177" t="str">
        <f t="shared" ca="1" si="4"/>
        <v/>
      </c>
    </row>
    <row r="59" spans="2:11" ht="14.1" customHeight="1" x14ac:dyDescent="0.2">
      <c r="B59" s="175"/>
      <c r="C59" s="174" t="str">
        <f t="array" aca="1" ref="C59" ca="1">IF(ISERROR(INDEX(Invoices,SMALL(IF(InvoiceStatus=1,ROW(InvoiceStatus)-4),ROW(30:30)),COLUMN(Details!$A$4)))=TRUE,"",INDEX(Invoices,SMALL(IF(InvoiceStatus=1,ROW(InvoiceStatus)-4),ROW(30:30)),COLUMN(Details!$A$5)))</f>
        <v/>
      </c>
      <c r="D59" s="195"/>
      <c r="E59" s="195"/>
      <c r="F59" s="195"/>
      <c r="G59" s="195"/>
      <c r="H59" s="195"/>
      <c r="I59" s="195"/>
      <c r="J59" s="176" t="str">
        <f t="shared" ca="1" si="3"/>
        <v/>
      </c>
      <c r="K59" s="177" t="str">
        <f t="shared" ca="1" si="4"/>
        <v/>
      </c>
    </row>
    <row r="60" spans="2:11" ht="14.1" customHeight="1" x14ac:dyDescent="0.2">
      <c r="B60" s="175"/>
      <c r="C60" s="174" t="str">
        <f t="array" aca="1" ref="C60" ca="1">IF(ISERROR(INDEX(Invoices,SMALL(IF(InvoiceStatus=1,ROW(InvoiceStatus)-4),ROW(31:31)),COLUMN(Details!$A$4)))=TRUE,"",INDEX(Invoices,SMALL(IF(InvoiceStatus=1,ROW(InvoiceStatus)-4),ROW(31:31)),COLUMN(Details!$A$5)))</f>
        <v/>
      </c>
      <c r="D60" s="195"/>
      <c r="E60" s="195"/>
      <c r="F60" s="195"/>
      <c r="G60" s="195"/>
      <c r="H60" s="195"/>
      <c r="I60" s="195"/>
      <c r="J60" s="176" t="str">
        <f t="shared" ca="1" si="3"/>
        <v/>
      </c>
      <c r="K60" s="177" t="str">
        <f t="shared" ca="1" si="4"/>
        <v/>
      </c>
    </row>
    <row r="61" spans="2:11" ht="14.1" customHeight="1" x14ac:dyDescent="0.2">
      <c r="B61" s="175"/>
      <c r="C61" s="174" t="str">
        <f t="array" aca="1" ref="C61" ca="1">IF(ISERROR(INDEX(Invoices,SMALL(IF(InvoiceStatus=1,ROW(InvoiceStatus)-4),ROW(32:32)),COLUMN(Details!$A$4)))=TRUE,"",INDEX(Invoices,SMALL(IF(InvoiceStatus=1,ROW(InvoiceStatus)-4),ROW(32:32)),COLUMN(Details!$A$5)))</f>
        <v/>
      </c>
      <c r="D61" s="195"/>
      <c r="E61" s="195"/>
      <c r="F61" s="195"/>
      <c r="G61" s="195"/>
      <c r="H61" s="195"/>
      <c r="I61" s="195"/>
      <c r="J61" s="176" t="str">
        <f t="shared" ca="1" si="3"/>
        <v/>
      </c>
      <c r="K61" s="177" t="str">
        <f t="shared" ca="1" si="4"/>
        <v/>
      </c>
    </row>
    <row r="62" spans="2:11" ht="14.1" customHeight="1" x14ac:dyDescent="0.2">
      <c r="B62" s="134"/>
      <c r="D62" s="135"/>
      <c r="F62" s="135"/>
      <c r="H62" s="135"/>
      <c r="I62" s="137"/>
      <c r="J62" s="138"/>
      <c r="K62" s="139"/>
    </row>
    <row r="63" spans="2:11" ht="14.1" customHeight="1" x14ac:dyDescent="0.2">
      <c r="B63" s="134"/>
      <c r="D63" s="135"/>
      <c r="F63" s="135"/>
      <c r="H63" s="135"/>
      <c r="I63" s="137"/>
      <c r="J63" s="138"/>
      <c r="K63" s="139"/>
    </row>
    <row r="64" spans="2:11" ht="14.1" customHeight="1" x14ac:dyDescent="0.2">
      <c r="B64" s="134"/>
      <c r="D64" s="135"/>
      <c r="F64" s="135"/>
      <c r="H64" s="135"/>
      <c r="I64" s="137"/>
      <c r="J64" s="138"/>
      <c r="K64" s="139"/>
    </row>
    <row r="65" spans="2:11" ht="14.1" customHeight="1" x14ac:dyDescent="0.2">
      <c r="B65" s="134"/>
      <c r="D65" s="135"/>
      <c r="F65" s="135"/>
      <c r="H65" s="135"/>
      <c r="I65" s="137"/>
      <c r="J65" s="138"/>
      <c r="K65" s="139"/>
    </row>
    <row r="66" spans="2:11" ht="14.1" customHeight="1" x14ac:dyDescent="0.2">
      <c r="B66" s="134"/>
      <c r="D66" s="135"/>
      <c r="F66" s="135"/>
      <c r="H66" s="135"/>
      <c r="I66" s="137"/>
      <c r="J66" s="138"/>
      <c r="K66" s="139"/>
    </row>
    <row r="67" spans="2:11" ht="14.1" customHeight="1" x14ac:dyDescent="0.2">
      <c r="B67" s="134"/>
      <c r="D67" s="135"/>
      <c r="F67" s="135"/>
      <c r="H67" s="135"/>
      <c r="I67" s="137"/>
      <c r="J67" s="138"/>
      <c r="K67" s="139"/>
    </row>
    <row r="68" spans="2:11" ht="14.1" customHeight="1" x14ac:dyDescent="0.2">
      <c r="B68" s="134"/>
      <c r="D68" s="135"/>
      <c r="F68" s="135"/>
      <c r="H68" s="135"/>
      <c r="I68" s="137"/>
      <c r="J68" s="138"/>
      <c r="K68" s="139"/>
    </row>
    <row r="69" spans="2:11" ht="14.1" customHeight="1" x14ac:dyDescent="0.2">
      <c r="B69" s="134"/>
      <c r="D69" s="135"/>
      <c r="F69" s="135"/>
      <c r="H69" s="135"/>
      <c r="I69" s="137"/>
      <c r="J69" s="138"/>
      <c r="K69" s="139"/>
    </row>
    <row r="70" spans="2:11" ht="14.1" customHeight="1" x14ac:dyDescent="0.2">
      <c r="B70" s="134"/>
      <c r="D70" s="135"/>
      <c r="F70" s="135"/>
      <c r="H70" s="135"/>
      <c r="I70" s="137"/>
      <c r="J70" s="138"/>
      <c r="K70" s="139"/>
    </row>
    <row r="71" spans="2:11" ht="14.1" customHeight="1" x14ac:dyDescent="0.2">
      <c r="B71" s="134"/>
      <c r="D71" s="135"/>
      <c r="F71" s="135"/>
      <c r="H71" s="135"/>
      <c r="I71" s="137"/>
      <c r="J71" s="138"/>
      <c r="K71" s="139"/>
    </row>
    <row r="72" spans="2:11" ht="14.1" customHeight="1" x14ac:dyDescent="0.2">
      <c r="B72" s="134"/>
      <c r="D72" s="135"/>
      <c r="F72" s="135"/>
      <c r="H72" s="135"/>
      <c r="I72" s="137"/>
      <c r="J72" s="138"/>
      <c r="K72" s="139"/>
    </row>
    <row r="73" spans="2:11" ht="14.1" customHeight="1" x14ac:dyDescent="0.2">
      <c r="B73" s="134"/>
      <c r="D73" s="135"/>
      <c r="F73" s="135"/>
      <c r="H73" s="135"/>
      <c r="I73" s="137"/>
      <c r="J73" s="138"/>
      <c r="K73" s="139"/>
    </row>
    <row r="74" spans="2:11" ht="14.1" customHeight="1" x14ac:dyDescent="0.2">
      <c r="B74" s="134"/>
      <c r="D74" s="135"/>
      <c r="F74" s="135"/>
      <c r="H74" s="135"/>
      <c r="I74" s="137"/>
      <c r="J74" s="138"/>
      <c r="K74" s="139"/>
    </row>
    <row r="75" spans="2:11" ht="14.1" customHeight="1" x14ac:dyDescent="0.2">
      <c r="B75" s="134"/>
      <c r="D75" s="135"/>
      <c r="F75" s="135"/>
      <c r="H75" s="135"/>
      <c r="I75" s="137"/>
      <c r="J75" s="138"/>
      <c r="K75" s="139"/>
    </row>
    <row r="76" spans="2:11" ht="14.1" customHeight="1" x14ac:dyDescent="0.2">
      <c r="B76" s="134"/>
      <c r="D76" s="135"/>
      <c r="F76" s="135"/>
      <c r="H76" s="135"/>
      <c r="I76" s="137"/>
      <c r="J76" s="138"/>
      <c r="K76" s="139"/>
    </row>
    <row r="77" spans="2:11" ht="14.1" customHeight="1" x14ac:dyDescent="0.2">
      <c r="B77" s="134"/>
      <c r="D77" s="135"/>
      <c r="F77" s="135"/>
      <c r="H77" s="135"/>
      <c r="I77" s="137"/>
      <c r="J77" s="138"/>
      <c r="K77" s="139"/>
    </row>
    <row r="78" spans="2:11" ht="14.1" customHeight="1" x14ac:dyDescent="0.2">
      <c r="B78" s="134"/>
      <c r="D78" s="135"/>
      <c r="F78" s="135"/>
      <c r="H78" s="135"/>
      <c r="I78" s="137"/>
      <c r="J78" s="138"/>
      <c r="K78" s="139"/>
    </row>
    <row r="79" spans="2:11" ht="14.1" customHeight="1" x14ac:dyDescent="0.2">
      <c r="B79" s="134"/>
      <c r="D79" s="135"/>
      <c r="F79" s="135"/>
      <c r="H79" s="135"/>
      <c r="I79" s="137"/>
      <c r="J79" s="138"/>
      <c r="K79" s="139"/>
    </row>
    <row r="80" spans="2:11" ht="14.1" customHeight="1" x14ac:dyDescent="0.2">
      <c r="B80" s="134"/>
      <c r="D80" s="135"/>
      <c r="F80" s="135"/>
      <c r="H80" s="135"/>
      <c r="I80" s="137"/>
      <c r="J80" s="138"/>
      <c r="K80" s="139"/>
    </row>
    <row r="81" spans="2:11" ht="14.1" customHeight="1" x14ac:dyDescent="0.2">
      <c r="B81" s="134"/>
      <c r="D81" s="135"/>
      <c r="F81" s="135"/>
      <c r="H81" s="135"/>
      <c r="I81" s="137"/>
      <c r="J81" s="138"/>
      <c r="K81" s="139"/>
    </row>
    <row r="82" spans="2:11" ht="14.1" customHeight="1" x14ac:dyDescent="0.2">
      <c r="J82" s="140"/>
    </row>
    <row r="83" spans="2:11" ht="14.1" customHeight="1" x14ac:dyDescent="0.2">
      <c r="J83" s="140"/>
    </row>
    <row r="84" spans="2:11" ht="14.1" customHeight="1" x14ac:dyDescent="0.2">
      <c r="J84" s="140"/>
    </row>
    <row r="85" spans="2:11" ht="14.1" customHeight="1" x14ac:dyDescent="0.2">
      <c r="J85" s="140"/>
    </row>
    <row r="86" spans="2:11" ht="14.1" customHeight="1" x14ac:dyDescent="0.2">
      <c r="J86" s="140"/>
    </row>
    <row r="87" spans="2:11" ht="14.1" customHeight="1" x14ac:dyDescent="0.2">
      <c r="J87" s="140"/>
    </row>
    <row r="88" spans="2:11" ht="14.1" customHeight="1" x14ac:dyDescent="0.2">
      <c r="J88" s="140"/>
    </row>
    <row r="89" spans="2:11" ht="14.1" customHeight="1" x14ac:dyDescent="0.2">
      <c r="J89" s="140"/>
    </row>
    <row r="90" spans="2:11" ht="14.1" customHeight="1" x14ac:dyDescent="0.2">
      <c r="J90" s="140"/>
    </row>
    <row r="91" spans="2:11" ht="14.1" customHeight="1" x14ac:dyDescent="0.2">
      <c r="J91" s="140"/>
    </row>
    <row r="92" spans="2:11" ht="14.1" customHeight="1" x14ac:dyDescent="0.2">
      <c r="J92" s="140"/>
    </row>
    <row r="93" spans="2:11" ht="14.1" customHeight="1" x14ac:dyDescent="0.2">
      <c r="J93" s="140"/>
    </row>
    <row r="94" spans="2:11" ht="14.1" customHeight="1" x14ac:dyDescent="0.2">
      <c r="J94" s="140"/>
    </row>
    <row r="95" spans="2:11" ht="14.1" customHeight="1" x14ac:dyDescent="0.2">
      <c r="J95" s="140"/>
    </row>
    <row r="96" spans="2:11" ht="14.1" customHeight="1" x14ac:dyDescent="0.2">
      <c r="J96" s="140"/>
    </row>
    <row r="97" spans="10:10" ht="14.1" customHeight="1" x14ac:dyDescent="0.2">
      <c r="J97" s="140"/>
    </row>
    <row r="98" spans="10:10" ht="14.1" customHeight="1" x14ac:dyDescent="0.2">
      <c r="J98" s="140"/>
    </row>
    <row r="99" spans="10:10" ht="14.1" customHeight="1" x14ac:dyDescent="0.2">
      <c r="J99" s="140"/>
    </row>
    <row r="100" spans="10:10" ht="14.1" customHeight="1" x14ac:dyDescent="0.2">
      <c r="J100" s="140"/>
    </row>
    <row r="101" spans="10:10" ht="14.1" customHeight="1" x14ac:dyDescent="0.2">
      <c r="J101" s="140"/>
    </row>
    <row r="102" spans="10:10" ht="14.1" customHeight="1" x14ac:dyDescent="0.2">
      <c r="J102" s="140"/>
    </row>
    <row r="103" spans="10:10" ht="14.1" customHeight="1" x14ac:dyDescent="0.2">
      <c r="J103" s="140"/>
    </row>
    <row r="104" spans="10:10" ht="14.1" customHeight="1" x14ac:dyDescent="0.2">
      <c r="J104" s="140"/>
    </row>
    <row r="105" spans="10:10" ht="14.1" customHeight="1" x14ac:dyDescent="0.2">
      <c r="J105" s="140"/>
    </row>
    <row r="106" spans="10:10" ht="14.1" customHeight="1" x14ac:dyDescent="0.2">
      <c r="J106" s="140"/>
    </row>
    <row r="107" spans="10:10" ht="14.1" customHeight="1" x14ac:dyDescent="0.2">
      <c r="J107" s="140"/>
    </row>
    <row r="108" spans="10:10" ht="14.1" customHeight="1" x14ac:dyDescent="0.2">
      <c r="J108" s="140"/>
    </row>
    <row r="109" spans="10:10" ht="14.1" customHeight="1" x14ac:dyDescent="0.2">
      <c r="J109" s="140"/>
    </row>
    <row r="110" spans="10:10" ht="14.1" customHeight="1" x14ac:dyDescent="0.2">
      <c r="J110" s="140"/>
    </row>
    <row r="111" spans="10:10" ht="14.1" customHeight="1" x14ac:dyDescent="0.2">
      <c r="J111" s="140"/>
    </row>
    <row r="112" spans="10:10" ht="14.1" customHeight="1" x14ac:dyDescent="0.2">
      <c r="J112" s="140"/>
    </row>
    <row r="113" spans="10:10" ht="14.1" customHeight="1" x14ac:dyDescent="0.2">
      <c r="J113" s="140"/>
    </row>
    <row r="114" spans="10:10" ht="14.1" customHeight="1" x14ac:dyDescent="0.2">
      <c r="J114" s="140"/>
    </row>
    <row r="115" spans="10:10" ht="14.1" customHeight="1" x14ac:dyDescent="0.2">
      <c r="J115" s="140"/>
    </row>
    <row r="116" spans="10:10" ht="14.1" customHeight="1" x14ac:dyDescent="0.2">
      <c r="J116" s="140"/>
    </row>
    <row r="117" spans="10:10" ht="14.1" customHeight="1" x14ac:dyDescent="0.2">
      <c r="J117" s="140"/>
    </row>
    <row r="118" spans="10:10" ht="14.1" customHeight="1" x14ac:dyDescent="0.2">
      <c r="J118" s="140"/>
    </row>
    <row r="119" spans="10:10" ht="14.1" customHeight="1" x14ac:dyDescent="0.2">
      <c r="J119" s="140"/>
    </row>
    <row r="120" spans="10:10" ht="14.1" customHeight="1" x14ac:dyDescent="0.2">
      <c r="J120" s="140"/>
    </row>
    <row r="121" spans="10:10" ht="14.1" customHeight="1" x14ac:dyDescent="0.2">
      <c r="J121" s="140"/>
    </row>
    <row r="122" spans="10:10" ht="14.1" customHeight="1" x14ac:dyDescent="0.2">
      <c r="J122" s="140"/>
    </row>
    <row r="123" spans="10:10" ht="14.1" customHeight="1" x14ac:dyDescent="0.2">
      <c r="J123" s="140"/>
    </row>
    <row r="124" spans="10:10" ht="14.1" customHeight="1" x14ac:dyDescent="0.2">
      <c r="J124" s="140"/>
    </row>
    <row r="125" spans="10:10" ht="14.1" customHeight="1" x14ac:dyDescent="0.2">
      <c r="J125" s="140"/>
    </row>
    <row r="126" spans="10:10" ht="14.1" customHeight="1" x14ac:dyDescent="0.2">
      <c r="J126" s="140"/>
    </row>
    <row r="127" spans="10:10" ht="14.1" customHeight="1" x14ac:dyDescent="0.2">
      <c r="J127" s="140"/>
    </row>
    <row r="128" spans="10:10" ht="14.1" customHeight="1" x14ac:dyDescent="0.2">
      <c r="J128" s="140"/>
    </row>
    <row r="129" spans="10:10" ht="14.1" customHeight="1" x14ac:dyDescent="0.2">
      <c r="J129" s="140"/>
    </row>
    <row r="130" spans="10:10" ht="14.1" customHeight="1" x14ac:dyDescent="0.2">
      <c r="J130" s="140"/>
    </row>
    <row r="131" spans="10:10" ht="14.1" customHeight="1" x14ac:dyDescent="0.2">
      <c r="J131" s="140"/>
    </row>
    <row r="132" spans="10:10" ht="14.1" customHeight="1" x14ac:dyDescent="0.2">
      <c r="J132" s="140"/>
    </row>
    <row r="133" spans="10:10" ht="14.1" customHeight="1" x14ac:dyDescent="0.2">
      <c r="J133" s="140"/>
    </row>
    <row r="134" spans="10:10" ht="14.1" customHeight="1" x14ac:dyDescent="0.2">
      <c r="J134" s="140"/>
    </row>
    <row r="135" spans="10:10" ht="14.1" customHeight="1" x14ac:dyDescent="0.2">
      <c r="J135" s="140"/>
    </row>
    <row r="136" spans="10:10" ht="14.1" customHeight="1" x14ac:dyDescent="0.2">
      <c r="J136" s="140"/>
    </row>
    <row r="137" spans="10:10" ht="14.1" customHeight="1" x14ac:dyDescent="0.2">
      <c r="J137" s="140"/>
    </row>
    <row r="138" spans="10:10" ht="14.1" customHeight="1" x14ac:dyDescent="0.2">
      <c r="J138" s="140"/>
    </row>
    <row r="139" spans="10:10" ht="14.1" customHeight="1" x14ac:dyDescent="0.2">
      <c r="J139" s="140"/>
    </row>
    <row r="140" spans="10:10" ht="14.1" customHeight="1" x14ac:dyDescent="0.2">
      <c r="J140" s="140"/>
    </row>
    <row r="141" spans="10:10" ht="14.1" customHeight="1" x14ac:dyDescent="0.2">
      <c r="J141" s="140"/>
    </row>
    <row r="142" spans="10:10" ht="14.1" customHeight="1" x14ac:dyDescent="0.2">
      <c r="J142" s="140"/>
    </row>
    <row r="143" spans="10:10" ht="14.1" customHeight="1" x14ac:dyDescent="0.2">
      <c r="J143" s="140"/>
    </row>
    <row r="144" spans="10:10" ht="14.1" customHeight="1" x14ac:dyDescent="0.2">
      <c r="J144" s="140"/>
    </row>
    <row r="145" spans="10:10" ht="14.1" customHeight="1" x14ac:dyDescent="0.2">
      <c r="J145" s="140"/>
    </row>
    <row r="146" spans="10:10" ht="14.1" customHeight="1" x14ac:dyDescent="0.2">
      <c r="J146" s="140"/>
    </row>
    <row r="147" spans="10:10" ht="14.1" customHeight="1" x14ac:dyDescent="0.2">
      <c r="J147" s="140"/>
    </row>
    <row r="148" spans="10:10" ht="14.1" customHeight="1" x14ac:dyDescent="0.2">
      <c r="J148" s="140"/>
    </row>
    <row r="149" spans="10:10" ht="14.1" customHeight="1" x14ac:dyDescent="0.2">
      <c r="J149" s="140"/>
    </row>
    <row r="150" spans="10:10" ht="14.1" customHeight="1" x14ac:dyDescent="0.2">
      <c r="J150" s="140"/>
    </row>
    <row r="151" spans="10:10" ht="14.1" customHeight="1" x14ac:dyDescent="0.2">
      <c r="J151" s="140"/>
    </row>
    <row r="152" spans="10:10" ht="14.1" customHeight="1" x14ac:dyDescent="0.2">
      <c r="J152" s="140"/>
    </row>
    <row r="153" spans="10:10" ht="14.1" customHeight="1" x14ac:dyDescent="0.2">
      <c r="J153" s="140"/>
    </row>
    <row r="154" spans="10:10" ht="14.1" customHeight="1" x14ac:dyDescent="0.2">
      <c r="J154" s="140"/>
    </row>
    <row r="155" spans="10:10" ht="14.1" customHeight="1" x14ac:dyDescent="0.2">
      <c r="J155" s="140"/>
    </row>
    <row r="156" spans="10:10" ht="14.1" customHeight="1" x14ac:dyDescent="0.2">
      <c r="J156" s="140"/>
    </row>
    <row r="157" spans="10:10" ht="14.1" customHeight="1" x14ac:dyDescent="0.2">
      <c r="J157" s="140"/>
    </row>
    <row r="158" spans="10:10" ht="14.1" customHeight="1" x14ac:dyDescent="0.2">
      <c r="J158" s="140"/>
    </row>
    <row r="159" spans="10:10" ht="14.1" customHeight="1" x14ac:dyDescent="0.2">
      <c r="J159" s="140"/>
    </row>
    <row r="160" spans="10:10" ht="14.1" customHeight="1" x14ac:dyDescent="0.2">
      <c r="J160" s="140"/>
    </row>
    <row r="161" spans="10:10" ht="14.1" customHeight="1" x14ac:dyDescent="0.2">
      <c r="J161" s="140"/>
    </row>
    <row r="162" spans="10:10" ht="14.1" customHeight="1" x14ac:dyDescent="0.2">
      <c r="J162" s="140"/>
    </row>
    <row r="163" spans="10:10" ht="14.1" customHeight="1" x14ac:dyDescent="0.2">
      <c r="J163" s="140"/>
    </row>
    <row r="164" spans="10:10" ht="14.1" customHeight="1" x14ac:dyDescent="0.2">
      <c r="J164" s="140"/>
    </row>
    <row r="165" spans="10:10" ht="14.1" customHeight="1" x14ac:dyDescent="0.2">
      <c r="J165" s="140"/>
    </row>
    <row r="166" spans="10:10" ht="14.1" customHeight="1" x14ac:dyDescent="0.2">
      <c r="J166" s="140"/>
    </row>
    <row r="167" spans="10:10" ht="14.1" customHeight="1" x14ac:dyDescent="0.2">
      <c r="J167" s="140"/>
    </row>
    <row r="168" spans="10:10" ht="14.1" customHeight="1" x14ac:dyDescent="0.2">
      <c r="J168" s="140"/>
    </row>
    <row r="169" spans="10:10" ht="14.1" customHeight="1" x14ac:dyDescent="0.2">
      <c r="J169" s="140"/>
    </row>
    <row r="170" spans="10:10" ht="14.1" customHeight="1" x14ac:dyDescent="0.2">
      <c r="J170" s="140"/>
    </row>
    <row r="171" spans="10:10" ht="14.1" customHeight="1" x14ac:dyDescent="0.2">
      <c r="J171" s="140"/>
    </row>
    <row r="172" spans="10:10" ht="14.1" customHeight="1" x14ac:dyDescent="0.2">
      <c r="J172" s="140"/>
    </row>
    <row r="173" spans="10:10" ht="14.1" customHeight="1" x14ac:dyDescent="0.2">
      <c r="J173" s="140"/>
    </row>
    <row r="174" spans="10:10" ht="14.1" customHeight="1" x14ac:dyDescent="0.2">
      <c r="J174" s="140"/>
    </row>
    <row r="175" spans="10:10" ht="14.1" customHeight="1" x14ac:dyDescent="0.2">
      <c r="J175" s="140"/>
    </row>
    <row r="176" spans="10:10" ht="14.1" customHeight="1" x14ac:dyDescent="0.2">
      <c r="J176" s="140"/>
    </row>
    <row r="177" spans="10:10" ht="14.1" customHeight="1" x14ac:dyDescent="0.2">
      <c r="J177" s="140"/>
    </row>
    <row r="178" spans="10:10" ht="14.1" customHeight="1" x14ac:dyDescent="0.2">
      <c r="J178" s="140"/>
    </row>
    <row r="179" spans="10:10" ht="14.1" customHeight="1" x14ac:dyDescent="0.2">
      <c r="J179" s="140"/>
    </row>
    <row r="180" spans="10:10" ht="14.1" customHeight="1" x14ac:dyDescent="0.2">
      <c r="J180" s="140"/>
    </row>
    <row r="181" spans="10:10" ht="14.1" customHeight="1" x14ac:dyDescent="0.2">
      <c r="J181" s="140"/>
    </row>
    <row r="182" spans="10:10" ht="14.1" customHeight="1" x14ac:dyDescent="0.2">
      <c r="J182" s="140"/>
    </row>
    <row r="183" spans="10:10" ht="14.1" customHeight="1" x14ac:dyDescent="0.2">
      <c r="J183" s="140"/>
    </row>
    <row r="184" spans="10:10" ht="14.1" customHeight="1" x14ac:dyDescent="0.2">
      <c r="J184" s="140"/>
    </row>
    <row r="185" spans="10:10" ht="14.1" customHeight="1" x14ac:dyDescent="0.2">
      <c r="J185" s="140"/>
    </row>
    <row r="186" spans="10:10" ht="14.1" customHeight="1" x14ac:dyDescent="0.2">
      <c r="J186" s="140"/>
    </row>
    <row r="187" spans="10:10" ht="14.1" customHeight="1" x14ac:dyDescent="0.2">
      <c r="J187" s="140"/>
    </row>
    <row r="188" spans="10:10" ht="14.1" customHeight="1" x14ac:dyDescent="0.2">
      <c r="J188" s="140"/>
    </row>
    <row r="189" spans="10:10" ht="14.1" customHeight="1" x14ac:dyDescent="0.2">
      <c r="J189" s="140"/>
    </row>
    <row r="190" spans="10:10" ht="14.1" customHeight="1" x14ac:dyDescent="0.2">
      <c r="J190" s="140"/>
    </row>
    <row r="191" spans="10:10" ht="14.1" customHeight="1" x14ac:dyDescent="0.2">
      <c r="J191" s="140"/>
    </row>
    <row r="192" spans="10:10" ht="14.1" customHeight="1" x14ac:dyDescent="0.2">
      <c r="J192" s="140"/>
    </row>
    <row r="193" spans="10:10" ht="14.1" customHeight="1" x14ac:dyDescent="0.2">
      <c r="J193" s="140"/>
    </row>
    <row r="194" spans="10:10" ht="14.1" customHeight="1" x14ac:dyDescent="0.2">
      <c r="J194" s="140"/>
    </row>
    <row r="195" spans="10:10" ht="14.1" customHeight="1" x14ac:dyDescent="0.2">
      <c r="J195" s="140"/>
    </row>
    <row r="196" spans="10:10" ht="14.1" customHeight="1" x14ac:dyDescent="0.2">
      <c r="J196" s="140"/>
    </row>
    <row r="197" spans="10:10" ht="14.1" customHeight="1" x14ac:dyDescent="0.2">
      <c r="J197" s="140"/>
    </row>
    <row r="198" spans="10:10" ht="14.1" customHeight="1" x14ac:dyDescent="0.2">
      <c r="J198" s="140"/>
    </row>
    <row r="199" spans="10:10" ht="14.1" customHeight="1" x14ac:dyDescent="0.2">
      <c r="J199" s="140"/>
    </row>
    <row r="200" spans="10:10" ht="14.1" customHeight="1" x14ac:dyDescent="0.2">
      <c r="J200" s="140"/>
    </row>
    <row r="201" spans="10:10" ht="14.1" customHeight="1" x14ac:dyDescent="0.2">
      <c r="J201" s="140"/>
    </row>
    <row r="202" spans="10:10" ht="14.1" customHeight="1" x14ac:dyDescent="0.2">
      <c r="J202" s="140"/>
    </row>
    <row r="203" spans="10:10" ht="14.1" customHeight="1" x14ac:dyDescent="0.2">
      <c r="J203" s="140"/>
    </row>
    <row r="204" spans="10:10" ht="14.1" customHeight="1" x14ac:dyDescent="0.2">
      <c r="J204" s="140"/>
    </row>
    <row r="205" spans="10:10" ht="14.1" customHeight="1" x14ac:dyDescent="0.2">
      <c r="J205" s="140"/>
    </row>
    <row r="206" spans="10:10" ht="14.1" customHeight="1" x14ac:dyDescent="0.2">
      <c r="J206" s="140"/>
    </row>
    <row r="207" spans="10:10" ht="14.1" customHeight="1" x14ac:dyDescent="0.2">
      <c r="J207" s="140"/>
    </row>
    <row r="208" spans="10:10" ht="14.1" customHeight="1" x14ac:dyDescent="0.2">
      <c r="J208" s="140"/>
    </row>
    <row r="209" spans="10:10" ht="14.1" customHeight="1" x14ac:dyDescent="0.2">
      <c r="J209" s="140"/>
    </row>
    <row r="210" spans="10:10" ht="14.1" customHeight="1" x14ac:dyDescent="0.2">
      <c r="J210" s="140"/>
    </row>
    <row r="211" spans="10:10" ht="14.1" customHeight="1" x14ac:dyDescent="0.2">
      <c r="J211" s="140"/>
    </row>
    <row r="212" spans="10:10" ht="14.1" customHeight="1" x14ac:dyDescent="0.2">
      <c r="J212" s="140"/>
    </row>
    <row r="213" spans="10:10" ht="14.1" customHeight="1" x14ac:dyDescent="0.2">
      <c r="J213" s="140"/>
    </row>
    <row r="214" spans="10:10" ht="14.1" customHeight="1" x14ac:dyDescent="0.2">
      <c r="J214" s="140"/>
    </row>
    <row r="215" spans="10:10" ht="14.1" customHeight="1" x14ac:dyDescent="0.2">
      <c r="J215" s="140"/>
    </row>
    <row r="216" spans="10:10" ht="14.1" customHeight="1" x14ac:dyDescent="0.2">
      <c r="J216" s="140"/>
    </row>
    <row r="217" spans="10:10" ht="14.1" customHeight="1" x14ac:dyDescent="0.2">
      <c r="J217" s="140"/>
    </row>
    <row r="218" spans="10:10" ht="14.1" customHeight="1" x14ac:dyDescent="0.2">
      <c r="J218" s="140"/>
    </row>
    <row r="219" spans="10:10" ht="14.1" customHeight="1" x14ac:dyDescent="0.2">
      <c r="J219" s="140"/>
    </row>
    <row r="220" spans="10:10" ht="14.1" customHeight="1" x14ac:dyDescent="0.2">
      <c r="J220" s="140"/>
    </row>
    <row r="221" spans="10:10" ht="14.1" customHeight="1" x14ac:dyDescent="0.2">
      <c r="J221" s="140"/>
    </row>
    <row r="222" spans="10:10" ht="14.1" customHeight="1" x14ac:dyDescent="0.2">
      <c r="J222" s="140"/>
    </row>
    <row r="223" spans="10:10" ht="14.1" customHeight="1" x14ac:dyDescent="0.2">
      <c r="J223" s="140"/>
    </row>
    <row r="224" spans="10:10" ht="14.1" customHeight="1" x14ac:dyDescent="0.2">
      <c r="J224" s="140"/>
    </row>
    <row r="225" spans="10:10" ht="14.1" customHeight="1" x14ac:dyDescent="0.2">
      <c r="J225" s="140"/>
    </row>
    <row r="226" spans="10:10" ht="14.1" customHeight="1" x14ac:dyDescent="0.2">
      <c r="J226" s="140"/>
    </row>
    <row r="227" spans="10:10" ht="14.1" customHeight="1" x14ac:dyDescent="0.2">
      <c r="J227" s="140"/>
    </row>
    <row r="228" spans="10:10" ht="14.1" customHeight="1" x14ac:dyDescent="0.2">
      <c r="J228" s="140"/>
    </row>
    <row r="229" spans="10:10" ht="14.1" customHeight="1" x14ac:dyDescent="0.2">
      <c r="J229" s="140"/>
    </row>
    <row r="230" spans="10:10" ht="14.1" customHeight="1" x14ac:dyDescent="0.2">
      <c r="J230" s="140"/>
    </row>
    <row r="231" spans="10:10" ht="14.1" customHeight="1" x14ac:dyDescent="0.2">
      <c r="J231" s="140"/>
    </row>
    <row r="232" spans="10:10" ht="14.1" customHeight="1" x14ac:dyDescent="0.2">
      <c r="J232" s="140"/>
    </row>
    <row r="233" spans="10:10" ht="14.1" customHeight="1" x14ac:dyDescent="0.2">
      <c r="J233" s="140"/>
    </row>
    <row r="234" spans="10:10" ht="14.1" customHeight="1" x14ac:dyDescent="0.2">
      <c r="J234" s="140"/>
    </row>
    <row r="235" spans="10:10" ht="14.1" customHeight="1" x14ac:dyDescent="0.2">
      <c r="J235" s="140"/>
    </row>
    <row r="236" spans="10:10" ht="14.1" customHeight="1" x14ac:dyDescent="0.2">
      <c r="J236" s="140"/>
    </row>
    <row r="237" spans="10:10" ht="14.1" customHeight="1" x14ac:dyDescent="0.2">
      <c r="J237" s="140"/>
    </row>
    <row r="238" spans="10:10" ht="14.1" customHeight="1" x14ac:dyDescent="0.2">
      <c r="J238" s="140"/>
    </row>
    <row r="239" spans="10:10" ht="14.1" customHeight="1" x14ac:dyDescent="0.2">
      <c r="J239" s="140"/>
    </row>
    <row r="240" spans="10:10" ht="14.1" customHeight="1" x14ac:dyDescent="0.2">
      <c r="J240" s="140"/>
    </row>
    <row r="241" spans="10:10" ht="14.1" customHeight="1" x14ac:dyDescent="0.2">
      <c r="J241" s="140"/>
    </row>
    <row r="242" spans="10:10" ht="14.1" customHeight="1" x14ac:dyDescent="0.2">
      <c r="J242" s="140"/>
    </row>
    <row r="243" spans="10:10" ht="14.1" customHeight="1" x14ac:dyDescent="0.2">
      <c r="J243" s="140"/>
    </row>
    <row r="244" spans="10:10" ht="14.1" customHeight="1" x14ac:dyDescent="0.2">
      <c r="J244" s="140"/>
    </row>
    <row r="245" spans="10:10" ht="14.1" customHeight="1" x14ac:dyDescent="0.2">
      <c r="J245" s="140"/>
    </row>
    <row r="246" spans="10:10" ht="14.1" customHeight="1" x14ac:dyDescent="0.2">
      <c r="J246" s="140"/>
    </row>
    <row r="247" spans="10:10" ht="14.1" customHeight="1" x14ac:dyDescent="0.2">
      <c r="J247" s="140"/>
    </row>
    <row r="248" spans="10:10" ht="14.1" customHeight="1" x14ac:dyDescent="0.2">
      <c r="J248" s="140"/>
    </row>
    <row r="249" spans="10:10" ht="14.1" customHeight="1" x14ac:dyDescent="0.2">
      <c r="J249" s="140"/>
    </row>
    <row r="250" spans="10:10" ht="14.1" customHeight="1" x14ac:dyDescent="0.2">
      <c r="J250" s="140"/>
    </row>
    <row r="251" spans="10:10" ht="14.1" customHeight="1" x14ac:dyDescent="0.2">
      <c r="J251" s="140"/>
    </row>
    <row r="252" spans="10:10" ht="14.1" customHeight="1" x14ac:dyDescent="0.2">
      <c r="J252" s="140"/>
    </row>
    <row r="253" spans="10:10" ht="14.1" customHeight="1" x14ac:dyDescent="0.2">
      <c r="J253" s="140"/>
    </row>
    <row r="254" spans="10:10" ht="14.1" customHeight="1" x14ac:dyDescent="0.2">
      <c r="J254" s="140"/>
    </row>
    <row r="255" spans="10:10" ht="14.1" customHeight="1" x14ac:dyDescent="0.2">
      <c r="J255" s="140"/>
    </row>
    <row r="256" spans="10:10" ht="14.1" customHeight="1" x14ac:dyDescent="0.2">
      <c r="J256" s="140"/>
    </row>
    <row r="257" spans="10:10" ht="14.1" customHeight="1" x14ac:dyDescent="0.2">
      <c r="J257" s="140"/>
    </row>
    <row r="258" spans="10:10" ht="14.1" customHeight="1" x14ac:dyDescent="0.2">
      <c r="J258" s="140"/>
    </row>
    <row r="259" spans="10:10" ht="14.1" customHeight="1" x14ac:dyDescent="0.2">
      <c r="J259" s="140"/>
    </row>
    <row r="260" spans="10:10" ht="14.1" customHeight="1" x14ac:dyDescent="0.2">
      <c r="J260" s="140"/>
    </row>
    <row r="261" spans="10:10" ht="14.1" customHeight="1" x14ac:dyDescent="0.2">
      <c r="J261" s="140"/>
    </row>
    <row r="262" spans="10:10" ht="14.1" customHeight="1" x14ac:dyDescent="0.2">
      <c r="J262" s="140"/>
    </row>
    <row r="263" spans="10:10" ht="14.1" customHeight="1" x14ac:dyDescent="0.2">
      <c r="J263" s="140"/>
    </row>
    <row r="264" spans="10:10" ht="14.1" customHeight="1" x14ac:dyDescent="0.2">
      <c r="J264" s="140"/>
    </row>
    <row r="265" spans="10:10" ht="14.1" customHeight="1" x14ac:dyDescent="0.2">
      <c r="J265" s="140"/>
    </row>
    <row r="266" spans="10:10" ht="14.1" customHeight="1" x14ac:dyDescent="0.2">
      <c r="J266" s="140"/>
    </row>
    <row r="267" spans="10:10" ht="14.1" customHeight="1" x14ac:dyDescent="0.2">
      <c r="J267" s="140"/>
    </row>
    <row r="268" spans="10:10" ht="14.1" customHeight="1" x14ac:dyDescent="0.2">
      <c r="J268" s="140"/>
    </row>
    <row r="269" spans="10:10" ht="14.1" customHeight="1" x14ac:dyDescent="0.2">
      <c r="J269" s="140"/>
    </row>
    <row r="270" spans="10:10" ht="14.1" customHeight="1" x14ac:dyDescent="0.2">
      <c r="J270" s="140"/>
    </row>
    <row r="271" spans="10:10" ht="14.1" customHeight="1" x14ac:dyDescent="0.2">
      <c r="J271" s="140"/>
    </row>
    <row r="272" spans="10:10" ht="14.1" customHeight="1" x14ac:dyDescent="0.2">
      <c r="J272" s="140"/>
    </row>
    <row r="273" spans="10:10" ht="14.1" customHeight="1" x14ac:dyDescent="0.2">
      <c r="J273" s="140"/>
    </row>
    <row r="274" spans="10:10" ht="14.1" customHeight="1" x14ac:dyDescent="0.2">
      <c r="J274" s="140"/>
    </row>
    <row r="275" spans="10:10" ht="14.1" customHeight="1" x14ac:dyDescent="0.2">
      <c r="J275" s="140"/>
    </row>
    <row r="276" spans="10:10" ht="14.1" customHeight="1" x14ac:dyDescent="0.2">
      <c r="J276" s="140"/>
    </row>
    <row r="277" spans="10:10" ht="14.1" customHeight="1" x14ac:dyDescent="0.2">
      <c r="J277" s="140"/>
    </row>
    <row r="278" spans="10:10" ht="14.1" customHeight="1" x14ac:dyDescent="0.2">
      <c r="J278" s="140"/>
    </row>
    <row r="279" spans="10:10" ht="14.1" customHeight="1" x14ac:dyDescent="0.2">
      <c r="J279" s="140"/>
    </row>
    <row r="280" spans="10:10" ht="14.1" customHeight="1" x14ac:dyDescent="0.2">
      <c r="J280" s="140"/>
    </row>
    <row r="281" spans="10:10" ht="14.1" customHeight="1" x14ac:dyDescent="0.2">
      <c r="J281" s="140"/>
    </row>
    <row r="282" spans="10:10" ht="14.1" customHeight="1" x14ac:dyDescent="0.2">
      <c r="J282" s="140"/>
    </row>
    <row r="283" spans="10:10" ht="14.1" customHeight="1" x14ac:dyDescent="0.2">
      <c r="J283" s="140"/>
    </row>
    <row r="284" spans="10:10" ht="14.1" customHeight="1" x14ac:dyDescent="0.2">
      <c r="J284" s="140"/>
    </row>
    <row r="285" spans="10:10" ht="14.1" customHeight="1" x14ac:dyDescent="0.2">
      <c r="J285" s="140"/>
    </row>
    <row r="286" spans="10:10" ht="14.1" customHeight="1" x14ac:dyDescent="0.2">
      <c r="J286" s="140"/>
    </row>
    <row r="287" spans="10:10" ht="14.1" customHeight="1" x14ac:dyDescent="0.2">
      <c r="J287" s="140"/>
    </row>
    <row r="288" spans="10:10" ht="14.1" customHeight="1" x14ac:dyDescent="0.2">
      <c r="J288" s="140"/>
    </row>
    <row r="289" spans="10:10" ht="14.1" customHeight="1" x14ac:dyDescent="0.2">
      <c r="J289" s="140"/>
    </row>
    <row r="290" spans="10:10" ht="14.1" customHeight="1" x14ac:dyDescent="0.2">
      <c r="J290" s="140"/>
    </row>
    <row r="291" spans="10:10" ht="14.1" customHeight="1" x14ac:dyDescent="0.2">
      <c r="J291" s="140"/>
    </row>
    <row r="292" spans="10:10" ht="14.1" customHeight="1" x14ac:dyDescent="0.2">
      <c r="J292" s="140"/>
    </row>
    <row r="293" spans="10:10" ht="14.1" customHeight="1" x14ac:dyDescent="0.2">
      <c r="J293" s="140"/>
    </row>
    <row r="294" spans="10:10" ht="14.1" customHeight="1" x14ac:dyDescent="0.2">
      <c r="J294" s="140"/>
    </row>
    <row r="295" spans="10:10" ht="14.1" customHeight="1" x14ac:dyDescent="0.2">
      <c r="J295" s="140"/>
    </row>
    <row r="296" spans="10:10" ht="14.1" customHeight="1" x14ac:dyDescent="0.2">
      <c r="J296" s="140"/>
    </row>
    <row r="297" spans="10:10" ht="14.1" customHeight="1" x14ac:dyDescent="0.2">
      <c r="J297" s="140"/>
    </row>
    <row r="298" spans="10:10" ht="14.1" customHeight="1" x14ac:dyDescent="0.2">
      <c r="J298" s="140"/>
    </row>
    <row r="299" spans="10:10" ht="14.1" customHeight="1" x14ac:dyDescent="0.2">
      <c r="J299" s="140"/>
    </row>
    <row r="300" spans="10:10" ht="14.1" customHeight="1" x14ac:dyDescent="0.2">
      <c r="J300" s="140"/>
    </row>
    <row r="301" spans="10:10" ht="14.1" customHeight="1" x14ac:dyDescent="0.2">
      <c r="J301" s="140"/>
    </row>
    <row r="302" spans="10:10" ht="14.1" customHeight="1" x14ac:dyDescent="0.2">
      <c r="J302" s="140"/>
    </row>
    <row r="303" spans="10:10" ht="14.1" customHeight="1" x14ac:dyDescent="0.2">
      <c r="J303" s="140"/>
    </row>
    <row r="304" spans="10:10" ht="14.1" customHeight="1" x14ac:dyDescent="0.2">
      <c r="J304" s="140"/>
    </row>
    <row r="305" spans="10:10" ht="14.1" customHeight="1" x14ac:dyDescent="0.2">
      <c r="J305" s="140"/>
    </row>
    <row r="306" spans="10:10" ht="14.1" customHeight="1" x14ac:dyDescent="0.2">
      <c r="J306" s="140"/>
    </row>
    <row r="307" spans="10:10" ht="14.1" customHeight="1" x14ac:dyDescent="0.2">
      <c r="J307" s="140"/>
    </row>
    <row r="308" spans="10:10" ht="14.1" customHeight="1" x14ac:dyDescent="0.2">
      <c r="J308" s="140"/>
    </row>
    <row r="309" spans="10:10" ht="14.1" customHeight="1" x14ac:dyDescent="0.2">
      <c r="J309" s="140"/>
    </row>
    <row r="310" spans="10:10" ht="14.1" customHeight="1" x14ac:dyDescent="0.2">
      <c r="J310" s="140"/>
    </row>
    <row r="311" spans="10:10" ht="14.1" customHeight="1" x14ac:dyDescent="0.2">
      <c r="J311" s="140"/>
    </row>
    <row r="312" spans="10:10" ht="14.1" customHeight="1" x14ac:dyDescent="0.2">
      <c r="J312" s="140"/>
    </row>
    <row r="313" spans="10:10" ht="14.1" customHeight="1" x14ac:dyDescent="0.2">
      <c r="J313" s="140"/>
    </row>
    <row r="314" spans="10:10" ht="14.1" customHeight="1" x14ac:dyDescent="0.2">
      <c r="J314" s="140"/>
    </row>
    <row r="315" spans="10:10" ht="14.1" customHeight="1" x14ac:dyDescent="0.2">
      <c r="J315" s="140"/>
    </row>
    <row r="316" spans="10:10" ht="14.1" customHeight="1" x14ac:dyDescent="0.2">
      <c r="J316" s="140"/>
    </row>
    <row r="317" spans="10:10" ht="14.1" customHeight="1" x14ac:dyDescent="0.2">
      <c r="J317" s="140"/>
    </row>
    <row r="318" spans="10:10" ht="14.1" customHeight="1" x14ac:dyDescent="0.2">
      <c r="J318" s="140"/>
    </row>
    <row r="319" spans="10:10" ht="14.1" customHeight="1" x14ac:dyDescent="0.2">
      <c r="J319" s="140"/>
    </row>
    <row r="320" spans="10:10" ht="14.1" customHeight="1" x14ac:dyDescent="0.2">
      <c r="J320" s="140"/>
    </row>
    <row r="321" spans="10:10" ht="14.1" customHeight="1" x14ac:dyDescent="0.2">
      <c r="J321" s="140"/>
    </row>
    <row r="322" spans="10:10" ht="14.1" customHeight="1" x14ac:dyDescent="0.2">
      <c r="J322" s="140"/>
    </row>
    <row r="323" spans="10:10" ht="14.1" customHeight="1" x14ac:dyDescent="0.2">
      <c r="J323" s="140"/>
    </row>
    <row r="324" spans="10:10" ht="14.1" customHeight="1" x14ac:dyDescent="0.2">
      <c r="J324" s="140"/>
    </row>
    <row r="325" spans="10:10" ht="14.1" customHeight="1" x14ac:dyDescent="0.2">
      <c r="J325" s="140"/>
    </row>
    <row r="326" spans="10:10" ht="14.1" customHeight="1" x14ac:dyDescent="0.2">
      <c r="J326" s="140"/>
    </row>
    <row r="327" spans="10:10" ht="14.1" customHeight="1" x14ac:dyDescent="0.2">
      <c r="J327" s="140"/>
    </row>
    <row r="328" spans="10:10" ht="14.1" customHeight="1" x14ac:dyDescent="0.2">
      <c r="J328" s="140"/>
    </row>
    <row r="329" spans="10:10" ht="14.1" customHeight="1" x14ac:dyDescent="0.2">
      <c r="J329" s="140"/>
    </row>
    <row r="330" spans="10:10" ht="14.1" customHeight="1" x14ac:dyDescent="0.2">
      <c r="J330" s="140"/>
    </row>
    <row r="331" spans="10:10" ht="14.1" customHeight="1" x14ac:dyDescent="0.2">
      <c r="J331" s="140"/>
    </row>
    <row r="332" spans="10:10" ht="14.1" customHeight="1" x14ac:dyDescent="0.2">
      <c r="J332" s="140"/>
    </row>
    <row r="333" spans="10:10" ht="14.1" customHeight="1" x14ac:dyDescent="0.2">
      <c r="J333" s="140"/>
    </row>
    <row r="334" spans="10:10" ht="14.1" customHeight="1" x14ac:dyDescent="0.2">
      <c r="J334" s="140"/>
    </row>
    <row r="335" spans="10:10" ht="14.1" customHeight="1" x14ac:dyDescent="0.2">
      <c r="J335" s="140"/>
    </row>
    <row r="336" spans="10:10" ht="14.1" customHeight="1" x14ac:dyDescent="0.2">
      <c r="J336" s="140"/>
    </row>
    <row r="337" spans="10:10" ht="14.1" customHeight="1" x14ac:dyDescent="0.2">
      <c r="J337" s="140"/>
    </row>
    <row r="338" spans="10:10" ht="14.1" customHeight="1" x14ac:dyDescent="0.2">
      <c r="J338" s="140"/>
    </row>
    <row r="339" spans="10:10" ht="14.1" customHeight="1" x14ac:dyDescent="0.2">
      <c r="J339" s="140"/>
    </row>
    <row r="340" spans="10:10" ht="14.1" customHeight="1" x14ac:dyDescent="0.2">
      <c r="J340" s="140"/>
    </row>
    <row r="341" spans="10:10" ht="14.1" customHeight="1" x14ac:dyDescent="0.2">
      <c r="J341" s="140"/>
    </row>
    <row r="342" spans="10:10" ht="14.1" customHeight="1" x14ac:dyDescent="0.2">
      <c r="J342" s="140"/>
    </row>
    <row r="343" spans="10:10" ht="14.1" customHeight="1" x14ac:dyDescent="0.2">
      <c r="J343" s="140"/>
    </row>
    <row r="344" spans="10:10" ht="14.1" customHeight="1" x14ac:dyDescent="0.2">
      <c r="J344" s="140"/>
    </row>
    <row r="345" spans="10:10" ht="14.1" customHeight="1" x14ac:dyDescent="0.2">
      <c r="J345" s="140"/>
    </row>
    <row r="346" spans="10:10" ht="14.1" customHeight="1" x14ac:dyDescent="0.2">
      <c r="J346" s="140"/>
    </row>
    <row r="347" spans="10:10" ht="14.1" customHeight="1" x14ac:dyDescent="0.2">
      <c r="J347" s="140"/>
    </row>
    <row r="348" spans="10:10" ht="14.1" customHeight="1" x14ac:dyDescent="0.2">
      <c r="J348" s="140"/>
    </row>
    <row r="349" spans="10:10" ht="14.1" customHeight="1" x14ac:dyDescent="0.2">
      <c r="J349" s="140"/>
    </row>
    <row r="350" spans="10:10" ht="14.1" customHeight="1" x14ac:dyDescent="0.2">
      <c r="J350" s="140"/>
    </row>
    <row r="351" spans="10:10" ht="14.1" customHeight="1" x14ac:dyDescent="0.2">
      <c r="J351" s="140"/>
    </row>
    <row r="352" spans="10:10" ht="14.1" customHeight="1" x14ac:dyDescent="0.2">
      <c r="J352" s="140"/>
    </row>
    <row r="353" spans="10:10" ht="14.1" customHeight="1" x14ac:dyDescent="0.2">
      <c r="J353" s="140"/>
    </row>
    <row r="354" spans="10:10" ht="14.1" customHeight="1" x14ac:dyDescent="0.2">
      <c r="J354" s="140"/>
    </row>
    <row r="355" spans="10:10" ht="14.1" customHeight="1" x14ac:dyDescent="0.2">
      <c r="J355" s="140"/>
    </row>
    <row r="356" spans="10:10" ht="14.1" customHeight="1" x14ac:dyDescent="0.2">
      <c r="J356" s="140"/>
    </row>
    <row r="357" spans="10:10" ht="14.1" customHeight="1" x14ac:dyDescent="0.2">
      <c r="J357" s="140"/>
    </row>
    <row r="358" spans="10:10" ht="14.1" customHeight="1" x14ac:dyDescent="0.2">
      <c r="J358" s="140"/>
    </row>
    <row r="359" spans="10:10" ht="14.1" customHeight="1" x14ac:dyDescent="0.2">
      <c r="J359" s="140"/>
    </row>
    <row r="360" spans="10:10" ht="14.1" customHeight="1" x14ac:dyDescent="0.2">
      <c r="J360" s="140"/>
    </row>
    <row r="361" spans="10:10" ht="14.1" customHeight="1" x14ac:dyDescent="0.2">
      <c r="J361" s="140"/>
    </row>
    <row r="362" spans="10:10" ht="14.1" customHeight="1" x14ac:dyDescent="0.2">
      <c r="J362" s="140"/>
    </row>
    <row r="363" spans="10:10" ht="14.1" customHeight="1" x14ac:dyDescent="0.2">
      <c r="J363" s="140"/>
    </row>
    <row r="364" spans="10:10" ht="14.1" customHeight="1" x14ac:dyDescent="0.2">
      <c r="J364" s="140"/>
    </row>
    <row r="365" spans="10:10" ht="14.1" customHeight="1" x14ac:dyDescent="0.2">
      <c r="J365" s="140"/>
    </row>
    <row r="366" spans="10:10" ht="14.1" customHeight="1" x14ac:dyDescent="0.2">
      <c r="J366" s="140"/>
    </row>
    <row r="367" spans="10:10" ht="14.1" customHeight="1" x14ac:dyDescent="0.2">
      <c r="J367" s="140"/>
    </row>
    <row r="368" spans="10:10" ht="14.1" customHeight="1" x14ac:dyDescent="0.2">
      <c r="J368" s="140"/>
    </row>
    <row r="369" spans="10:10" ht="14.1" customHeight="1" x14ac:dyDescent="0.2">
      <c r="J369" s="140"/>
    </row>
    <row r="370" spans="10:10" ht="14.1" customHeight="1" x14ac:dyDescent="0.2">
      <c r="J370" s="140"/>
    </row>
    <row r="371" spans="10:10" ht="14.1" customHeight="1" x14ac:dyDescent="0.2">
      <c r="J371" s="140"/>
    </row>
    <row r="372" spans="10:10" ht="14.1" customHeight="1" x14ac:dyDescent="0.2">
      <c r="J372" s="140"/>
    </row>
    <row r="373" spans="10:10" ht="14.1" customHeight="1" x14ac:dyDescent="0.2">
      <c r="J373" s="140"/>
    </row>
    <row r="374" spans="10:10" ht="14.1" customHeight="1" x14ac:dyDescent="0.2">
      <c r="J374" s="140"/>
    </row>
    <row r="375" spans="10:10" ht="14.1" customHeight="1" x14ac:dyDescent="0.2">
      <c r="J375" s="140"/>
    </row>
    <row r="376" spans="10:10" ht="14.1" customHeight="1" x14ac:dyDescent="0.2">
      <c r="J376" s="140"/>
    </row>
    <row r="377" spans="10:10" ht="14.1" customHeight="1" x14ac:dyDescent="0.2">
      <c r="J377" s="140"/>
    </row>
    <row r="378" spans="10:10" ht="14.1" customHeight="1" x14ac:dyDescent="0.2">
      <c r="J378" s="140"/>
    </row>
    <row r="379" spans="10:10" ht="14.1" customHeight="1" x14ac:dyDescent="0.2">
      <c r="J379" s="140"/>
    </row>
    <row r="380" spans="10:10" ht="14.1" customHeight="1" x14ac:dyDescent="0.2">
      <c r="J380" s="140"/>
    </row>
    <row r="381" spans="10:10" ht="14.1" customHeight="1" x14ac:dyDescent="0.2">
      <c r="J381" s="140"/>
    </row>
    <row r="382" spans="10:10" ht="14.1" customHeight="1" x14ac:dyDescent="0.2">
      <c r="J382" s="140"/>
    </row>
    <row r="383" spans="10:10" ht="14.1" customHeight="1" x14ac:dyDescent="0.2">
      <c r="J383" s="140"/>
    </row>
    <row r="384" spans="10:10" ht="14.1" customHeight="1" x14ac:dyDescent="0.2">
      <c r="J384" s="140"/>
    </row>
    <row r="385" spans="10:10" ht="14.1" customHeight="1" x14ac:dyDescent="0.2">
      <c r="J385" s="140"/>
    </row>
    <row r="386" spans="10:10" ht="14.1" customHeight="1" x14ac:dyDescent="0.2">
      <c r="J386" s="140"/>
    </row>
    <row r="387" spans="10:10" ht="14.1" customHeight="1" x14ac:dyDescent="0.2">
      <c r="J387" s="140"/>
    </row>
    <row r="388" spans="10:10" ht="14.1" customHeight="1" x14ac:dyDescent="0.2">
      <c r="J388" s="140"/>
    </row>
    <row r="389" spans="10:10" ht="14.1" customHeight="1" x14ac:dyDescent="0.2">
      <c r="J389" s="140"/>
    </row>
    <row r="390" spans="10:10" ht="14.1" customHeight="1" x14ac:dyDescent="0.2">
      <c r="J390" s="140"/>
    </row>
    <row r="391" spans="10:10" ht="14.1" customHeight="1" x14ac:dyDescent="0.2">
      <c r="J391" s="140"/>
    </row>
    <row r="392" spans="10:10" ht="14.1" customHeight="1" x14ac:dyDescent="0.2">
      <c r="J392" s="140"/>
    </row>
    <row r="393" spans="10:10" ht="14.1" customHeight="1" x14ac:dyDescent="0.2">
      <c r="J393" s="140"/>
    </row>
    <row r="394" spans="10:10" ht="14.1" customHeight="1" x14ac:dyDescent="0.2">
      <c r="J394" s="140"/>
    </row>
    <row r="395" spans="10:10" ht="14.1" customHeight="1" x14ac:dyDescent="0.2">
      <c r="J395" s="140"/>
    </row>
    <row r="396" spans="10:10" ht="14.1" customHeight="1" x14ac:dyDescent="0.2">
      <c r="J396" s="140"/>
    </row>
    <row r="397" spans="10:10" ht="14.1" customHeight="1" x14ac:dyDescent="0.2">
      <c r="J397" s="140"/>
    </row>
    <row r="398" spans="10:10" ht="14.1" customHeight="1" x14ac:dyDescent="0.2">
      <c r="J398" s="140"/>
    </row>
    <row r="399" spans="10:10" ht="14.1" customHeight="1" x14ac:dyDescent="0.2">
      <c r="J399" s="140"/>
    </row>
    <row r="400" spans="10:10" ht="14.1" customHeight="1" x14ac:dyDescent="0.2">
      <c r="J400" s="140"/>
    </row>
    <row r="401" spans="10:10" ht="14.1" customHeight="1" x14ac:dyDescent="0.2">
      <c r="J401" s="140"/>
    </row>
    <row r="402" spans="10:10" ht="14.1" customHeight="1" x14ac:dyDescent="0.2">
      <c r="J402" s="140"/>
    </row>
    <row r="403" spans="10:10" ht="14.1" customHeight="1" x14ac:dyDescent="0.2">
      <c r="J403" s="140"/>
    </row>
    <row r="404" spans="10:10" ht="14.1" customHeight="1" x14ac:dyDescent="0.2">
      <c r="J404" s="140"/>
    </row>
    <row r="405" spans="10:10" ht="14.1" customHeight="1" x14ac:dyDescent="0.2">
      <c r="J405" s="140"/>
    </row>
    <row r="406" spans="10:10" ht="14.1" customHeight="1" x14ac:dyDescent="0.2">
      <c r="J406" s="140"/>
    </row>
    <row r="407" spans="10:10" ht="14.1" customHeight="1" x14ac:dyDescent="0.2">
      <c r="J407" s="140"/>
    </row>
    <row r="408" spans="10:10" ht="14.1" customHeight="1" x14ac:dyDescent="0.2">
      <c r="J408" s="140"/>
    </row>
    <row r="409" spans="10:10" ht="14.1" customHeight="1" x14ac:dyDescent="0.2">
      <c r="J409" s="140"/>
    </row>
    <row r="410" spans="10:10" ht="14.1" customHeight="1" x14ac:dyDescent="0.2">
      <c r="J410" s="140"/>
    </row>
    <row r="411" spans="10:10" ht="14.1" customHeight="1" x14ac:dyDescent="0.2">
      <c r="J411" s="140"/>
    </row>
    <row r="412" spans="10:10" ht="14.1" customHeight="1" x14ac:dyDescent="0.2">
      <c r="J412" s="140"/>
    </row>
    <row r="413" spans="10:10" ht="14.1" customHeight="1" x14ac:dyDescent="0.2">
      <c r="J413" s="140"/>
    </row>
    <row r="414" spans="10:10" ht="14.1" customHeight="1" x14ac:dyDescent="0.2">
      <c r="J414" s="140"/>
    </row>
    <row r="415" spans="10:10" ht="14.1" customHeight="1" x14ac:dyDescent="0.2">
      <c r="J415" s="140"/>
    </row>
    <row r="416" spans="10:10" ht="14.1" customHeight="1" x14ac:dyDescent="0.2">
      <c r="J416" s="140"/>
    </row>
    <row r="417" spans="10:10" ht="14.1" customHeight="1" x14ac:dyDescent="0.2">
      <c r="J417" s="140"/>
    </row>
    <row r="418" spans="10:10" ht="14.1" customHeight="1" x14ac:dyDescent="0.2">
      <c r="J418" s="140"/>
    </row>
    <row r="419" spans="10:10" ht="14.1" customHeight="1" x14ac:dyDescent="0.2">
      <c r="J419" s="140"/>
    </row>
    <row r="420" spans="10:10" ht="14.1" customHeight="1" x14ac:dyDescent="0.2">
      <c r="J420" s="140"/>
    </row>
    <row r="421" spans="10:10" ht="14.1" customHeight="1" x14ac:dyDescent="0.2">
      <c r="J421" s="140"/>
    </row>
    <row r="422" spans="10:10" ht="14.1" customHeight="1" x14ac:dyDescent="0.2">
      <c r="J422" s="140"/>
    </row>
    <row r="423" spans="10:10" ht="14.1" customHeight="1" x14ac:dyDescent="0.2">
      <c r="J423" s="140"/>
    </row>
    <row r="424" spans="10:10" ht="14.1" customHeight="1" x14ac:dyDescent="0.2">
      <c r="J424" s="140"/>
    </row>
    <row r="425" spans="10:10" ht="14.1" customHeight="1" x14ac:dyDescent="0.2">
      <c r="J425" s="140"/>
    </row>
    <row r="426" spans="10:10" ht="14.1" customHeight="1" x14ac:dyDescent="0.2">
      <c r="J426" s="140"/>
    </row>
    <row r="427" spans="10:10" ht="14.1" customHeight="1" x14ac:dyDescent="0.2">
      <c r="J427" s="140"/>
    </row>
    <row r="428" spans="10:10" ht="14.1" customHeight="1" x14ac:dyDescent="0.2">
      <c r="J428" s="140"/>
    </row>
    <row r="429" spans="10:10" ht="14.1" customHeight="1" x14ac:dyDescent="0.2">
      <c r="J429" s="140"/>
    </row>
    <row r="430" spans="10:10" ht="14.1" customHeight="1" x14ac:dyDescent="0.2">
      <c r="J430" s="140"/>
    </row>
    <row r="431" spans="10:10" ht="14.1" customHeight="1" x14ac:dyDescent="0.2">
      <c r="J431" s="140"/>
    </row>
    <row r="432" spans="10:10" ht="14.1" customHeight="1" x14ac:dyDescent="0.2">
      <c r="J432" s="140"/>
    </row>
    <row r="433" spans="10:10" ht="14.1" customHeight="1" x14ac:dyDescent="0.2">
      <c r="J433" s="140"/>
    </row>
    <row r="434" spans="10:10" ht="14.1" customHeight="1" x14ac:dyDescent="0.2">
      <c r="J434" s="140"/>
    </row>
    <row r="435" spans="10:10" ht="14.1" customHeight="1" x14ac:dyDescent="0.2">
      <c r="J435" s="140"/>
    </row>
    <row r="436" spans="10:10" ht="14.1" customHeight="1" x14ac:dyDescent="0.2">
      <c r="J436" s="140"/>
    </row>
    <row r="437" spans="10:10" ht="14.1" customHeight="1" x14ac:dyDescent="0.2">
      <c r="J437" s="140"/>
    </row>
    <row r="438" spans="10:10" ht="14.1" customHeight="1" x14ac:dyDescent="0.2">
      <c r="J438" s="140"/>
    </row>
    <row r="439" spans="10:10" ht="14.1" customHeight="1" x14ac:dyDescent="0.2">
      <c r="J439" s="140"/>
    </row>
    <row r="440" spans="10:10" ht="14.1" customHeight="1" x14ac:dyDescent="0.2">
      <c r="J440" s="140"/>
    </row>
    <row r="441" spans="10:10" ht="14.1" customHeight="1" x14ac:dyDescent="0.2">
      <c r="J441" s="140"/>
    </row>
    <row r="442" spans="10:10" ht="14.1" customHeight="1" x14ac:dyDescent="0.2">
      <c r="J442" s="140"/>
    </row>
    <row r="443" spans="10:10" ht="14.1" customHeight="1" x14ac:dyDescent="0.2">
      <c r="J443" s="140"/>
    </row>
    <row r="444" spans="10:10" ht="14.1" customHeight="1" x14ac:dyDescent="0.2">
      <c r="J444" s="140"/>
    </row>
    <row r="445" spans="10:10" ht="14.1" customHeight="1" x14ac:dyDescent="0.2">
      <c r="J445" s="140"/>
    </row>
    <row r="446" spans="10:10" ht="14.1" customHeight="1" x14ac:dyDescent="0.2">
      <c r="J446" s="140"/>
    </row>
    <row r="447" spans="10:10" ht="14.1" customHeight="1" x14ac:dyDescent="0.2">
      <c r="J447" s="140"/>
    </row>
    <row r="448" spans="10:10" ht="14.1" customHeight="1" x14ac:dyDescent="0.2">
      <c r="J448" s="140"/>
    </row>
    <row r="449" spans="10:10" ht="14.1" customHeight="1" x14ac:dyDescent="0.2">
      <c r="J449" s="140"/>
    </row>
    <row r="450" spans="10:10" ht="14.1" customHeight="1" x14ac:dyDescent="0.2">
      <c r="J450" s="140"/>
    </row>
    <row r="451" spans="10:10" ht="14.1" customHeight="1" x14ac:dyDescent="0.2">
      <c r="J451" s="140"/>
    </row>
    <row r="452" spans="10:10" ht="14.1" customHeight="1" x14ac:dyDescent="0.2">
      <c r="J452" s="140"/>
    </row>
    <row r="453" spans="10:10" ht="14.1" customHeight="1" x14ac:dyDescent="0.2">
      <c r="J453" s="140"/>
    </row>
    <row r="454" spans="10:10" ht="14.1" customHeight="1" x14ac:dyDescent="0.2">
      <c r="J454" s="140"/>
    </row>
    <row r="455" spans="10:10" ht="14.1" customHeight="1" x14ac:dyDescent="0.2">
      <c r="J455" s="140"/>
    </row>
    <row r="456" spans="10:10" ht="14.1" customHeight="1" x14ac:dyDescent="0.2">
      <c r="J456" s="140"/>
    </row>
    <row r="457" spans="10:10" ht="14.1" customHeight="1" x14ac:dyDescent="0.2">
      <c r="J457" s="140"/>
    </row>
    <row r="458" spans="10:10" ht="14.1" customHeight="1" x14ac:dyDescent="0.2">
      <c r="J458" s="140"/>
    </row>
    <row r="459" spans="10:10" ht="14.1" customHeight="1" x14ac:dyDescent="0.2">
      <c r="J459" s="140"/>
    </row>
    <row r="460" spans="10:10" ht="14.1" customHeight="1" x14ac:dyDescent="0.2">
      <c r="J460" s="140"/>
    </row>
    <row r="461" spans="10:10" ht="14.1" customHeight="1" x14ac:dyDescent="0.2">
      <c r="J461" s="140"/>
    </row>
    <row r="462" spans="10:10" ht="14.1" customHeight="1" x14ac:dyDescent="0.2">
      <c r="J462" s="140"/>
    </row>
    <row r="463" spans="10:10" ht="14.1" customHeight="1" x14ac:dyDescent="0.2">
      <c r="J463" s="140"/>
    </row>
    <row r="464" spans="10:10" ht="14.1" customHeight="1" x14ac:dyDescent="0.2">
      <c r="J464" s="140"/>
    </row>
    <row r="465" spans="10:10" ht="14.1" customHeight="1" x14ac:dyDescent="0.2">
      <c r="J465" s="140"/>
    </row>
    <row r="466" spans="10:10" ht="14.1" customHeight="1" x14ac:dyDescent="0.2">
      <c r="J466" s="140"/>
    </row>
    <row r="467" spans="10:10" ht="14.1" customHeight="1" x14ac:dyDescent="0.2">
      <c r="J467" s="140"/>
    </row>
    <row r="468" spans="10:10" ht="14.1" customHeight="1" x14ac:dyDescent="0.2">
      <c r="J468" s="140"/>
    </row>
    <row r="469" spans="10:10" ht="14.1" customHeight="1" x14ac:dyDescent="0.2">
      <c r="J469" s="140"/>
    </row>
    <row r="470" spans="10:10" ht="14.1" customHeight="1" x14ac:dyDescent="0.2">
      <c r="J470" s="140"/>
    </row>
    <row r="471" spans="10:10" ht="14.1" customHeight="1" x14ac:dyDescent="0.2">
      <c r="J471" s="140"/>
    </row>
    <row r="472" spans="10:10" ht="14.1" customHeight="1" x14ac:dyDescent="0.2">
      <c r="J472" s="140"/>
    </row>
    <row r="473" spans="10:10" ht="14.1" customHeight="1" x14ac:dyDescent="0.2">
      <c r="J473" s="140"/>
    </row>
    <row r="474" spans="10:10" ht="14.1" customHeight="1" x14ac:dyDescent="0.2">
      <c r="J474" s="140"/>
    </row>
    <row r="475" spans="10:10" ht="14.1" customHeight="1" x14ac:dyDescent="0.2">
      <c r="J475" s="140"/>
    </row>
    <row r="476" spans="10:10" ht="14.1" customHeight="1" x14ac:dyDescent="0.2">
      <c r="J476" s="140"/>
    </row>
    <row r="477" spans="10:10" ht="14.1" customHeight="1" x14ac:dyDescent="0.2">
      <c r="J477" s="140"/>
    </row>
    <row r="478" spans="10:10" ht="14.1" customHeight="1" x14ac:dyDescent="0.2">
      <c r="J478" s="140"/>
    </row>
    <row r="479" spans="10:10" ht="14.1" customHeight="1" x14ac:dyDescent="0.2">
      <c r="J479" s="140"/>
    </row>
    <row r="480" spans="10:10" ht="14.1" customHeight="1" x14ac:dyDescent="0.2">
      <c r="J480" s="140"/>
    </row>
    <row r="481" spans="10:10" ht="14.1" customHeight="1" x14ac:dyDescent="0.2">
      <c r="J481" s="140"/>
    </row>
    <row r="482" spans="10:10" ht="14.1" customHeight="1" x14ac:dyDescent="0.2">
      <c r="J482" s="140"/>
    </row>
    <row r="483" spans="10:10" ht="14.1" customHeight="1" x14ac:dyDescent="0.2">
      <c r="J483" s="140"/>
    </row>
    <row r="484" spans="10:10" ht="14.1" customHeight="1" x14ac:dyDescent="0.2">
      <c r="J484" s="140"/>
    </row>
    <row r="485" spans="10:10" ht="14.1" customHeight="1" x14ac:dyDescent="0.2">
      <c r="J485" s="140"/>
    </row>
    <row r="486" spans="10:10" ht="14.1" customHeight="1" x14ac:dyDescent="0.2">
      <c r="J486" s="140"/>
    </row>
    <row r="487" spans="10:10" ht="14.1" customHeight="1" x14ac:dyDescent="0.2">
      <c r="J487" s="140"/>
    </row>
    <row r="488" spans="10:10" ht="14.1" customHeight="1" x14ac:dyDescent="0.2">
      <c r="J488" s="140"/>
    </row>
    <row r="489" spans="10:10" ht="14.1" customHeight="1" x14ac:dyDescent="0.2">
      <c r="J489" s="140"/>
    </row>
    <row r="490" spans="10:10" ht="14.1" customHeight="1" x14ac:dyDescent="0.2">
      <c r="J490" s="140"/>
    </row>
    <row r="491" spans="10:10" ht="14.1" customHeight="1" x14ac:dyDescent="0.2">
      <c r="J491" s="140"/>
    </row>
    <row r="492" spans="10:10" ht="14.1" customHeight="1" x14ac:dyDescent="0.2">
      <c r="J492" s="140"/>
    </row>
    <row r="493" spans="10:10" ht="14.1" customHeight="1" x14ac:dyDescent="0.2">
      <c r="J493" s="140"/>
    </row>
    <row r="494" spans="10:10" ht="14.1" customHeight="1" x14ac:dyDescent="0.2">
      <c r="J494" s="140"/>
    </row>
    <row r="495" spans="10:10" ht="14.1" customHeight="1" x14ac:dyDescent="0.2">
      <c r="J495" s="140"/>
    </row>
    <row r="496" spans="10:10" ht="14.1" customHeight="1" x14ac:dyDescent="0.2">
      <c r="J496" s="140"/>
    </row>
    <row r="497" spans="10:10" ht="14.1" customHeight="1" x14ac:dyDescent="0.2">
      <c r="J497" s="140"/>
    </row>
    <row r="498" spans="10:10" ht="14.1" customHeight="1" x14ac:dyDescent="0.2">
      <c r="J498" s="140"/>
    </row>
    <row r="499" spans="10:10" ht="14.1" customHeight="1" x14ac:dyDescent="0.2">
      <c r="J499" s="140"/>
    </row>
    <row r="500" spans="10:10" ht="14.1" customHeight="1" x14ac:dyDescent="0.2">
      <c r="J500" s="140"/>
    </row>
    <row r="501" spans="10:10" ht="14.1" customHeight="1" x14ac:dyDescent="0.2">
      <c r="J501" s="140"/>
    </row>
    <row r="502" spans="10:10" ht="14.1" customHeight="1" x14ac:dyDescent="0.2">
      <c r="J502" s="140"/>
    </row>
    <row r="503" spans="10:10" ht="14.1" customHeight="1" x14ac:dyDescent="0.2">
      <c r="J503" s="140"/>
    </row>
    <row r="504" spans="10:10" ht="14.1" customHeight="1" x14ac:dyDescent="0.2">
      <c r="J504" s="140"/>
    </row>
    <row r="505" spans="10:10" ht="14.1" customHeight="1" x14ac:dyDescent="0.2">
      <c r="J505" s="140"/>
    </row>
    <row r="506" spans="10:10" ht="14.1" customHeight="1" x14ac:dyDescent="0.2">
      <c r="J506" s="140"/>
    </row>
    <row r="507" spans="10:10" ht="14.1" customHeight="1" x14ac:dyDescent="0.2">
      <c r="J507" s="140"/>
    </row>
    <row r="508" spans="10:10" ht="14.1" customHeight="1" x14ac:dyDescent="0.2">
      <c r="J508" s="140"/>
    </row>
    <row r="509" spans="10:10" ht="14.1" customHeight="1" x14ac:dyDescent="0.2">
      <c r="J509" s="140"/>
    </row>
    <row r="510" spans="10:10" ht="14.1" customHeight="1" x14ac:dyDescent="0.2">
      <c r="J510" s="140"/>
    </row>
    <row r="511" spans="10:10" ht="14.1" customHeight="1" x14ac:dyDescent="0.2">
      <c r="J511" s="140"/>
    </row>
    <row r="512" spans="10:10" ht="14.1" customHeight="1" x14ac:dyDescent="0.2">
      <c r="J512" s="140"/>
    </row>
    <row r="513" spans="10:10" ht="14.1" customHeight="1" x14ac:dyDescent="0.2">
      <c r="J513" s="140"/>
    </row>
    <row r="514" spans="10:10" ht="14.1" customHeight="1" x14ac:dyDescent="0.2">
      <c r="J514" s="140"/>
    </row>
    <row r="515" spans="10:10" ht="14.1" customHeight="1" x14ac:dyDescent="0.2">
      <c r="J515" s="140"/>
    </row>
    <row r="516" spans="10:10" ht="14.1" customHeight="1" x14ac:dyDescent="0.2">
      <c r="J516" s="140"/>
    </row>
    <row r="517" spans="10:10" ht="14.1" customHeight="1" x14ac:dyDescent="0.2">
      <c r="J517" s="140"/>
    </row>
    <row r="518" spans="10:10" ht="14.1" customHeight="1" x14ac:dyDescent="0.2">
      <c r="J518" s="140"/>
    </row>
    <row r="519" spans="10:10" ht="14.1" customHeight="1" x14ac:dyDescent="0.2">
      <c r="J519" s="140"/>
    </row>
    <row r="520" spans="10:10" ht="14.1" customHeight="1" x14ac:dyDescent="0.2">
      <c r="J520" s="140"/>
    </row>
    <row r="521" spans="10:10" ht="14.1" customHeight="1" x14ac:dyDescent="0.2">
      <c r="J521" s="140"/>
    </row>
    <row r="522" spans="10:10" ht="14.1" customHeight="1" x14ac:dyDescent="0.2">
      <c r="J522" s="140"/>
    </row>
    <row r="523" spans="10:10" ht="14.1" customHeight="1" x14ac:dyDescent="0.2">
      <c r="J523" s="140"/>
    </row>
    <row r="524" spans="10:10" ht="14.1" customHeight="1" x14ac:dyDescent="0.2">
      <c r="J524" s="140"/>
    </row>
    <row r="525" spans="10:10" ht="14.1" customHeight="1" x14ac:dyDescent="0.2">
      <c r="J525" s="140"/>
    </row>
    <row r="526" spans="10:10" ht="14.1" customHeight="1" x14ac:dyDescent="0.2">
      <c r="J526" s="140"/>
    </row>
    <row r="527" spans="10:10" ht="14.1" customHeight="1" x14ac:dyDescent="0.2">
      <c r="J527" s="140"/>
    </row>
    <row r="528" spans="10:10" ht="14.1" customHeight="1" x14ac:dyDescent="0.2">
      <c r="J528" s="140"/>
    </row>
    <row r="529" spans="10:10" ht="14.1" customHeight="1" x14ac:dyDescent="0.2">
      <c r="J529" s="140"/>
    </row>
    <row r="530" spans="10:10" ht="14.1" customHeight="1" x14ac:dyDescent="0.2">
      <c r="J530" s="140"/>
    </row>
    <row r="531" spans="10:10" ht="14.1" customHeight="1" x14ac:dyDescent="0.2">
      <c r="J531" s="140"/>
    </row>
    <row r="532" spans="10:10" ht="14.1" customHeight="1" x14ac:dyDescent="0.2">
      <c r="J532" s="140"/>
    </row>
    <row r="533" spans="10:10" ht="14.1" customHeight="1" x14ac:dyDescent="0.2">
      <c r="J533" s="140"/>
    </row>
    <row r="534" spans="10:10" ht="14.1" customHeight="1" x14ac:dyDescent="0.2">
      <c r="J534" s="140"/>
    </row>
    <row r="535" spans="10:10" ht="14.1" customHeight="1" x14ac:dyDescent="0.2">
      <c r="J535" s="140"/>
    </row>
    <row r="536" spans="10:10" ht="14.1" customHeight="1" x14ac:dyDescent="0.2">
      <c r="J536" s="140"/>
    </row>
    <row r="537" spans="10:10" ht="14.1" customHeight="1" x14ac:dyDescent="0.2">
      <c r="J537" s="140"/>
    </row>
    <row r="538" spans="10:10" ht="14.1" customHeight="1" x14ac:dyDescent="0.2">
      <c r="J538" s="140"/>
    </row>
    <row r="539" spans="10:10" ht="14.1" customHeight="1" x14ac:dyDescent="0.2">
      <c r="J539" s="140"/>
    </row>
    <row r="540" spans="10:10" ht="14.1" customHeight="1" x14ac:dyDescent="0.2">
      <c r="J540" s="140"/>
    </row>
    <row r="541" spans="10:10" ht="14.1" customHeight="1" x14ac:dyDescent="0.2">
      <c r="J541" s="140"/>
    </row>
    <row r="542" spans="10:10" ht="14.1" customHeight="1" x14ac:dyDescent="0.2">
      <c r="J542" s="140"/>
    </row>
    <row r="543" spans="10:10" ht="14.1" customHeight="1" x14ac:dyDescent="0.2">
      <c r="J543" s="140"/>
    </row>
    <row r="544" spans="10:10" ht="14.1" customHeight="1" x14ac:dyDescent="0.2">
      <c r="J544" s="140"/>
    </row>
    <row r="545" spans="10:10" ht="14.1" customHeight="1" x14ac:dyDescent="0.2">
      <c r="J545" s="140"/>
    </row>
    <row r="546" spans="10:10" ht="14.1" customHeight="1" x14ac:dyDescent="0.2">
      <c r="J546" s="140"/>
    </row>
    <row r="547" spans="10:10" ht="14.1" customHeight="1" x14ac:dyDescent="0.2">
      <c r="J547" s="140"/>
    </row>
    <row r="548" spans="10:10" ht="14.1" customHeight="1" x14ac:dyDescent="0.2">
      <c r="J548" s="140"/>
    </row>
    <row r="549" spans="10:10" ht="14.1" customHeight="1" x14ac:dyDescent="0.2">
      <c r="J549" s="140"/>
    </row>
    <row r="550" spans="10:10" ht="14.1" customHeight="1" x14ac:dyDescent="0.2">
      <c r="J550" s="140"/>
    </row>
    <row r="551" spans="10:10" ht="14.1" customHeight="1" x14ac:dyDescent="0.2">
      <c r="J551" s="140"/>
    </row>
    <row r="552" spans="10:10" ht="14.1" customHeight="1" x14ac:dyDescent="0.2">
      <c r="J552" s="140"/>
    </row>
    <row r="553" spans="10:10" ht="14.1" customHeight="1" x14ac:dyDescent="0.2">
      <c r="J553" s="140"/>
    </row>
    <row r="554" spans="10:10" ht="14.1" customHeight="1" x14ac:dyDescent="0.2">
      <c r="J554" s="140"/>
    </row>
    <row r="555" spans="10:10" ht="14.1" customHeight="1" x14ac:dyDescent="0.2">
      <c r="J555" s="140"/>
    </row>
    <row r="556" spans="10:10" ht="14.1" customHeight="1" x14ac:dyDescent="0.2">
      <c r="J556" s="140"/>
    </row>
    <row r="557" spans="10:10" ht="14.1" customHeight="1" x14ac:dyDescent="0.2">
      <c r="J557" s="140"/>
    </row>
    <row r="558" spans="10:10" ht="14.1" customHeight="1" x14ac:dyDescent="0.2">
      <c r="J558" s="140"/>
    </row>
    <row r="559" spans="10:10" ht="14.1" customHeight="1" x14ac:dyDescent="0.2">
      <c r="J559" s="140"/>
    </row>
    <row r="560" spans="10:10" ht="14.1" customHeight="1" x14ac:dyDescent="0.2">
      <c r="J560" s="140"/>
    </row>
    <row r="561" spans="10:10" ht="14.1" customHeight="1" x14ac:dyDescent="0.2">
      <c r="J561" s="140"/>
    </row>
    <row r="562" spans="10:10" ht="14.1" customHeight="1" x14ac:dyDescent="0.2">
      <c r="J562" s="140"/>
    </row>
    <row r="563" spans="10:10" ht="14.1" customHeight="1" x14ac:dyDescent="0.2">
      <c r="J563" s="140"/>
    </row>
    <row r="564" spans="10:10" ht="14.1" customHeight="1" x14ac:dyDescent="0.2">
      <c r="J564" s="140"/>
    </row>
    <row r="565" spans="10:10" ht="14.1" customHeight="1" x14ac:dyDescent="0.2">
      <c r="J565" s="140"/>
    </row>
    <row r="566" spans="10:10" ht="14.1" customHeight="1" x14ac:dyDescent="0.2">
      <c r="J566" s="140"/>
    </row>
    <row r="567" spans="10:10" ht="14.1" customHeight="1" x14ac:dyDescent="0.2">
      <c r="J567" s="140"/>
    </row>
    <row r="568" spans="10:10" ht="14.1" customHeight="1" x14ac:dyDescent="0.2">
      <c r="J568" s="140"/>
    </row>
    <row r="569" spans="10:10" ht="14.1" customHeight="1" x14ac:dyDescent="0.2">
      <c r="J569" s="140"/>
    </row>
    <row r="570" spans="10:10" ht="14.1" customHeight="1" x14ac:dyDescent="0.2">
      <c r="J570" s="140"/>
    </row>
    <row r="571" spans="10:10" ht="14.1" customHeight="1" x14ac:dyDescent="0.2">
      <c r="J571" s="140"/>
    </row>
    <row r="572" spans="10:10" ht="14.1" customHeight="1" x14ac:dyDescent="0.2">
      <c r="J572" s="140"/>
    </row>
    <row r="573" spans="10:10" ht="14.1" customHeight="1" x14ac:dyDescent="0.2">
      <c r="J573" s="140"/>
    </row>
    <row r="574" spans="10:10" ht="14.1" customHeight="1" x14ac:dyDescent="0.2">
      <c r="J574" s="140"/>
    </row>
    <row r="575" spans="10:10" ht="14.1" customHeight="1" x14ac:dyDescent="0.2">
      <c r="J575" s="140"/>
    </row>
    <row r="576" spans="10:10" ht="14.1" customHeight="1" x14ac:dyDescent="0.2">
      <c r="J576" s="140"/>
    </row>
    <row r="577" spans="10:10" ht="14.1" customHeight="1" x14ac:dyDescent="0.2">
      <c r="J577" s="140"/>
    </row>
    <row r="578" spans="10:10" ht="14.1" customHeight="1" x14ac:dyDescent="0.2">
      <c r="J578" s="140"/>
    </row>
    <row r="579" spans="10:10" ht="14.1" customHeight="1" x14ac:dyDescent="0.2">
      <c r="J579" s="140"/>
    </row>
    <row r="580" spans="10:10" ht="14.1" customHeight="1" x14ac:dyDescent="0.2">
      <c r="J580" s="140"/>
    </row>
    <row r="581" spans="10:10" ht="14.1" customHeight="1" x14ac:dyDescent="0.2">
      <c r="J581" s="140"/>
    </row>
    <row r="582" spans="10:10" ht="14.1" customHeight="1" x14ac:dyDescent="0.2">
      <c r="J582" s="140"/>
    </row>
    <row r="583" spans="10:10" ht="14.1" customHeight="1" x14ac:dyDescent="0.2">
      <c r="J583" s="140"/>
    </row>
    <row r="584" spans="10:10" ht="14.1" customHeight="1" x14ac:dyDescent="0.2">
      <c r="J584" s="140"/>
    </row>
    <row r="585" spans="10:10" ht="14.1" customHeight="1" x14ac:dyDescent="0.2">
      <c r="J585" s="140"/>
    </row>
    <row r="586" spans="10:10" ht="14.1" customHeight="1" x14ac:dyDescent="0.2">
      <c r="J586" s="140"/>
    </row>
    <row r="587" spans="10:10" ht="14.1" customHeight="1" x14ac:dyDescent="0.2">
      <c r="J587" s="140"/>
    </row>
    <row r="588" spans="10:10" ht="14.1" customHeight="1" x14ac:dyDescent="0.2">
      <c r="J588" s="140"/>
    </row>
    <row r="589" spans="10:10" ht="14.1" customHeight="1" x14ac:dyDescent="0.2">
      <c r="J589" s="140"/>
    </row>
    <row r="590" spans="10:10" ht="14.1" customHeight="1" x14ac:dyDescent="0.2">
      <c r="J590" s="140"/>
    </row>
    <row r="591" spans="10:10" ht="14.1" customHeight="1" x14ac:dyDescent="0.2">
      <c r="J591" s="140"/>
    </row>
    <row r="592" spans="10:10" ht="14.1" customHeight="1" x14ac:dyDescent="0.2">
      <c r="J592" s="140"/>
    </row>
    <row r="593" spans="10:10" ht="14.1" customHeight="1" x14ac:dyDescent="0.2">
      <c r="J593" s="140"/>
    </row>
    <row r="594" spans="10:10" ht="14.1" customHeight="1" x14ac:dyDescent="0.2">
      <c r="J594" s="140"/>
    </row>
    <row r="595" spans="10:10" ht="14.1" customHeight="1" x14ac:dyDescent="0.2">
      <c r="J595" s="140"/>
    </row>
    <row r="596" spans="10:10" ht="14.1" customHeight="1" x14ac:dyDescent="0.2">
      <c r="J596" s="140"/>
    </row>
    <row r="597" spans="10:10" ht="14.1" customHeight="1" x14ac:dyDescent="0.2">
      <c r="J597" s="140"/>
    </row>
    <row r="598" spans="10:10" ht="14.1" customHeight="1" x14ac:dyDescent="0.2">
      <c r="J598" s="140"/>
    </row>
    <row r="599" spans="10:10" ht="14.1" customHeight="1" x14ac:dyDescent="0.2">
      <c r="J599" s="140"/>
    </row>
    <row r="600" spans="10:10" ht="14.1" customHeight="1" x14ac:dyDescent="0.2">
      <c r="J600" s="140"/>
    </row>
    <row r="601" spans="10:10" ht="14.1" customHeight="1" x14ac:dyDescent="0.2">
      <c r="J601" s="140"/>
    </row>
    <row r="602" spans="10:10" ht="14.1" customHeight="1" x14ac:dyDescent="0.2">
      <c r="J602" s="140"/>
    </row>
    <row r="603" spans="10:10" ht="14.1" customHeight="1" x14ac:dyDescent="0.2">
      <c r="J603" s="140"/>
    </row>
    <row r="604" spans="10:10" ht="14.1" customHeight="1" x14ac:dyDescent="0.2">
      <c r="J604" s="140"/>
    </row>
    <row r="605" spans="10:10" ht="14.1" customHeight="1" x14ac:dyDescent="0.2">
      <c r="J605" s="140"/>
    </row>
    <row r="606" spans="10:10" ht="14.1" customHeight="1" x14ac:dyDescent="0.2">
      <c r="J606" s="140"/>
    </row>
    <row r="607" spans="10:10" ht="14.1" customHeight="1" x14ac:dyDescent="0.2">
      <c r="J607" s="140"/>
    </row>
    <row r="608" spans="10:10" ht="14.1" customHeight="1" x14ac:dyDescent="0.2">
      <c r="J608" s="140"/>
    </row>
    <row r="609" spans="10:10" ht="14.1" customHeight="1" x14ac:dyDescent="0.2">
      <c r="J609" s="140"/>
    </row>
    <row r="610" spans="10:10" ht="14.1" customHeight="1" x14ac:dyDescent="0.2">
      <c r="J610" s="140"/>
    </row>
    <row r="611" spans="10:10" ht="14.1" customHeight="1" x14ac:dyDescent="0.2">
      <c r="J611" s="140"/>
    </row>
    <row r="612" spans="10:10" ht="14.1" customHeight="1" x14ac:dyDescent="0.2">
      <c r="J612" s="140"/>
    </row>
    <row r="613" spans="10:10" ht="14.1" customHeight="1" x14ac:dyDescent="0.2">
      <c r="J613" s="140"/>
    </row>
    <row r="614" spans="10:10" ht="14.1" customHeight="1" x14ac:dyDescent="0.2">
      <c r="J614" s="140"/>
    </row>
    <row r="615" spans="10:10" ht="14.1" customHeight="1" x14ac:dyDescent="0.2">
      <c r="J615" s="140"/>
    </row>
    <row r="616" spans="10:10" ht="14.1" customHeight="1" x14ac:dyDescent="0.2">
      <c r="J616" s="140"/>
    </row>
    <row r="617" spans="10:10" ht="14.1" customHeight="1" x14ac:dyDescent="0.2">
      <c r="J617" s="140"/>
    </row>
    <row r="618" spans="10:10" ht="14.1" customHeight="1" x14ac:dyDescent="0.2">
      <c r="J618" s="140"/>
    </row>
    <row r="619" spans="10:10" ht="14.1" customHeight="1" x14ac:dyDescent="0.2">
      <c r="J619" s="140"/>
    </row>
    <row r="620" spans="10:10" ht="14.1" customHeight="1" x14ac:dyDescent="0.2">
      <c r="J620" s="140"/>
    </row>
    <row r="621" spans="10:10" ht="14.1" customHeight="1" x14ac:dyDescent="0.2">
      <c r="J621" s="140"/>
    </row>
    <row r="622" spans="10:10" ht="14.1" customHeight="1" x14ac:dyDescent="0.2">
      <c r="J622" s="140"/>
    </row>
    <row r="623" spans="10:10" ht="14.1" customHeight="1" x14ac:dyDescent="0.2">
      <c r="J623" s="140"/>
    </row>
    <row r="624" spans="10:10" ht="14.1" customHeight="1" x14ac:dyDescent="0.2">
      <c r="J624" s="140"/>
    </row>
    <row r="625" spans="10:10" ht="14.1" customHeight="1" x14ac:dyDescent="0.2">
      <c r="J625" s="140"/>
    </row>
    <row r="626" spans="10:10" ht="14.1" customHeight="1" x14ac:dyDescent="0.2">
      <c r="J626" s="140"/>
    </row>
    <row r="627" spans="10:10" ht="14.1" customHeight="1" x14ac:dyDescent="0.2">
      <c r="J627" s="140"/>
    </row>
    <row r="628" spans="10:10" ht="14.1" customHeight="1" x14ac:dyDescent="0.2">
      <c r="J628" s="140"/>
    </row>
    <row r="629" spans="10:10" ht="14.1" customHeight="1" x14ac:dyDescent="0.2">
      <c r="J629" s="140"/>
    </row>
    <row r="630" spans="10:10" ht="14.1" customHeight="1" x14ac:dyDescent="0.2">
      <c r="J630" s="140"/>
    </row>
    <row r="631" spans="10:10" ht="14.1" customHeight="1" x14ac:dyDescent="0.2">
      <c r="J631" s="140"/>
    </row>
    <row r="632" spans="10:10" ht="14.1" customHeight="1" x14ac:dyDescent="0.2">
      <c r="J632" s="140"/>
    </row>
    <row r="633" spans="10:10" ht="14.1" customHeight="1" x14ac:dyDescent="0.2">
      <c r="J633" s="140"/>
    </row>
    <row r="634" spans="10:10" ht="14.1" customHeight="1" x14ac:dyDescent="0.2">
      <c r="J634" s="140"/>
    </row>
    <row r="635" spans="10:10" ht="14.1" customHeight="1" x14ac:dyDescent="0.2">
      <c r="J635" s="140"/>
    </row>
    <row r="636" spans="10:10" ht="14.1" customHeight="1" x14ac:dyDescent="0.2">
      <c r="J636" s="140"/>
    </row>
    <row r="637" spans="10:10" ht="14.1" customHeight="1" x14ac:dyDescent="0.2">
      <c r="J637" s="140"/>
    </row>
    <row r="638" spans="10:10" ht="14.1" customHeight="1" x14ac:dyDescent="0.2">
      <c r="J638" s="140"/>
    </row>
    <row r="639" spans="10:10" ht="14.1" customHeight="1" x14ac:dyDescent="0.2">
      <c r="J639" s="140"/>
    </row>
    <row r="640" spans="10:10" ht="14.1" customHeight="1" x14ac:dyDescent="0.2">
      <c r="J640" s="140"/>
    </row>
    <row r="641" spans="10:10" ht="14.1" customHeight="1" x14ac:dyDescent="0.2">
      <c r="J641" s="140"/>
    </row>
    <row r="642" spans="10:10" ht="14.1" customHeight="1" x14ac:dyDescent="0.2">
      <c r="J642" s="140"/>
    </row>
    <row r="643" spans="10:10" ht="14.1" customHeight="1" x14ac:dyDescent="0.2">
      <c r="J643" s="140"/>
    </row>
    <row r="644" spans="10:10" ht="14.1" customHeight="1" x14ac:dyDescent="0.2">
      <c r="J644" s="140"/>
    </row>
    <row r="645" spans="10:10" ht="14.1" customHeight="1" x14ac:dyDescent="0.2">
      <c r="J645" s="140"/>
    </row>
    <row r="646" spans="10:10" ht="14.1" customHeight="1" x14ac:dyDescent="0.2">
      <c r="J646" s="140"/>
    </row>
    <row r="647" spans="10:10" ht="14.1" customHeight="1" x14ac:dyDescent="0.2">
      <c r="J647" s="140"/>
    </row>
    <row r="648" spans="10:10" ht="14.1" customHeight="1" x14ac:dyDescent="0.2">
      <c r="J648" s="140"/>
    </row>
    <row r="649" spans="10:10" ht="14.1" customHeight="1" x14ac:dyDescent="0.2">
      <c r="J649" s="140"/>
    </row>
    <row r="650" spans="10:10" ht="14.1" customHeight="1" x14ac:dyDescent="0.2">
      <c r="J650" s="140"/>
    </row>
    <row r="651" spans="10:10" ht="14.1" customHeight="1" x14ac:dyDescent="0.2">
      <c r="J651" s="140"/>
    </row>
    <row r="652" spans="10:10" ht="14.1" customHeight="1" x14ac:dyDescent="0.2">
      <c r="J652" s="140"/>
    </row>
    <row r="653" spans="10:10" ht="14.1" customHeight="1" x14ac:dyDescent="0.2">
      <c r="J653" s="140"/>
    </row>
    <row r="654" spans="10:10" ht="14.1" customHeight="1" x14ac:dyDescent="0.2">
      <c r="J654" s="140"/>
    </row>
    <row r="655" spans="10:10" ht="14.1" customHeight="1" x14ac:dyDescent="0.2">
      <c r="J655" s="140"/>
    </row>
    <row r="656" spans="10:10" ht="14.1" customHeight="1" x14ac:dyDescent="0.2">
      <c r="J656" s="140"/>
    </row>
    <row r="657" spans="10:10" ht="14.1" customHeight="1" x14ac:dyDescent="0.2">
      <c r="J657" s="140"/>
    </row>
    <row r="658" spans="10:10" ht="14.1" customHeight="1" x14ac:dyDescent="0.2">
      <c r="J658" s="140"/>
    </row>
    <row r="659" spans="10:10" ht="14.1" customHeight="1" x14ac:dyDescent="0.2">
      <c r="J659" s="140"/>
    </row>
    <row r="660" spans="10:10" ht="14.1" customHeight="1" x14ac:dyDescent="0.2">
      <c r="J660" s="140"/>
    </row>
    <row r="661" spans="10:10" ht="14.1" customHeight="1" x14ac:dyDescent="0.2">
      <c r="J661" s="140"/>
    </row>
    <row r="662" spans="10:10" ht="14.1" customHeight="1" x14ac:dyDescent="0.2">
      <c r="J662" s="140"/>
    </row>
    <row r="663" spans="10:10" ht="14.1" customHeight="1" x14ac:dyDescent="0.2">
      <c r="J663" s="140"/>
    </row>
    <row r="664" spans="10:10" ht="14.1" customHeight="1" x14ac:dyDescent="0.2">
      <c r="J664" s="140"/>
    </row>
    <row r="665" spans="10:10" ht="14.1" customHeight="1" x14ac:dyDescent="0.2">
      <c r="J665" s="140"/>
    </row>
    <row r="666" spans="10:10" ht="14.1" customHeight="1" x14ac:dyDescent="0.2">
      <c r="J666" s="140"/>
    </row>
    <row r="667" spans="10:10" ht="14.1" customHeight="1" x14ac:dyDescent="0.2">
      <c r="J667" s="140"/>
    </row>
    <row r="668" spans="10:10" ht="14.1" customHeight="1" x14ac:dyDescent="0.2">
      <c r="J668" s="140"/>
    </row>
    <row r="669" spans="10:10" ht="14.1" customHeight="1" x14ac:dyDescent="0.2">
      <c r="J669" s="140"/>
    </row>
    <row r="670" spans="10:10" ht="14.1" customHeight="1" x14ac:dyDescent="0.2">
      <c r="J670" s="140"/>
    </row>
    <row r="671" spans="10:10" ht="14.1" customHeight="1" x14ac:dyDescent="0.2">
      <c r="J671" s="140"/>
    </row>
    <row r="672" spans="10:10" ht="14.1" customHeight="1" x14ac:dyDescent="0.2">
      <c r="J672" s="140"/>
    </row>
    <row r="673" spans="10:10" ht="14.1" customHeight="1" x14ac:dyDescent="0.2">
      <c r="J673" s="140"/>
    </row>
    <row r="674" spans="10:10" ht="14.1" customHeight="1" x14ac:dyDescent="0.2">
      <c r="J674" s="140"/>
    </row>
    <row r="675" spans="10:10" ht="14.1" customHeight="1" x14ac:dyDescent="0.2">
      <c r="J675" s="140"/>
    </row>
    <row r="676" spans="10:10" ht="14.1" customHeight="1" x14ac:dyDescent="0.2">
      <c r="J676" s="140"/>
    </row>
    <row r="677" spans="10:10" ht="14.1" customHeight="1" x14ac:dyDescent="0.2">
      <c r="J677" s="140"/>
    </row>
    <row r="678" spans="10:10" ht="14.1" customHeight="1" x14ac:dyDescent="0.2">
      <c r="J678" s="140"/>
    </row>
    <row r="679" spans="10:10" ht="14.1" customHeight="1" x14ac:dyDescent="0.2">
      <c r="J679" s="140"/>
    </row>
    <row r="680" spans="10:10" ht="14.1" customHeight="1" x14ac:dyDescent="0.2">
      <c r="J680" s="140"/>
    </row>
    <row r="681" spans="10:10" ht="14.1" customHeight="1" x14ac:dyDescent="0.2">
      <c r="J681" s="140"/>
    </row>
    <row r="682" spans="10:10" ht="14.1" customHeight="1" x14ac:dyDescent="0.2">
      <c r="J682" s="140"/>
    </row>
    <row r="683" spans="10:10" ht="14.1" customHeight="1" x14ac:dyDescent="0.2">
      <c r="J683" s="140"/>
    </row>
    <row r="684" spans="10:10" ht="14.1" customHeight="1" x14ac:dyDescent="0.2">
      <c r="J684" s="140"/>
    </row>
    <row r="685" spans="10:10" ht="14.1" customHeight="1" x14ac:dyDescent="0.2">
      <c r="J685" s="140"/>
    </row>
    <row r="686" spans="10:10" ht="14.1" customHeight="1" x14ac:dyDescent="0.2">
      <c r="J686" s="140"/>
    </row>
    <row r="687" spans="10:10" ht="14.1" customHeight="1" x14ac:dyDescent="0.2">
      <c r="J687" s="140"/>
    </row>
    <row r="688" spans="10:10" ht="14.1" customHeight="1" x14ac:dyDescent="0.2">
      <c r="J688" s="140"/>
    </row>
    <row r="689" spans="10:10" ht="14.1" customHeight="1" x14ac:dyDescent="0.2">
      <c r="J689" s="140"/>
    </row>
    <row r="690" spans="10:10" ht="14.1" customHeight="1" x14ac:dyDescent="0.2">
      <c r="J690" s="140"/>
    </row>
    <row r="691" spans="10:10" ht="14.1" customHeight="1" x14ac:dyDescent="0.2">
      <c r="J691" s="140"/>
    </row>
    <row r="692" spans="10:10" ht="14.1" customHeight="1" x14ac:dyDescent="0.2">
      <c r="J692" s="140"/>
    </row>
    <row r="693" spans="10:10" ht="14.1" customHeight="1" x14ac:dyDescent="0.2">
      <c r="J693" s="140"/>
    </row>
    <row r="694" spans="10:10" ht="14.1" customHeight="1" x14ac:dyDescent="0.2">
      <c r="J694" s="140"/>
    </row>
    <row r="695" spans="10:10" ht="14.1" customHeight="1" x14ac:dyDescent="0.2">
      <c r="J695" s="140"/>
    </row>
    <row r="696" spans="10:10" ht="14.1" customHeight="1" x14ac:dyDescent="0.2">
      <c r="J696" s="140"/>
    </row>
    <row r="697" spans="10:10" ht="14.1" customHeight="1" x14ac:dyDescent="0.2">
      <c r="J697" s="140"/>
    </row>
    <row r="698" spans="10:10" ht="14.1" customHeight="1" x14ac:dyDescent="0.2">
      <c r="J698" s="140"/>
    </row>
    <row r="699" spans="10:10" ht="14.1" customHeight="1" x14ac:dyDescent="0.2">
      <c r="J699" s="140"/>
    </row>
    <row r="700" spans="10:10" ht="14.1" customHeight="1" x14ac:dyDescent="0.2">
      <c r="J700" s="140"/>
    </row>
    <row r="701" spans="10:10" ht="14.1" customHeight="1" x14ac:dyDescent="0.2">
      <c r="J701" s="140"/>
    </row>
    <row r="702" spans="10:10" ht="14.1" customHeight="1" x14ac:dyDescent="0.2">
      <c r="J702" s="140"/>
    </row>
    <row r="703" spans="10:10" ht="14.1" customHeight="1" x14ac:dyDescent="0.2">
      <c r="J703" s="140"/>
    </row>
    <row r="704" spans="10:10" ht="14.1" customHeight="1" x14ac:dyDescent="0.2">
      <c r="J704" s="140"/>
    </row>
    <row r="705" spans="10:10" ht="14.1" customHeight="1" x14ac:dyDescent="0.2">
      <c r="J705" s="140"/>
    </row>
    <row r="706" spans="10:10" ht="14.1" customHeight="1" x14ac:dyDescent="0.2">
      <c r="J706" s="140"/>
    </row>
    <row r="707" spans="10:10" ht="14.1" customHeight="1" x14ac:dyDescent="0.2">
      <c r="J707" s="140"/>
    </row>
    <row r="708" spans="10:10" ht="14.1" customHeight="1" x14ac:dyDescent="0.2">
      <c r="J708" s="140"/>
    </row>
    <row r="709" spans="10:10" ht="14.1" customHeight="1" x14ac:dyDescent="0.2">
      <c r="J709" s="140"/>
    </row>
    <row r="710" spans="10:10" ht="14.1" customHeight="1" x14ac:dyDescent="0.2">
      <c r="J710" s="140"/>
    </row>
    <row r="711" spans="10:10" ht="14.1" customHeight="1" x14ac:dyDescent="0.2">
      <c r="J711" s="140"/>
    </row>
    <row r="712" spans="10:10" ht="14.1" customHeight="1" x14ac:dyDescent="0.2">
      <c r="J712" s="140"/>
    </row>
    <row r="713" spans="10:10" ht="14.1" customHeight="1" x14ac:dyDescent="0.2">
      <c r="J713" s="140"/>
    </row>
    <row r="714" spans="10:10" ht="14.1" customHeight="1" x14ac:dyDescent="0.2">
      <c r="J714" s="140"/>
    </row>
    <row r="715" spans="10:10" ht="14.1" customHeight="1" x14ac:dyDescent="0.2">
      <c r="J715" s="140"/>
    </row>
    <row r="716" spans="10:10" ht="14.1" customHeight="1" x14ac:dyDescent="0.2">
      <c r="J716" s="140"/>
    </row>
    <row r="717" spans="10:10" ht="14.1" customHeight="1" x14ac:dyDescent="0.2">
      <c r="J717" s="140"/>
    </row>
    <row r="718" spans="10:10" ht="14.1" customHeight="1" x14ac:dyDescent="0.2">
      <c r="J718" s="140"/>
    </row>
    <row r="719" spans="10:10" ht="14.1" customHeight="1" x14ac:dyDescent="0.2">
      <c r="J719" s="140"/>
    </row>
    <row r="720" spans="10:10" ht="14.1" customHeight="1" x14ac:dyDescent="0.2">
      <c r="J720" s="140"/>
    </row>
    <row r="721" spans="10:10" ht="14.1" customHeight="1" x14ac:dyDescent="0.2">
      <c r="J721" s="140"/>
    </row>
    <row r="722" spans="10:10" ht="14.1" customHeight="1" x14ac:dyDescent="0.2">
      <c r="J722" s="140"/>
    </row>
    <row r="723" spans="10:10" ht="14.1" customHeight="1" x14ac:dyDescent="0.2">
      <c r="J723" s="140"/>
    </row>
    <row r="724" spans="10:10" ht="14.1" customHeight="1" x14ac:dyDescent="0.2">
      <c r="J724" s="140"/>
    </row>
    <row r="725" spans="10:10" ht="14.1" customHeight="1" x14ac:dyDescent="0.2">
      <c r="J725" s="140"/>
    </row>
    <row r="726" spans="10:10" ht="14.1" customHeight="1" x14ac:dyDescent="0.2">
      <c r="J726" s="140"/>
    </row>
    <row r="727" spans="10:10" ht="14.1" customHeight="1" x14ac:dyDescent="0.2">
      <c r="J727" s="140"/>
    </row>
    <row r="728" spans="10:10" ht="14.1" customHeight="1" x14ac:dyDescent="0.2">
      <c r="J728" s="140"/>
    </row>
    <row r="729" spans="10:10" ht="14.1" customHeight="1" x14ac:dyDescent="0.2">
      <c r="J729" s="140"/>
    </row>
    <row r="730" spans="10:10" ht="14.1" customHeight="1" x14ac:dyDescent="0.2">
      <c r="J730" s="140"/>
    </row>
    <row r="731" spans="10:10" ht="14.1" customHeight="1" x14ac:dyDescent="0.2">
      <c r="J731" s="140"/>
    </row>
    <row r="732" spans="10:10" ht="14.1" customHeight="1" x14ac:dyDescent="0.2">
      <c r="J732" s="140"/>
    </row>
    <row r="733" spans="10:10" ht="14.1" customHeight="1" x14ac:dyDescent="0.2">
      <c r="J733" s="140"/>
    </row>
    <row r="734" spans="10:10" ht="14.1" customHeight="1" x14ac:dyDescent="0.2">
      <c r="J734" s="140"/>
    </row>
    <row r="735" spans="10:10" ht="14.1" customHeight="1" x14ac:dyDescent="0.2">
      <c r="J735" s="140"/>
    </row>
    <row r="736" spans="10:10" ht="14.1" customHeight="1" x14ac:dyDescent="0.2">
      <c r="J736" s="140"/>
    </row>
    <row r="737" spans="10:10" ht="14.1" customHeight="1" x14ac:dyDescent="0.2">
      <c r="J737" s="140"/>
    </row>
    <row r="738" spans="10:10" ht="14.1" customHeight="1" x14ac:dyDescent="0.2">
      <c r="J738" s="140"/>
    </row>
    <row r="739" spans="10:10" ht="14.1" customHeight="1" x14ac:dyDescent="0.2">
      <c r="J739" s="140"/>
    </row>
    <row r="740" spans="10:10" ht="14.1" customHeight="1" x14ac:dyDescent="0.2">
      <c r="J740" s="140"/>
    </row>
    <row r="741" spans="10:10" ht="14.1" customHeight="1" x14ac:dyDescent="0.2">
      <c r="J741" s="140"/>
    </row>
    <row r="742" spans="10:10" ht="14.1" customHeight="1" x14ac:dyDescent="0.2">
      <c r="J742" s="140"/>
    </row>
    <row r="743" spans="10:10" ht="14.1" customHeight="1" x14ac:dyDescent="0.2">
      <c r="J743" s="140"/>
    </row>
    <row r="744" spans="10:10" ht="14.1" customHeight="1" x14ac:dyDescent="0.2">
      <c r="J744" s="140"/>
    </row>
    <row r="745" spans="10:10" ht="14.1" customHeight="1" x14ac:dyDescent="0.2">
      <c r="J745" s="140"/>
    </row>
    <row r="746" spans="10:10" ht="14.1" customHeight="1" x14ac:dyDescent="0.2">
      <c r="J746" s="140"/>
    </row>
    <row r="747" spans="10:10" ht="14.1" customHeight="1" x14ac:dyDescent="0.2">
      <c r="J747" s="140"/>
    </row>
    <row r="748" spans="10:10" ht="14.1" customHeight="1" x14ac:dyDescent="0.2">
      <c r="J748" s="140"/>
    </row>
    <row r="749" spans="10:10" ht="14.1" customHeight="1" x14ac:dyDescent="0.2">
      <c r="J749" s="140"/>
    </row>
    <row r="750" spans="10:10" ht="14.1" customHeight="1" x14ac:dyDescent="0.2">
      <c r="J750" s="140"/>
    </row>
    <row r="751" spans="10:10" ht="14.1" customHeight="1" x14ac:dyDescent="0.2">
      <c r="J751" s="140"/>
    </row>
    <row r="752" spans="10:10" ht="14.1" customHeight="1" x14ac:dyDescent="0.2">
      <c r="J752" s="140"/>
    </row>
    <row r="753" spans="10:10" ht="14.1" customHeight="1" x14ac:dyDescent="0.2">
      <c r="J753" s="140"/>
    </row>
    <row r="754" spans="10:10" ht="14.1" customHeight="1" x14ac:dyDescent="0.2">
      <c r="J754" s="140"/>
    </row>
    <row r="755" spans="10:10" ht="14.1" customHeight="1" x14ac:dyDescent="0.2">
      <c r="J755" s="140"/>
    </row>
    <row r="756" spans="10:10" ht="14.1" customHeight="1" x14ac:dyDescent="0.2">
      <c r="J756" s="140"/>
    </row>
    <row r="757" spans="10:10" ht="14.1" customHeight="1" x14ac:dyDescent="0.2">
      <c r="J757" s="140"/>
    </row>
    <row r="758" spans="10:10" ht="14.1" customHeight="1" x14ac:dyDescent="0.2">
      <c r="J758" s="140"/>
    </row>
    <row r="759" spans="10:10" ht="14.1" customHeight="1" x14ac:dyDescent="0.2">
      <c r="J759" s="140"/>
    </row>
    <row r="760" spans="10:10" ht="14.1" customHeight="1" x14ac:dyDescent="0.2">
      <c r="J760" s="140"/>
    </row>
    <row r="761" spans="10:10" ht="14.1" customHeight="1" x14ac:dyDescent="0.2">
      <c r="J761" s="140"/>
    </row>
    <row r="762" spans="10:10" ht="14.1" customHeight="1" x14ac:dyDescent="0.2">
      <c r="J762" s="140"/>
    </row>
    <row r="763" spans="10:10" ht="14.1" customHeight="1" x14ac:dyDescent="0.2">
      <c r="J763" s="140"/>
    </row>
    <row r="764" spans="10:10" ht="14.1" customHeight="1" x14ac:dyDescent="0.2">
      <c r="J764" s="140"/>
    </row>
    <row r="765" spans="10:10" ht="14.1" customHeight="1" x14ac:dyDescent="0.2">
      <c r="J765" s="140"/>
    </row>
    <row r="766" spans="10:10" ht="14.1" customHeight="1" x14ac:dyDescent="0.2">
      <c r="J766" s="140"/>
    </row>
    <row r="767" spans="10:10" ht="14.1" customHeight="1" x14ac:dyDescent="0.2">
      <c r="J767" s="140"/>
    </row>
    <row r="768" spans="10:10" ht="14.1" customHeight="1" x14ac:dyDescent="0.2">
      <c r="J768" s="140"/>
    </row>
    <row r="769" spans="10:10" ht="14.1" customHeight="1" x14ac:dyDescent="0.2">
      <c r="J769" s="140"/>
    </row>
    <row r="770" spans="10:10" ht="14.1" customHeight="1" x14ac:dyDescent="0.2">
      <c r="J770" s="140"/>
    </row>
    <row r="771" spans="10:10" ht="14.1" customHeight="1" x14ac:dyDescent="0.2">
      <c r="J771" s="140"/>
    </row>
    <row r="772" spans="10:10" ht="14.1" customHeight="1" x14ac:dyDescent="0.2">
      <c r="J772" s="140"/>
    </row>
    <row r="773" spans="10:10" ht="14.1" customHeight="1" x14ac:dyDescent="0.2">
      <c r="J773" s="140"/>
    </row>
    <row r="774" spans="10:10" ht="14.1" customHeight="1" x14ac:dyDescent="0.2">
      <c r="J774" s="140"/>
    </row>
    <row r="775" spans="10:10" ht="14.1" customHeight="1" x14ac:dyDescent="0.2">
      <c r="J775" s="140"/>
    </row>
    <row r="776" spans="10:10" ht="14.1" customHeight="1" x14ac:dyDescent="0.2">
      <c r="J776" s="140"/>
    </row>
    <row r="777" spans="10:10" ht="14.1" customHeight="1" x14ac:dyDescent="0.2">
      <c r="J777" s="140"/>
    </row>
    <row r="778" spans="10:10" ht="14.1" customHeight="1" x14ac:dyDescent="0.2">
      <c r="J778" s="140"/>
    </row>
    <row r="779" spans="10:10" ht="14.1" customHeight="1" x14ac:dyDescent="0.2">
      <c r="J779" s="140"/>
    </row>
    <row r="780" spans="10:10" ht="14.1" customHeight="1" x14ac:dyDescent="0.2">
      <c r="J780" s="140"/>
    </row>
    <row r="781" spans="10:10" ht="14.1" customHeight="1" x14ac:dyDescent="0.2">
      <c r="J781" s="140"/>
    </row>
    <row r="782" spans="10:10" ht="14.1" customHeight="1" x14ac:dyDescent="0.2">
      <c r="J782" s="140"/>
    </row>
    <row r="783" spans="10:10" ht="14.1" customHeight="1" x14ac:dyDescent="0.2">
      <c r="J783" s="140"/>
    </row>
    <row r="784" spans="10:10" ht="14.1" customHeight="1" x14ac:dyDescent="0.2">
      <c r="J784" s="140"/>
    </row>
    <row r="785" spans="10:10" ht="14.1" customHeight="1" x14ac:dyDescent="0.2">
      <c r="J785" s="140"/>
    </row>
    <row r="786" spans="10:10" ht="14.1" customHeight="1" x14ac:dyDescent="0.2">
      <c r="J786" s="140"/>
    </row>
    <row r="787" spans="10:10" ht="14.1" customHeight="1" x14ac:dyDescent="0.2">
      <c r="J787" s="140"/>
    </row>
    <row r="788" spans="10:10" ht="14.1" customHeight="1" x14ac:dyDescent="0.2">
      <c r="J788" s="140"/>
    </row>
    <row r="789" spans="10:10" ht="14.1" customHeight="1" x14ac:dyDescent="0.2">
      <c r="J789" s="140"/>
    </row>
    <row r="790" spans="10:10" ht="14.1" customHeight="1" x14ac:dyDescent="0.2">
      <c r="J790" s="140"/>
    </row>
    <row r="791" spans="10:10" ht="14.1" customHeight="1" x14ac:dyDescent="0.2">
      <c r="J791" s="140"/>
    </row>
    <row r="792" spans="10:10" ht="14.1" customHeight="1" x14ac:dyDescent="0.2">
      <c r="J792" s="140"/>
    </row>
    <row r="793" spans="10:10" ht="14.1" customHeight="1" x14ac:dyDescent="0.2">
      <c r="J793" s="140"/>
    </row>
    <row r="794" spans="10:10" ht="14.1" customHeight="1" x14ac:dyDescent="0.2">
      <c r="J794" s="140"/>
    </row>
    <row r="795" spans="10:10" ht="14.1" customHeight="1" x14ac:dyDescent="0.2">
      <c r="J795" s="140"/>
    </row>
    <row r="796" spans="10:10" ht="14.1" customHeight="1" x14ac:dyDescent="0.2">
      <c r="J796" s="140"/>
    </row>
    <row r="797" spans="10:10" ht="14.1" customHeight="1" x14ac:dyDescent="0.2">
      <c r="J797" s="140"/>
    </row>
    <row r="798" spans="10:10" ht="14.1" customHeight="1" x14ac:dyDescent="0.2">
      <c r="J798" s="140"/>
    </row>
    <row r="799" spans="10:10" ht="14.1" customHeight="1" x14ac:dyDescent="0.2">
      <c r="J799" s="140"/>
    </row>
    <row r="800" spans="10:10" ht="14.1" customHeight="1" x14ac:dyDescent="0.2">
      <c r="J800" s="140"/>
    </row>
    <row r="801" spans="10:10" ht="14.1" customHeight="1" x14ac:dyDescent="0.2">
      <c r="J801" s="140"/>
    </row>
    <row r="802" spans="10:10" ht="14.1" customHeight="1" x14ac:dyDescent="0.2">
      <c r="J802" s="140"/>
    </row>
    <row r="803" spans="10:10" ht="14.1" customHeight="1" x14ac:dyDescent="0.2">
      <c r="J803" s="140"/>
    </row>
    <row r="804" spans="10:10" ht="14.1" customHeight="1" x14ac:dyDescent="0.2">
      <c r="J804" s="140"/>
    </row>
    <row r="805" spans="10:10" ht="14.1" customHeight="1" x14ac:dyDescent="0.2">
      <c r="J805" s="140"/>
    </row>
    <row r="806" spans="10:10" ht="14.1" customHeight="1" x14ac:dyDescent="0.2">
      <c r="J806" s="140"/>
    </row>
    <row r="807" spans="10:10" ht="14.1" customHeight="1" x14ac:dyDescent="0.2">
      <c r="J807" s="140"/>
    </row>
    <row r="808" spans="10:10" ht="14.1" customHeight="1" x14ac:dyDescent="0.2">
      <c r="J808" s="140"/>
    </row>
    <row r="809" spans="10:10" ht="14.1" customHeight="1" x14ac:dyDescent="0.2">
      <c r="J809" s="140"/>
    </row>
    <row r="810" spans="10:10" ht="14.1" customHeight="1" x14ac:dyDescent="0.2">
      <c r="J810" s="140"/>
    </row>
    <row r="811" spans="10:10" ht="14.1" customHeight="1" x14ac:dyDescent="0.2">
      <c r="J811" s="140"/>
    </row>
    <row r="812" spans="10:10" ht="14.1" customHeight="1" x14ac:dyDescent="0.2">
      <c r="J812" s="140"/>
    </row>
    <row r="813" spans="10:10" ht="14.1" customHeight="1" x14ac:dyDescent="0.2">
      <c r="J813" s="140"/>
    </row>
    <row r="814" spans="10:10" ht="14.1" customHeight="1" x14ac:dyDescent="0.2">
      <c r="J814" s="140"/>
    </row>
    <row r="815" spans="10:10" ht="14.1" customHeight="1" x14ac:dyDescent="0.2">
      <c r="J815" s="140"/>
    </row>
    <row r="816" spans="10:10" ht="14.1" customHeight="1" x14ac:dyDescent="0.2">
      <c r="J816" s="140"/>
    </row>
    <row r="817" spans="10:10" ht="14.1" customHeight="1" x14ac:dyDescent="0.2">
      <c r="J817" s="140"/>
    </row>
    <row r="818" spans="10:10" ht="14.1" customHeight="1" x14ac:dyDescent="0.2">
      <c r="J818" s="140"/>
    </row>
    <row r="819" spans="10:10" ht="14.1" customHeight="1" x14ac:dyDescent="0.2">
      <c r="J819" s="140"/>
    </row>
    <row r="820" spans="10:10" ht="14.1" customHeight="1" x14ac:dyDescent="0.2">
      <c r="J820" s="140"/>
    </row>
    <row r="821" spans="10:10" ht="14.1" customHeight="1" x14ac:dyDescent="0.2">
      <c r="J821" s="140"/>
    </row>
    <row r="822" spans="10:10" ht="14.1" customHeight="1" x14ac:dyDescent="0.2">
      <c r="J822" s="140"/>
    </row>
    <row r="823" spans="10:10" ht="14.1" customHeight="1" x14ac:dyDescent="0.2">
      <c r="J823" s="140"/>
    </row>
    <row r="824" spans="10:10" ht="14.1" customHeight="1" x14ac:dyDescent="0.2">
      <c r="J824" s="140"/>
    </row>
    <row r="825" spans="10:10" ht="14.1" customHeight="1" x14ac:dyDescent="0.2">
      <c r="J825" s="140"/>
    </row>
    <row r="826" spans="10:10" ht="14.1" customHeight="1" x14ac:dyDescent="0.2">
      <c r="J826" s="140"/>
    </row>
    <row r="827" spans="10:10" ht="14.1" customHeight="1" x14ac:dyDescent="0.2">
      <c r="J827" s="140"/>
    </row>
    <row r="828" spans="10:10" ht="14.1" customHeight="1" x14ac:dyDescent="0.2">
      <c r="J828" s="140"/>
    </row>
    <row r="829" spans="10:10" ht="14.1" customHeight="1" x14ac:dyDescent="0.2">
      <c r="J829" s="140"/>
    </row>
    <row r="830" spans="10:10" ht="14.1" customHeight="1" x14ac:dyDescent="0.2">
      <c r="J830" s="140"/>
    </row>
    <row r="831" spans="10:10" ht="14.1" customHeight="1" x14ac:dyDescent="0.2">
      <c r="J831" s="140"/>
    </row>
    <row r="832" spans="10:10" ht="14.1" customHeight="1" x14ac:dyDescent="0.2">
      <c r="J832" s="140"/>
    </row>
    <row r="833" spans="10:10" ht="14.1" customHeight="1" x14ac:dyDescent="0.2">
      <c r="J833" s="140"/>
    </row>
    <row r="834" spans="10:10" ht="14.1" customHeight="1" x14ac:dyDescent="0.2">
      <c r="J834" s="140"/>
    </row>
    <row r="835" spans="10:10" ht="14.1" customHeight="1" x14ac:dyDescent="0.2">
      <c r="J835" s="140"/>
    </row>
    <row r="836" spans="10:10" ht="14.1" customHeight="1" x14ac:dyDescent="0.2">
      <c r="J836" s="140"/>
    </row>
    <row r="837" spans="10:10" ht="14.1" customHeight="1" x14ac:dyDescent="0.2">
      <c r="J837" s="140"/>
    </row>
    <row r="838" spans="10:10" ht="14.1" customHeight="1" x14ac:dyDescent="0.2">
      <c r="J838" s="140"/>
    </row>
    <row r="839" spans="10:10" ht="14.1" customHeight="1" x14ac:dyDescent="0.2">
      <c r="J839" s="140"/>
    </row>
    <row r="840" spans="10:10" ht="14.1" customHeight="1" x14ac:dyDescent="0.2">
      <c r="J840" s="140"/>
    </row>
    <row r="841" spans="10:10" ht="14.1" customHeight="1" x14ac:dyDescent="0.2">
      <c r="J841" s="140"/>
    </row>
    <row r="842" spans="10:10" ht="14.1" customHeight="1" x14ac:dyDescent="0.2">
      <c r="J842" s="140"/>
    </row>
    <row r="843" spans="10:10" ht="14.1" customHeight="1" x14ac:dyDescent="0.2">
      <c r="J843" s="140"/>
    </row>
    <row r="844" spans="10:10" ht="14.1" customHeight="1" x14ac:dyDescent="0.2">
      <c r="J844" s="140"/>
    </row>
    <row r="845" spans="10:10" ht="14.1" customHeight="1" x14ac:dyDescent="0.2">
      <c r="J845" s="140"/>
    </row>
    <row r="846" spans="10:10" ht="14.1" customHeight="1" x14ac:dyDescent="0.2">
      <c r="J846" s="140"/>
    </row>
    <row r="847" spans="10:10" ht="14.1" customHeight="1" x14ac:dyDescent="0.2">
      <c r="J847" s="140"/>
    </row>
    <row r="848" spans="10:10" ht="14.1" customHeight="1" x14ac:dyDescent="0.2">
      <c r="J848" s="140"/>
    </row>
    <row r="849" spans="10:10" ht="14.1" customHeight="1" x14ac:dyDescent="0.2">
      <c r="J849" s="140"/>
    </row>
    <row r="850" spans="10:10" ht="14.1" customHeight="1" x14ac:dyDescent="0.2">
      <c r="J850" s="140"/>
    </row>
    <row r="851" spans="10:10" ht="14.1" customHeight="1" x14ac:dyDescent="0.2">
      <c r="J851" s="140"/>
    </row>
    <row r="852" spans="10:10" ht="14.1" customHeight="1" x14ac:dyDescent="0.2">
      <c r="J852" s="140"/>
    </row>
    <row r="853" spans="10:10" ht="14.1" customHeight="1" x14ac:dyDescent="0.2">
      <c r="J853" s="140"/>
    </row>
    <row r="854" spans="10:10" ht="14.1" customHeight="1" x14ac:dyDescent="0.2">
      <c r="J854" s="140"/>
    </row>
    <row r="855" spans="10:10" ht="14.1" customHeight="1" x14ac:dyDescent="0.2">
      <c r="J855" s="140"/>
    </row>
    <row r="856" spans="10:10" ht="14.1" customHeight="1" x14ac:dyDescent="0.2">
      <c r="J856" s="140"/>
    </row>
    <row r="857" spans="10:10" ht="14.1" customHeight="1" x14ac:dyDescent="0.2">
      <c r="J857" s="140"/>
    </row>
    <row r="858" spans="10:10" ht="14.1" customHeight="1" x14ac:dyDescent="0.2">
      <c r="J858" s="140"/>
    </row>
    <row r="859" spans="10:10" ht="14.1" customHeight="1" x14ac:dyDescent="0.2">
      <c r="J859" s="140"/>
    </row>
    <row r="860" spans="10:10" ht="14.1" customHeight="1" x14ac:dyDescent="0.2">
      <c r="J860" s="140"/>
    </row>
    <row r="861" spans="10:10" ht="14.1" customHeight="1" x14ac:dyDescent="0.2">
      <c r="J861" s="140"/>
    </row>
    <row r="862" spans="10:10" ht="14.1" customHeight="1" x14ac:dyDescent="0.2">
      <c r="J862" s="140"/>
    </row>
    <row r="863" spans="10:10" ht="14.1" customHeight="1" x14ac:dyDescent="0.2">
      <c r="J863" s="140"/>
    </row>
    <row r="864" spans="10:10" ht="14.1" customHeight="1" x14ac:dyDescent="0.2">
      <c r="J864" s="140"/>
    </row>
    <row r="865" spans="10:10" ht="14.1" customHeight="1" x14ac:dyDescent="0.2">
      <c r="J865" s="140"/>
    </row>
    <row r="866" spans="10:10" ht="14.1" customHeight="1" x14ac:dyDescent="0.2">
      <c r="J866" s="140"/>
    </row>
    <row r="867" spans="10:10" ht="14.1" customHeight="1" x14ac:dyDescent="0.2">
      <c r="J867" s="140"/>
    </row>
    <row r="868" spans="10:10" ht="14.1" customHeight="1" x14ac:dyDescent="0.2">
      <c r="J868" s="140"/>
    </row>
    <row r="869" spans="10:10" ht="14.1" customHeight="1" x14ac:dyDescent="0.2">
      <c r="J869" s="140"/>
    </row>
    <row r="870" spans="10:10" ht="14.1" customHeight="1" x14ac:dyDescent="0.2">
      <c r="J870" s="140"/>
    </row>
    <row r="871" spans="10:10" ht="14.1" customHeight="1" x14ac:dyDescent="0.2">
      <c r="J871" s="140"/>
    </row>
    <row r="872" spans="10:10" ht="14.1" customHeight="1" x14ac:dyDescent="0.2">
      <c r="J872" s="140"/>
    </row>
    <row r="873" spans="10:10" ht="14.1" customHeight="1" x14ac:dyDescent="0.2">
      <c r="J873" s="140"/>
    </row>
    <row r="874" spans="10:10" ht="14.1" customHeight="1" x14ac:dyDescent="0.2">
      <c r="J874" s="140"/>
    </row>
    <row r="875" spans="10:10" ht="14.1" customHeight="1" x14ac:dyDescent="0.2">
      <c r="J875" s="140"/>
    </row>
    <row r="876" spans="10:10" ht="14.1" customHeight="1" x14ac:dyDescent="0.2">
      <c r="J876" s="140"/>
    </row>
    <row r="877" spans="10:10" ht="14.1" customHeight="1" x14ac:dyDescent="0.2">
      <c r="J877" s="140"/>
    </row>
    <row r="878" spans="10:10" ht="14.1" customHeight="1" x14ac:dyDescent="0.2">
      <c r="J878" s="140"/>
    </row>
    <row r="879" spans="10:10" ht="14.1" customHeight="1" x14ac:dyDescent="0.2">
      <c r="J879" s="140"/>
    </row>
    <row r="880" spans="10:10" ht="14.1" customHeight="1" x14ac:dyDescent="0.2">
      <c r="J880" s="140"/>
    </row>
    <row r="881" spans="10:10" ht="14.1" customHeight="1" x14ac:dyDescent="0.2">
      <c r="J881" s="140"/>
    </row>
    <row r="882" spans="10:10" ht="14.1" customHeight="1" x14ac:dyDescent="0.2">
      <c r="J882" s="140"/>
    </row>
    <row r="883" spans="10:10" ht="14.1" customHeight="1" x14ac:dyDescent="0.2">
      <c r="J883" s="140"/>
    </row>
    <row r="884" spans="10:10" ht="14.1" customHeight="1" x14ac:dyDescent="0.2">
      <c r="J884" s="140"/>
    </row>
    <row r="885" spans="10:10" ht="14.1" customHeight="1" x14ac:dyDescent="0.2">
      <c r="J885" s="140"/>
    </row>
    <row r="886" spans="10:10" ht="14.1" customHeight="1" x14ac:dyDescent="0.2">
      <c r="J886" s="140"/>
    </row>
    <row r="887" spans="10:10" ht="14.1" customHeight="1" x14ac:dyDescent="0.2">
      <c r="J887" s="140"/>
    </row>
    <row r="888" spans="10:10" ht="14.1" customHeight="1" x14ac:dyDescent="0.2">
      <c r="J888" s="140"/>
    </row>
    <row r="889" spans="10:10" ht="14.1" customHeight="1" x14ac:dyDescent="0.2">
      <c r="J889" s="140"/>
    </row>
    <row r="890" spans="10:10" ht="14.1" customHeight="1" x14ac:dyDescent="0.2">
      <c r="J890" s="140"/>
    </row>
    <row r="891" spans="10:10" ht="14.1" customHeight="1" x14ac:dyDescent="0.2">
      <c r="J891" s="140"/>
    </row>
    <row r="892" spans="10:10" ht="14.1" customHeight="1" x14ac:dyDescent="0.2">
      <c r="J892" s="140"/>
    </row>
    <row r="893" spans="10:10" ht="14.1" customHeight="1" x14ac:dyDescent="0.2">
      <c r="J893" s="140"/>
    </row>
    <row r="894" spans="10:10" ht="14.1" customHeight="1" x14ac:dyDescent="0.2">
      <c r="J894" s="140"/>
    </row>
    <row r="895" spans="10:10" ht="14.1" customHeight="1" x14ac:dyDescent="0.2">
      <c r="J895" s="140"/>
    </row>
    <row r="896" spans="10:10" ht="14.1" customHeight="1" x14ac:dyDescent="0.2">
      <c r="J896" s="140"/>
    </row>
    <row r="897" spans="10:10" ht="14.1" customHeight="1" x14ac:dyDescent="0.2">
      <c r="J897" s="140"/>
    </row>
    <row r="898" spans="10:10" ht="14.1" customHeight="1" x14ac:dyDescent="0.2">
      <c r="J898" s="140"/>
    </row>
    <row r="899" spans="10:10" ht="14.1" customHeight="1" x14ac:dyDescent="0.2">
      <c r="J899" s="140"/>
    </row>
    <row r="900" spans="10:10" ht="14.1" customHeight="1" x14ac:dyDescent="0.2">
      <c r="J900" s="140"/>
    </row>
  </sheetData>
  <sheetProtection formatCells="0" formatColumns="0" formatRows="0"/>
  <mergeCells count="2">
    <mergeCell ref="D57:I61"/>
    <mergeCell ref="B2:K9"/>
  </mergeCells>
  <phoneticPr fontId="3" type="noConversion"/>
  <conditionalFormatting sqref="J18">
    <cfRule type="expression" dxfId="18" priority="1" stopIfTrue="1">
      <formula>ISBLANK($J$18)=TRUE</formula>
    </cfRule>
  </conditionalFormatting>
  <dataValidations count="3">
    <dataValidation type="list" allowBlank="1" showInputMessage="1" showErrorMessage="1" errorTitle="Invalid Customer Code" error="Select a customer code from the list box. All customer codes need to be created on the Customers sheet before being available for selection." sqref="J17" xr:uid="{00000000-0002-0000-0500-000000000000}">
      <formula1>Customer_Code</formula1>
    </dataValidation>
    <dataValidation allowBlank="1" showInputMessage="1" showErrorMessage="1" errorTitle="Invalid Customer Code" error="Select a customer code from the list box. All customer codes need to be created on the Customers sheet before being available for selection." sqref="K17" xr:uid="{00000000-0002-0000-0500-000001000000}"/>
    <dataValidation type="date" operator="greaterThan" allowBlank="1" showInputMessage="1" showErrorMessage="1" errorTitle="Invalid Date" error="The date that you entered is invalid. Enter a valid date in accordance with the Regional Settings that have been specified in the System Control Panel." sqref="J18" xr:uid="{00000000-0002-0000-0500-000002000000}">
      <formula1>36526</formula1>
    </dataValidation>
  </dataValidations>
  <pageMargins left="0.55118110236220474" right="0.55118110236220474" top="0.59055118110236227" bottom="0.59055118110236227" header="0.39370078740157483" footer="0.39370078740157483"/>
  <pageSetup paperSize="9" scale="92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20"/>
  <sheetViews>
    <sheetView zoomScale="95" workbookViewId="0">
      <selection activeCell="C23" sqref="C23"/>
    </sheetView>
  </sheetViews>
  <sheetFormatPr defaultRowHeight="15" customHeight="1" x14ac:dyDescent="0.2"/>
  <cols>
    <col min="1" max="1" width="15.7109375" style="18" customWidth="1"/>
    <col min="2" max="2" width="15.7109375" style="17" customWidth="1"/>
    <col min="3" max="3" width="15.7109375" style="20" customWidth="1"/>
    <col min="4" max="4" width="15.7109375" style="17" customWidth="1"/>
    <col min="5" max="17" width="15.7109375" style="3" customWidth="1"/>
    <col min="18" max="16384" width="9.140625" style="3"/>
  </cols>
  <sheetData>
    <row r="1" spans="1:5" ht="15.75" x14ac:dyDescent="0.25">
      <c r="A1" s="119">
        <f>'Set-up'!$C$5</f>
        <v>0</v>
      </c>
    </row>
    <row r="2" spans="1:5" ht="15" customHeight="1" x14ac:dyDescent="0.2">
      <c r="A2" s="115" t="s">
        <v>42</v>
      </c>
    </row>
    <row r="3" spans="1:5" ht="15" customHeight="1" x14ac:dyDescent="0.2">
      <c r="A3" s="75" t="s">
        <v>2</v>
      </c>
    </row>
    <row r="4" spans="1:5" ht="15" customHeight="1" x14ac:dyDescent="0.2">
      <c r="A4" s="114" t="s">
        <v>43</v>
      </c>
      <c r="B4" s="157">
        <v>42430</v>
      </c>
    </row>
    <row r="6" spans="1:5" s="6" customFormat="1" ht="15" customHeight="1" x14ac:dyDescent="0.2">
      <c r="A6" s="114" t="s">
        <v>44</v>
      </c>
      <c r="B6" s="116" t="s">
        <v>45</v>
      </c>
      <c r="C6" s="116" t="s">
        <v>47</v>
      </c>
      <c r="D6" s="116" t="s">
        <v>48</v>
      </c>
      <c r="E6" s="144" t="s">
        <v>106</v>
      </c>
    </row>
    <row r="7" spans="1:5" ht="15" customHeight="1" x14ac:dyDescent="0.2">
      <c r="A7" s="18">
        <f>DATE(YEAR(B4),MONTH(B4)+1,0)</f>
        <v>42460</v>
      </c>
      <c r="B7" s="17">
        <f t="shared" ref="B7:B18" si="0">SUMPRODUCT((ISBLANK(Invoice_Number)=FALSE)*(InvoiceDate&gt;=DATE(YEAR($A7),MONTH($A7),1))*(InvoiceDate&lt;=$A7)*(InvoiceAmount))</f>
        <v>0</v>
      </c>
      <c r="C7" s="17">
        <f t="shared" ref="C7:C18" si="1">SUMPRODUCT((ISBLANK(Invoice_Number)=FALSE)*(PayDate&gt;=DATE(YEAR($A7),MONTH($A7),1))*(PayDate&lt;=$A7)*(InvoiceAmount))</f>
        <v>0</v>
      </c>
      <c r="D7" s="17">
        <f t="shared" ref="D7:D18" si="2">SUMPRODUCT((ISBLANK(Invoice_Number)=FALSE)*(InvoiceDate&lt;=A7)*(PayDate&gt;$A7)*(InvoiceAmount))+SUMPRODUCT((ISBLANK(Invoice_Number)=FALSE)*(InvoiceDate&lt;=A7)*(ISBLANK(PayDate)=TRUE)*(InvoiceAmount))</f>
        <v>0</v>
      </c>
      <c r="E7" s="17">
        <f t="shared" ref="E7:E18" si="3">SUMPRODUCT((ISBLANK(Invoice_Number)=TRUE)*(InvoiceDate&lt;=A7)*(InvoiceAmount))</f>
        <v>0</v>
      </c>
    </row>
    <row r="8" spans="1:5" ht="15" customHeight="1" x14ac:dyDescent="0.2">
      <c r="A8" s="18">
        <f>DATE(YEAR(A7),MONTH(A7)+2,0)</f>
        <v>42490</v>
      </c>
      <c r="B8" s="17">
        <f t="shared" si="0"/>
        <v>0</v>
      </c>
      <c r="C8" s="17">
        <f t="shared" si="1"/>
        <v>0</v>
      </c>
      <c r="D8" s="17">
        <f t="shared" si="2"/>
        <v>0</v>
      </c>
      <c r="E8" s="17">
        <f t="shared" si="3"/>
        <v>0</v>
      </c>
    </row>
    <row r="9" spans="1:5" ht="15" customHeight="1" x14ac:dyDescent="0.2">
      <c r="A9" s="18">
        <f t="shared" ref="A9:A18" si="4">DATE(YEAR(A8),MONTH(A8)+2,0)</f>
        <v>42521</v>
      </c>
      <c r="B9" s="17">
        <f t="shared" si="0"/>
        <v>0</v>
      </c>
      <c r="C9" s="17">
        <f t="shared" si="1"/>
        <v>0</v>
      </c>
      <c r="D9" s="17">
        <f t="shared" si="2"/>
        <v>0</v>
      </c>
      <c r="E9" s="17">
        <f t="shared" si="3"/>
        <v>0</v>
      </c>
    </row>
    <row r="10" spans="1:5" ht="15" customHeight="1" x14ac:dyDescent="0.2">
      <c r="A10" s="18">
        <f t="shared" si="4"/>
        <v>42551</v>
      </c>
      <c r="B10" s="17">
        <f t="shared" si="0"/>
        <v>0</v>
      </c>
      <c r="C10" s="17">
        <f t="shared" si="1"/>
        <v>0</v>
      </c>
      <c r="D10" s="17">
        <f t="shared" si="2"/>
        <v>0</v>
      </c>
      <c r="E10" s="17">
        <f t="shared" si="3"/>
        <v>0</v>
      </c>
    </row>
    <row r="11" spans="1:5" ht="15" customHeight="1" x14ac:dyDescent="0.2">
      <c r="A11" s="18">
        <f t="shared" si="4"/>
        <v>42582</v>
      </c>
      <c r="B11" s="17">
        <f t="shared" si="0"/>
        <v>0</v>
      </c>
      <c r="C11" s="17">
        <f t="shared" si="1"/>
        <v>0</v>
      </c>
      <c r="D11" s="17">
        <f t="shared" si="2"/>
        <v>0</v>
      </c>
      <c r="E11" s="17">
        <f t="shared" si="3"/>
        <v>0</v>
      </c>
    </row>
    <row r="12" spans="1:5" ht="15" customHeight="1" x14ac:dyDescent="0.2">
      <c r="A12" s="18">
        <f t="shared" si="4"/>
        <v>42613</v>
      </c>
      <c r="B12" s="17">
        <f t="shared" si="0"/>
        <v>0</v>
      </c>
      <c r="C12" s="17">
        <f t="shared" si="1"/>
        <v>0</v>
      </c>
      <c r="D12" s="17">
        <f t="shared" si="2"/>
        <v>0</v>
      </c>
      <c r="E12" s="17">
        <f t="shared" si="3"/>
        <v>0</v>
      </c>
    </row>
    <row r="13" spans="1:5" ht="15" customHeight="1" x14ac:dyDescent="0.2">
      <c r="A13" s="18">
        <f t="shared" si="4"/>
        <v>42643</v>
      </c>
      <c r="B13" s="17">
        <f t="shared" si="0"/>
        <v>0</v>
      </c>
      <c r="C13" s="17">
        <f t="shared" si="1"/>
        <v>0</v>
      </c>
      <c r="D13" s="17">
        <f t="shared" si="2"/>
        <v>0</v>
      </c>
      <c r="E13" s="17">
        <f t="shared" si="3"/>
        <v>0</v>
      </c>
    </row>
    <row r="14" spans="1:5" ht="15" customHeight="1" x14ac:dyDescent="0.2">
      <c r="A14" s="18">
        <f t="shared" si="4"/>
        <v>42674</v>
      </c>
      <c r="B14" s="17">
        <f t="shared" si="0"/>
        <v>0</v>
      </c>
      <c r="C14" s="17">
        <f t="shared" si="1"/>
        <v>0</v>
      </c>
      <c r="D14" s="17">
        <f t="shared" si="2"/>
        <v>0</v>
      </c>
      <c r="E14" s="17">
        <f t="shared" si="3"/>
        <v>0</v>
      </c>
    </row>
    <row r="15" spans="1:5" ht="15" customHeight="1" x14ac:dyDescent="0.2">
      <c r="A15" s="18">
        <f t="shared" si="4"/>
        <v>42704</v>
      </c>
      <c r="B15" s="17">
        <f t="shared" si="0"/>
        <v>0</v>
      </c>
      <c r="C15" s="17">
        <f t="shared" si="1"/>
        <v>0</v>
      </c>
      <c r="D15" s="17">
        <f t="shared" si="2"/>
        <v>0</v>
      </c>
      <c r="E15" s="17">
        <f t="shared" si="3"/>
        <v>0</v>
      </c>
    </row>
    <row r="16" spans="1:5" ht="15" customHeight="1" x14ac:dyDescent="0.2">
      <c r="A16" s="18">
        <f t="shared" si="4"/>
        <v>42735</v>
      </c>
      <c r="B16" s="17">
        <f t="shared" si="0"/>
        <v>0</v>
      </c>
      <c r="C16" s="17">
        <f t="shared" si="1"/>
        <v>0</v>
      </c>
      <c r="D16" s="17">
        <f t="shared" si="2"/>
        <v>0</v>
      </c>
      <c r="E16" s="17">
        <f t="shared" si="3"/>
        <v>0</v>
      </c>
    </row>
    <row r="17" spans="1:5" ht="15" customHeight="1" x14ac:dyDescent="0.2">
      <c r="A17" s="18">
        <f t="shared" si="4"/>
        <v>42766</v>
      </c>
      <c r="B17" s="17">
        <f t="shared" si="0"/>
        <v>0</v>
      </c>
      <c r="C17" s="17">
        <f t="shared" si="1"/>
        <v>0</v>
      </c>
      <c r="D17" s="17">
        <f t="shared" si="2"/>
        <v>0</v>
      </c>
      <c r="E17" s="17">
        <f t="shared" si="3"/>
        <v>0</v>
      </c>
    </row>
    <row r="18" spans="1:5" ht="15" customHeight="1" x14ac:dyDescent="0.2">
      <c r="A18" s="18">
        <f t="shared" si="4"/>
        <v>42794</v>
      </c>
      <c r="B18" s="17">
        <f t="shared" si="0"/>
        <v>0</v>
      </c>
      <c r="C18" s="17">
        <f t="shared" si="1"/>
        <v>0</v>
      </c>
      <c r="D18" s="17">
        <f t="shared" si="2"/>
        <v>0</v>
      </c>
      <c r="E18" s="17">
        <f t="shared" si="3"/>
        <v>0</v>
      </c>
    </row>
    <row r="19" spans="1:5" s="6" customFormat="1" ht="15" customHeight="1" thickBot="1" x14ac:dyDescent="0.25">
      <c r="A19" s="114"/>
      <c r="B19" s="117">
        <f>SUM(B7:B18)</f>
        <v>0</v>
      </c>
      <c r="C19" s="117">
        <f>SUM(C7:C18)</f>
        <v>0</v>
      </c>
      <c r="D19" s="118"/>
    </row>
    <row r="20" spans="1:5" ht="15" customHeight="1" thickTop="1" x14ac:dyDescent="0.2"/>
  </sheetData>
  <sheetProtection formatCells="0" formatColumns="0" formatRows="0"/>
  <phoneticPr fontId="3" type="noConversion"/>
  <conditionalFormatting sqref="B4">
    <cfRule type="expression" dxfId="17" priority="1" stopIfTrue="1">
      <formula>ISBLANK($B$4)=TRUE</formula>
    </cfRule>
  </conditionalFormatting>
  <dataValidations count="1">
    <dataValidation type="date" operator="greaterThan" allowBlank="1" showInputMessage="1" showErrorMessage="1" errorTitle="Invalid Date" error="The date that you entered is invalid. Enter a valid date in accordance with the Regional Settings that have been specified in the System Control Panel." sqref="B4" xr:uid="{00000000-0002-0000-0600-000000000000}">
      <formula1>36526</formula1>
    </dataValidation>
  </dataValidations>
  <pageMargins left="0.55118110236220474" right="0.55118110236220474" top="0.59055118110236227" bottom="0.59055118110236227" header="0.39370078740157483" footer="0.39370078740157483"/>
  <pageSetup paperSize="9" scale="79" orientation="landscape" r:id="rId1"/>
  <headerFooter alignWithMargins="0">
    <oddFooter>&amp;C&amp;9Page &amp;P of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27"/>
  <sheetViews>
    <sheetView zoomScale="95" workbookViewId="0">
      <selection activeCell="B4" sqref="B4"/>
    </sheetView>
  </sheetViews>
  <sheetFormatPr defaultRowHeight="15" customHeight="1" x14ac:dyDescent="0.2"/>
  <cols>
    <col min="1" max="1" width="17.7109375" style="3" customWidth="1"/>
    <col min="2" max="19" width="15.7109375" style="3" customWidth="1"/>
    <col min="20" max="16384" width="9.140625" style="3"/>
  </cols>
  <sheetData>
    <row r="1" spans="1:11" ht="15.75" x14ac:dyDescent="0.25">
      <c r="A1" s="83">
        <f>'Set-up'!C5</f>
        <v>0</v>
      </c>
      <c r="K1" s="77"/>
    </row>
    <row r="2" spans="1:11" ht="15" customHeight="1" x14ac:dyDescent="0.2">
      <c r="A2" s="81" t="s">
        <v>49</v>
      </c>
    </row>
    <row r="3" spans="1:11" ht="15" customHeight="1" x14ac:dyDescent="0.2">
      <c r="A3" s="75" t="s">
        <v>2</v>
      </c>
    </row>
    <row r="4" spans="1:11" ht="15" customHeight="1" x14ac:dyDescent="0.2">
      <c r="A4" s="120" t="s">
        <v>50</v>
      </c>
      <c r="B4" s="158">
        <v>42886</v>
      </c>
      <c r="C4" s="78" t="str">
        <f>IF(ISBLANK(B4)=TRUE,"enter date!","")</f>
        <v/>
      </c>
      <c r="D4" s="121" t="str">
        <f>IF(ISBLANK($B$6)=TRUE,"All Customers",IF(ISBLANK(VLOOKUP($B$6,Customers,2,0))=TRUE,"",VLOOKUP($B$6,Customers,2,0)))</f>
        <v>PP1</v>
      </c>
      <c r="E4" s="122"/>
      <c r="F4" s="122"/>
      <c r="G4" s="122"/>
    </row>
    <row r="5" spans="1:11" ht="15" customHeight="1" x14ac:dyDescent="0.2">
      <c r="A5" s="122"/>
      <c r="B5" s="122"/>
      <c r="C5" s="122"/>
      <c r="D5" s="196" t="str">
        <f>IF(ISBLANK($B$6)=TRUE,"",IF(ISNA(VLOOKUP($B$6,Customers,3,0))=TRUE,"",IF(ISBLANK(VLOOKUP($B$6,Customers,3,0))=TRUE,"",VLOOKUP($B$6,Customers,3,0)&amp;", ")&amp;IF(ISBLANK(VLOOKUP($B$6,Customers,4,0))=TRUE,"",VLOOKUP($B$6,Customers,4,0)&amp;", "))&amp;IF(ISBLANK(VLOOKUP($B$6,Customers,5,0))=TRUE,"",VLOOKUP($B$6,Customers,5,0)&amp;", ")&amp;IF(ISBLANK(VLOOKUP($B$6,Customers,6,0))=TRUE,"",VLOOKUP($B$6,Customers,6,0)&amp;", ")&amp;IF(ISBLANK(VLOOKUP($B$6,Customers,7,0))=TRUE,"",VLOOKUP($B$6,Customers,7,0)))</f>
        <v>27 Mount Street, Bryanston, Johannesburg, South Africa, 2021</v>
      </c>
      <c r="E5" s="196"/>
      <c r="F5" s="196"/>
      <c r="G5" s="196"/>
    </row>
    <row r="6" spans="1:11" ht="15" customHeight="1" x14ac:dyDescent="0.2">
      <c r="A6" s="120" t="s">
        <v>51</v>
      </c>
      <c r="B6" s="159" t="s">
        <v>144</v>
      </c>
      <c r="C6" s="122"/>
      <c r="D6" s="196"/>
      <c r="E6" s="196"/>
      <c r="F6" s="196"/>
      <c r="G6" s="196"/>
    </row>
    <row r="7" spans="1:11" ht="15" customHeight="1" x14ac:dyDescent="0.2">
      <c r="A7" s="122"/>
      <c r="B7" s="122"/>
      <c r="C7" s="122"/>
      <c r="D7" s="122"/>
      <c r="E7" s="122"/>
      <c r="F7" s="122"/>
      <c r="G7" s="122"/>
    </row>
    <row r="8" spans="1:11" ht="15" customHeight="1" x14ac:dyDescent="0.2">
      <c r="A8" s="6" t="s">
        <v>52</v>
      </c>
    </row>
    <row r="10" spans="1:11" ht="15" customHeight="1" x14ac:dyDescent="0.2">
      <c r="A10" s="123" t="s">
        <v>53</v>
      </c>
      <c r="B10" s="124" t="s">
        <v>54</v>
      </c>
      <c r="C10" s="124" t="s">
        <v>55</v>
      </c>
      <c r="D10" s="124" t="s">
        <v>56</v>
      </c>
      <c r="E10" s="124" t="s">
        <v>57</v>
      </c>
      <c r="F10" s="124" t="s">
        <v>58</v>
      </c>
      <c r="G10" s="124" t="s">
        <v>59</v>
      </c>
    </row>
    <row r="11" spans="1:11" ht="15" customHeight="1" x14ac:dyDescent="0.2">
      <c r="A11" s="17">
        <f>IF(ISBLANK($B$6)=TRUE,SUMPRODUCT((ISBLANK(Invoice_Number)=FALSE)*(InvoiceDate&lt;=$B$4)*(PayDate&gt;$B$4)*(InvoiceAmount))+SUMPRODUCT((ISBLANK(Invoice_Number)=FALSE)*(InvoiceDate&lt;=$B$4)*(ISBLANK(PayDate)=TRUE)*(InvoiceAmount)),SUMPRODUCT((ISBLANK(Invoice_Number)=FALSE)*(InvoiceDate&lt;=$B$4)*(PayDate&gt;$B$4)*(InvoiceCus=$B$6)*(InvoiceAmount))+SUMPRODUCT((ISBLANK(Invoice_Number)=FALSE)*(InvoiceDate&lt;=$B$4)*(ISBLANK(PayDate)=TRUE)*(InvoiceCus=$B$6)*(InvoiceAmount)))</f>
        <v>3500</v>
      </c>
      <c r="B11" s="17">
        <f>IF(ISBLANK($B$6)=TRUE,SUMPRODUCT((ISBLANK(Invoice_Number)=FALSE)*(InvoiceDate&lt;=A17)*(InvoiceDate&gt;B17)*(PayDate&gt;$B$4)*(InvoiceAmount))+SUMPRODUCT((ISBLANK(Invoice_Number)=FALSE)*(InvoiceDate&lt;=A17)*(InvoiceDate&gt;B17)*(ISBLANK(PayDate)=TRUE)*(InvoiceAmount)),SUMPRODUCT((ISBLANK(Invoice_Number)=FALSE)*(InvoiceDate&lt;=A17)*(InvoiceDate&gt;B17)*(PayDate&gt;$B$4)*(InvoiceCus=$B$6)*(InvoiceAmount))+SUMPRODUCT((ISBLANK(Invoice_Number)=FALSE)*(InvoiceDate&lt;=A17)*(InvoiceDate&gt;B17)*(ISBLANK(PayDate)=TRUE)*(InvoiceCus=$B$6)*(InvoiceAmount)))</f>
        <v>3500</v>
      </c>
      <c r="C11" s="17">
        <f>IF(ISBLANK($B$6)=TRUE,SUMPRODUCT((ISBLANK(Invoice_Number)=FALSE)*(InvoiceDate&lt;=B17)*(InvoiceDate&gt;C17)*(PayDate&gt;$B$4)*(InvoiceAmount))+SUMPRODUCT((ISBLANK(Invoice_Number)=FALSE)*(InvoiceDate&lt;=B17)*(InvoiceDate&gt;C17)*(ISBLANK(PayDate)=TRUE)*(InvoiceAmount)),SUMPRODUCT((ISBLANK(Invoice_Number)=FALSE)*(InvoiceDate&lt;=B17)*(InvoiceDate&gt;C17)*(PayDate&gt;$B$4)*(InvoiceCus=$B$6)*(InvoiceAmount))+SUMPRODUCT((ISBLANK(Invoice_Number)=FALSE)*(InvoiceDate&lt;=B17)*(InvoiceDate&gt;C17)*(ISBLANK(PayDate)=TRUE)*(InvoiceCus=$B$6)*(InvoiceAmount)))</f>
        <v>0</v>
      </c>
      <c r="D11" s="17">
        <f>IF(ISBLANK($B$6)=TRUE,SUMPRODUCT((ISBLANK(Invoice_Number)=FALSE)*(InvoiceDate&lt;=C17)*(InvoiceDate&gt;D17)*(PayDate&gt;$B$4)*(InvoiceAmount))+SUMPRODUCT((ISBLANK(Invoice_Number)=FALSE)*(InvoiceDate&lt;=C17)*(InvoiceDate&gt;D17)*(ISBLANK(PayDate)=TRUE)*(InvoiceAmount)),SUMPRODUCT((ISBLANK(Invoice_Number)=FALSE)*(InvoiceDate&lt;=C17)*(InvoiceDate&gt;D17)*(PayDate&gt;$B$4)*(InvoiceCus=$B$6)*(InvoiceAmount))+SUMPRODUCT((ISBLANK(Invoice_Number)=FALSE)*(InvoiceDate&lt;=C17)*(InvoiceDate&gt;D17)*(ISBLANK(PayDate)=TRUE)*(InvoiceCus=$B$6)*(InvoiceAmount)))</f>
        <v>0</v>
      </c>
      <c r="E11" s="17">
        <f>IF(ISBLANK($B$6)=TRUE,SUMPRODUCT((ISBLANK(Invoice_Number)=FALSE)*(InvoiceDate&lt;=D17)*(InvoiceDate&gt;E17)*(PayDate&gt;$B$4)*(InvoiceAmount))+SUMPRODUCT((ISBLANK(Invoice_Number)=FALSE)*(InvoiceDate&lt;=D17)*(InvoiceDate&gt;E17)*(ISBLANK(PayDate)=TRUE)*(InvoiceAmount)),SUMPRODUCT((ISBLANK(Invoice_Number)=FALSE)*(InvoiceDate&lt;=D17)*(InvoiceDate&gt;E17)*(PayDate&gt;$B$4)*(InvoiceCus=$B$6)*(InvoiceAmount))+SUMPRODUCT((ISBLANK(Invoice_Number)=FALSE)*(InvoiceDate&lt;=D17)*(InvoiceDate&gt;E17)*(ISBLANK(PayDate)=TRUE)*(InvoiceCus=$B$6)*(InvoiceAmount)))</f>
        <v>0</v>
      </c>
      <c r="F11" s="17">
        <f>IF(ISBLANK($B$6)=TRUE,SUMPRODUCT((ISBLANK(Invoice_Number)=FALSE)*(InvoiceDate&lt;=E17)*(InvoiceDate&gt;F17)*(PayDate&gt;$B$4)*(InvoiceAmount))+SUMPRODUCT((ISBLANK(Invoice_Number)=FALSE)*(InvoiceDate&lt;=E17)*(InvoiceDate&gt;F17)*(ISBLANK(PayDate)=TRUE)*(InvoiceAmount)),SUMPRODUCT((ISBLANK(Invoice_Number)=FALSE)*(InvoiceDate&lt;=E17)*(InvoiceDate&gt;F17)*(PayDate&gt;$B$4)*(InvoiceCus=$B$6)*(InvoiceAmount))+SUMPRODUCT((ISBLANK(Invoice_Number)=FALSE)*(InvoiceDate&lt;=E17)*(InvoiceDate&gt;F17)*(ISBLANK(PayDate)=TRUE)*(InvoiceCus=$B$6)*(InvoiceAmount)))</f>
        <v>0</v>
      </c>
      <c r="G11" s="17">
        <f>IF(ISBLANK($B$6)=TRUE,SUMPRODUCT((ISBLANK(Invoice_Number)=FALSE)*(InvoiceDate&lt;=F17)*(InvoiceDate&gt;A19)*(PayDate&gt;$B$4)*(InvoiceAmount))+SUMPRODUCT((ISBLANK(Invoice_Number)=FALSE)*(InvoiceDate&lt;=F17)*(InvoiceDate&gt;A19)*(ISBLANK(PayDate)=TRUE)*(InvoiceAmount)),SUMPRODUCT((ISBLANK(Invoice_Number)=FALSE)*(InvoiceDate&lt;=F17)*(InvoiceDate&gt;A19)*(PayDate&gt;$B$4)*(InvoiceCus=$B$6)*(InvoiceAmount))+SUMPRODUCT((ISBLANK(Invoice_Number)=FALSE)*(InvoiceDate&lt;=F17)*(InvoiceDate&gt;A19)*(ISBLANK(PayDate)=TRUE)*(InvoiceCus=$B$6)*(InvoiceAmount)))</f>
        <v>0</v>
      </c>
    </row>
    <row r="12" spans="1:11" ht="15" customHeight="1" x14ac:dyDescent="0.2">
      <c r="A12" s="124" t="s">
        <v>60</v>
      </c>
      <c r="B12" s="124" t="s">
        <v>61</v>
      </c>
      <c r="C12" s="124" t="s">
        <v>62</v>
      </c>
      <c r="D12" s="124" t="s">
        <v>63</v>
      </c>
      <c r="E12" s="124" t="s">
        <v>64</v>
      </c>
      <c r="F12" s="124" t="s">
        <v>65</v>
      </c>
      <c r="G12" s="124" t="s">
        <v>68</v>
      </c>
    </row>
    <row r="13" spans="1:11" ht="15" customHeight="1" x14ac:dyDescent="0.2">
      <c r="A13" s="17">
        <f t="shared" ref="A13:F13" si="0">IF(ISBLANK($B$6)=TRUE,SUMPRODUCT((ISBLANK(Invoice_Number)=FALSE)*(InvoiceDate&lt;=A19)*(InvoiceDate&gt;B19)*(PayDate&gt;$B$4)*(InvoiceAmount))+SUMPRODUCT((ISBLANK(Invoice_Number)=FALSE)*(InvoiceDate&lt;=A19)*(InvoiceDate&gt;B19)*(ISBLANK(PayDate)=TRUE)*(InvoiceAmount)),SUMPRODUCT((ISBLANK(Invoice_Number)=FALSE)*(InvoiceDate&lt;=A19)*(InvoiceDate&gt;B19)*(PayDate&gt;$B$4)*(InvoiceCus=$B$6)*(InvoiceAmount))+SUMPRODUCT((ISBLANK(Invoice_Number)=FALSE)*(InvoiceDate&lt;=A19)*(InvoiceDate&gt;B19)*(ISBLANK(PayDate)=TRUE)*(InvoiceCus=$B$6)*(InvoiceAmount)))</f>
        <v>0</v>
      </c>
      <c r="B13" s="17">
        <f t="shared" si="0"/>
        <v>0</v>
      </c>
      <c r="C13" s="17">
        <f t="shared" si="0"/>
        <v>0</v>
      </c>
      <c r="D13" s="17">
        <f t="shared" si="0"/>
        <v>0</v>
      </c>
      <c r="E13" s="17">
        <f t="shared" si="0"/>
        <v>0</v>
      </c>
      <c r="F13" s="17">
        <f t="shared" si="0"/>
        <v>0</v>
      </c>
      <c r="G13" s="17">
        <f>IF(ISBLANK($B$6)=TRUE,SUMPRODUCT((ISBLANK(Invoice_Number)=FALSE)*(InvoiceDate&lt;=G19)*(PayDate&gt;$B$4)*(InvoiceAmount))+SUMPRODUCT((ISBLANK(Invoice_Number)=FALSE)*(InvoiceDate&lt;=G19)*(ISBLANK(PayDate)=TRUE)*(InvoiceAmount)),SUMPRODUCT((ISBLANK(Invoice_Number)=FALSE)*(InvoiceDate&lt;=G19)*(PayDate&gt;$B$4)*(InvoiceCus=$B$6)*(InvoiceAmount))+SUMPRODUCT((ISBLANK(Invoice_Number)=FALSE)*(InvoiceDate&lt;=G19)*(ISBLANK(PayDate)=TRUE)*(InvoiceCus=$B$6)*(InvoiceAmount)))</f>
        <v>0</v>
      </c>
    </row>
    <row r="15" spans="1:11" ht="15" customHeight="1" x14ac:dyDescent="0.2">
      <c r="A15" s="6" t="s">
        <v>66</v>
      </c>
    </row>
    <row r="17" spans="1:7" ht="15" customHeight="1" x14ac:dyDescent="0.2">
      <c r="A17" s="71">
        <f>IF(DATE(YEAR($B$4),MONTH($B$4),DAY($B$4))=DATE(YEAR($B$4),MONTH($B$4)+1,0),DATE(YEAR($B$4),MONTH($B$4)+1,0),DATE(YEAR($B$4),MONTH($B$4),DAY($B$4)))</f>
        <v>42886</v>
      </c>
      <c r="B17" s="71">
        <f>IF(DATE(YEAR($B$4),MONTH($B$4),DAY($B$4))=DATE(YEAR($B$4),MONTH($B$4)+1,0),DATE(YEAR(A17),MONTH(A17),0),IF(AND(MONTH(DATE(YEAR(A17),MONTH(A17),0))=2,DAY($B$4)&gt;DAY(DATE(YEAR(A17),MONTH(A17),0)))=TRUE,DATE(YEAR(A17),MONTH(A17),0),IF(AND(MONTH(A17)=2,DAY($B$4)&gt;DAY(A17))=TRUE,DATE(YEAR(A17),MONTH(A17)-1,DAY($B$4)),DATE(YEAR(A17),MONTH(A17)-1,DAY(A17)))))</f>
        <v>42855</v>
      </c>
      <c r="C17" s="71">
        <f>IF(DATE(YEAR($B$4),MONTH($B$4),DAY($B$4))=DATE(YEAR($B$4),MONTH($B$4)+1,0),DATE(YEAR(B17),MONTH(B17),0),IF(AND(MONTH(DATE(YEAR(B17),MONTH(B17),0))=2,DAY($B$4)&gt;DAY(DATE(YEAR(B17),MONTH(B17),0)))=TRUE,DATE(YEAR(B17),MONTH(B17),0),IF(AND(MONTH(B17)=2,DAY($B$4)&gt;DAY(B17))=TRUE,DATE(YEAR(B17),MONTH(B17)-1,DAY($B$4)),DATE(YEAR(B17),MONTH(B17)-1,DAY(B17)))))</f>
        <v>42825</v>
      </c>
      <c r="D17" s="71">
        <f>IF(DATE(YEAR($B$4),MONTH($B$4),DAY($B$4))=DATE(YEAR($B$4),MONTH($B$4)+1,0),DATE(YEAR(C17),MONTH(C17),0),IF(AND(MONTH(DATE(YEAR(C17),MONTH(C17),0))=2,DAY($B$4)&gt;DAY(DATE(YEAR(C17),MONTH(C17),0)))=TRUE,DATE(YEAR(C17),MONTH(C17),0),IF(AND(MONTH(C17)=2,DAY($B$4)&gt;DAY(C17))=TRUE,DATE(YEAR(C17),MONTH(C17)-1,DAY($B$4)),DATE(YEAR(C17),MONTH(C17)-1,DAY(C17)))))</f>
        <v>42794</v>
      </c>
      <c r="E17" s="71">
        <f>IF(DATE(YEAR($B$4),MONTH($B$4),DAY($B$4))=DATE(YEAR($B$4),MONTH($B$4)+1,0),DATE(YEAR(D17),MONTH(D17),0),IF(AND(MONTH(DATE(YEAR(D17),MONTH(D17),0))=2,DAY($B$4)&gt;DAY(DATE(YEAR(D17),MONTH(D17),0)))=TRUE,DATE(YEAR(D17),MONTH(D17),0),IF(AND(MONTH(D17)=2,DAY($B$4)&gt;DAY(D17))=TRUE,DATE(YEAR(D17),MONTH(D17)-1,DAY($B$4)),DATE(YEAR(D17),MONTH(D17)-1,DAY(D17)))))</f>
        <v>42766</v>
      </c>
      <c r="F17" s="71">
        <f>IF(DATE(YEAR($B$4),MONTH($B$4),DAY($B$4))=DATE(YEAR($B$4),MONTH($B$4)+1,0),DATE(YEAR(E17),MONTH(E17),0),IF(AND(MONTH(DATE(YEAR(E17),MONTH(E17),0))=2,DAY($B$4)&gt;DAY(DATE(YEAR(E17),MONTH(E17),0)))=TRUE,DATE(YEAR(E17),MONTH(E17),0),IF(AND(MONTH(E17)=2,DAY($B$4)&gt;DAY(E17))=TRUE,DATE(YEAR(E17),MONTH(E17)-1,DAY($B$4)),DATE(YEAR(E17),MONTH(E17)-1,DAY(E17)))))</f>
        <v>42735</v>
      </c>
    </row>
    <row r="18" spans="1:7" s="17" customFormat="1" ht="15" customHeight="1" x14ac:dyDescent="0.2">
      <c r="A18" s="17">
        <f t="shared" ref="A18:F18" si="1">IF(DATE(YEAR($B$4),MONTH($B$4),DAY($B$4))=DATE(YEAR($B$4),MONTH($B$4)+1,0),IF(ISBLANK($B$6)=TRUE,SUMPRODUCT((ISBLANK(Invoice_Number)=FALSE)*(InvoiceDate&gt;=DATE(YEAR(A17),MONTH(A17),1))*(InvoiceDate&lt;=A17)*(InvoiceAmount)),SUMPRODUCT((ISBLANK(Invoice_Number)=FALSE)*(InvoiceDate&gt;=DATE(YEAR(A17),MONTH(A17),1))*(InvoiceDate&lt;=A17)*(InvoiceCus=$B$6)*(InvoiceAmount))),IF(ISBLANK($B$6)=TRUE,SUMPRODUCT((ISBLANK(Invoice_Number)=FALSE)*(InvoiceDate&gt;DATE(YEAR(A17),MONTH(A17)-1,DAY(A17)))*(InvoiceDate&lt;=A17)*(InvoiceAmount)),SUMPRODUCT((ISBLANK(Invoice_Number)=FALSE)*(InvoiceDate&gt;DATE(YEAR(A17),MONTH(A17)-1,DAY(A17)))*(InvoiceDate&lt;=A17)*(InvoiceCus=$B$6)*(InvoiceAmount))))</f>
        <v>3500</v>
      </c>
      <c r="B18" s="17">
        <f t="shared" si="1"/>
        <v>0</v>
      </c>
      <c r="C18" s="17">
        <f t="shared" si="1"/>
        <v>0</v>
      </c>
      <c r="D18" s="17">
        <f t="shared" si="1"/>
        <v>0</v>
      </c>
      <c r="E18" s="17">
        <f t="shared" si="1"/>
        <v>0</v>
      </c>
      <c r="F18" s="17">
        <f t="shared" si="1"/>
        <v>0</v>
      </c>
    </row>
    <row r="19" spans="1:7" ht="15" customHeight="1" x14ac:dyDescent="0.2">
      <c r="A19" s="71">
        <f>IF(DATE(YEAR($B$4),MONTH($B$4),DAY($B$4))=DATE(YEAR($B$4),MONTH($B$4)+1,0),DATE(YEAR(F17),MONTH(F17),0),IF(AND(MONTH(DATE(YEAR(F17),MONTH(F17),0))=2,DAY($B$4)&gt;DAY(DATE(YEAR(F17),MONTH(F17),0)))=TRUE,DATE(YEAR(F17),MONTH(F17),0),IF(AND(MONTH(F17)=2,DAY($B$4)&gt;DAY(F17))=TRUE,DATE(YEAR(F17),MONTH(F17)-1,DAY($B$4)),DATE(YEAR(F17),MONTH(F17)-1,DAY(F17)))))</f>
        <v>42704</v>
      </c>
      <c r="B19" s="71">
        <f>IF(DATE(YEAR($B$4),MONTH($B$4),DAY($B$4))=DATE(YEAR($B$4),MONTH($B$4)+1,0),DATE(YEAR(A19),MONTH(A19),0),IF(AND(MONTH(DATE(YEAR(A19),MONTH(A19),0))=2,DAY($B$4)&gt;DAY(DATE(YEAR(A19),MONTH(A19),0)))=TRUE,DATE(YEAR(A19),MONTH(A19),0),IF(AND(MONTH(A19)=2,DAY($B$4)&gt;DAY(A19))=TRUE,DATE(YEAR(A19),MONTH(A19)-1,DAY($B$4)),DATE(YEAR(A19),MONTH(A19)-1,DAY(A19)))))</f>
        <v>42674</v>
      </c>
      <c r="C19" s="71">
        <f>IF(DATE(YEAR($B$4),MONTH($B$4),DAY($B$4))=DATE(YEAR($B$4),MONTH($B$4)+1,0),DATE(YEAR(B19),MONTH(B19),0),IF(AND(MONTH(DATE(YEAR(B19),MONTH(B19),0))=2,DAY($B$4)&gt;DAY(DATE(YEAR(B19),MONTH(B19),0)))=TRUE,DATE(YEAR(B19),MONTH(B19),0),IF(AND(MONTH(B19)=2,DAY($B$4)&gt;DAY(B19))=TRUE,DATE(YEAR(B19),MONTH(B19)-1,DAY($B$4)),DATE(YEAR(B19),MONTH(B19)-1,DAY(B19)))))</f>
        <v>42643</v>
      </c>
      <c r="D19" s="71">
        <f>IF(DATE(YEAR($B$4),MONTH($B$4),DAY($B$4))=DATE(YEAR($B$4),MONTH($B$4)+1,0),DATE(YEAR(C19),MONTH(C19),0),IF(AND(MONTH(DATE(YEAR(C19),MONTH(C19),0))=2,DAY($B$4)&gt;DAY(DATE(YEAR(C19),MONTH(C19),0)))=TRUE,DATE(YEAR(C19),MONTH(C19),0),IF(AND(MONTH(C19)=2,DAY($B$4)&gt;DAY(C19))=TRUE,DATE(YEAR(C19),MONTH(C19)-1,DAY($B$4)),DATE(YEAR(C19),MONTH(C19)-1,DAY(C19)))))</f>
        <v>42613</v>
      </c>
      <c r="E19" s="71">
        <f>IF(DATE(YEAR($B$4),MONTH($B$4),DAY($B$4))=DATE(YEAR($B$4),MONTH($B$4)+1,0),DATE(YEAR(D19),MONTH(D19),0),IF(AND(MONTH(DATE(YEAR(D19),MONTH(D19),0))=2,DAY($B$4)&gt;DAY(DATE(YEAR(D19),MONTH(D19),0)))=TRUE,DATE(YEAR(D19),MONTH(D19),0),IF(AND(MONTH(D19)=2,DAY($B$4)&gt;DAY(D19))=TRUE,DATE(YEAR(D19),MONTH(D19)-1,DAY($B$4)),DATE(YEAR(D19),MONTH(D19)-1,DAY(D19)))))</f>
        <v>42582</v>
      </c>
      <c r="F19" s="71">
        <f>IF(DATE(YEAR($B$4),MONTH($B$4),DAY($B$4))=DATE(YEAR($B$4),MONTH($B$4)+1,0),DATE(YEAR(E19),MONTH(E19),0),IF(AND(MONTH(DATE(YEAR(E19),MONTH(E19),0))=2,DAY($B$4)&gt;DAY(DATE(YEAR(E19),MONTH(E19),0)))=TRUE,DATE(YEAR(E19),MONTH(E19),0),IF(AND(MONTH(E19)=2,DAY($B$4)&gt;DAY(E19))=TRUE,DATE(YEAR(E19),MONTH(E19)-1,DAY($B$4)),DATE(YEAR(E19),MONTH(E19)-1,DAY(E19)))))</f>
        <v>42551</v>
      </c>
      <c r="G19" s="72">
        <f>IF(DATE(YEAR($B$4),MONTH($B$4),DAY($B$4))=DATE(YEAR($B$4),MONTH($B$4)+1,0),DATE(YEAR(F19),MONTH(F19),0),DATE(YEAR(F19),MONTH(F19)-1,DAY(F19)))</f>
        <v>42521</v>
      </c>
    </row>
    <row r="20" spans="1:7" s="17" customFormat="1" ht="15" customHeight="1" x14ac:dyDescent="0.2">
      <c r="A20" s="17">
        <f t="shared" ref="A20:F20" si="2">IF(DATE(YEAR($B$4),MONTH($B$4),DAY($B$4))=DATE(YEAR($B$4),MONTH($B$4)+1,0),IF(ISBLANK($B$6)=TRUE,SUMPRODUCT((ISBLANK(Invoice_Number)=FALSE)*(InvoiceDate&gt;=DATE(YEAR(A19),MONTH(A19),1))*(InvoiceDate&lt;=A19)*(InvoiceAmount)),SUMPRODUCT((ISBLANK(Invoice_Number)=FALSE)*(InvoiceDate&gt;=DATE(YEAR(A19),MONTH(A19),1))*(InvoiceDate&lt;=A19)*(InvoiceCus=$B$6)*(InvoiceAmount))),IF(ISBLANK($B$6)=TRUE,SUMPRODUCT((ISBLANK(Invoice_Number)=FALSE)*(InvoiceDate&gt;DATE(YEAR(A19),MONTH(A19)-1,DAY(A19)))*(InvoiceDate&lt;=A19)*(InvoiceAmount)),SUMPRODUCT((ISBLANK(Invoice_Number)=FALSE)*(InvoiceDate&gt;DATE(YEAR(A19),MONTH(A19)-1,DAY(A19)))*(InvoiceDate&lt;=A19)*(InvoiceCus=$B$6)*(InvoiceAmount))))</f>
        <v>0</v>
      </c>
      <c r="B20" s="17">
        <f t="shared" si="2"/>
        <v>0</v>
      </c>
      <c r="C20" s="17">
        <f t="shared" si="2"/>
        <v>0</v>
      </c>
      <c r="D20" s="17">
        <f t="shared" si="2"/>
        <v>0</v>
      </c>
      <c r="E20" s="17">
        <f t="shared" si="2"/>
        <v>0</v>
      </c>
      <c r="F20" s="17">
        <f t="shared" si="2"/>
        <v>0</v>
      </c>
    </row>
    <row r="22" spans="1:7" ht="15" customHeight="1" x14ac:dyDescent="0.2">
      <c r="A22" s="6" t="s">
        <v>67</v>
      </c>
    </row>
    <row r="24" spans="1:7" ht="15" customHeight="1" x14ac:dyDescent="0.2">
      <c r="A24" s="71">
        <f>IF(DATE(YEAR($B$4),MONTH($B$4),DAY($B$4))=DATE(YEAR($B$4),MONTH($B$4)+1,0),DATE(YEAR($B$4),MONTH($B$4)+1,0),DATE(YEAR($B$4),MONTH($B$4),DAY($B$4)))</f>
        <v>42886</v>
      </c>
      <c r="B24" s="71">
        <f>IF(DATE(YEAR($B$4),MONTH($B$4),DAY($B$4))=DATE(YEAR($B$4),MONTH($B$4)+1,0),DATE(YEAR(A24),MONTH(A24),0),IF(AND(MONTH(DATE(YEAR(A24),MONTH(A24),0))=2,DAY($B$4)&gt;DAY(DATE(YEAR(A24),MONTH(A24),0)))=TRUE,DATE(YEAR(A24),MONTH(A24),0),IF(AND(MONTH(A24)=2,DAY($B$4)&gt;DAY(A24))=TRUE,DATE(YEAR(A24),MONTH(A24)-1,DAY($B$4)),DATE(YEAR(A24),MONTH(A24)-1,DAY(A24)))))</f>
        <v>42855</v>
      </c>
      <c r="C24" s="71">
        <f>IF(DATE(YEAR($B$4),MONTH($B$4),DAY($B$4))=DATE(YEAR($B$4),MONTH($B$4)+1,0),DATE(YEAR(B24),MONTH(B24),0),IF(AND(MONTH(DATE(YEAR(B24),MONTH(B24),0))=2,DAY($B$4)&gt;DAY(DATE(YEAR(B24),MONTH(B24),0)))=TRUE,DATE(YEAR(B24),MONTH(B24),0),IF(AND(MONTH(B24)=2,DAY($B$4)&gt;DAY(B24))=TRUE,DATE(YEAR(B24),MONTH(B24)-1,DAY($B$4)),DATE(YEAR(B24),MONTH(B24)-1,DAY(B24)))))</f>
        <v>42825</v>
      </c>
      <c r="D24" s="71">
        <f>IF(DATE(YEAR($B$4),MONTH($B$4),DAY($B$4))=DATE(YEAR($B$4),MONTH($B$4)+1,0),DATE(YEAR(C24),MONTH(C24),0),IF(AND(MONTH(DATE(YEAR(C24),MONTH(C24),0))=2,DAY($B$4)&gt;DAY(DATE(YEAR(C24),MONTH(C24),0)))=TRUE,DATE(YEAR(C24),MONTH(C24),0),IF(AND(MONTH(C24)=2,DAY($B$4)&gt;DAY(C24))=TRUE,DATE(YEAR(C24),MONTH(C24)-1,DAY($B$4)),DATE(YEAR(C24),MONTH(C24)-1,DAY(C24)))))</f>
        <v>42794</v>
      </c>
      <c r="E24" s="71">
        <f>IF(DATE(YEAR($B$4),MONTH($B$4),DAY($B$4))=DATE(YEAR($B$4),MONTH($B$4)+1,0),DATE(YEAR(D24),MONTH(D24),0),IF(AND(MONTH(DATE(YEAR(D24),MONTH(D24),0))=2,DAY($B$4)&gt;DAY(DATE(YEAR(D24),MONTH(D24),0)))=TRUE,DATE(YEAR(D24),MONTH(D24),0),IF(AND(MONTH(D24)=2,DAY($B$4)&gt;DAY(D24))=TRUE,DATE(YEAR(D24),MONTH(D24)-1,DAY($B$4)),DATE(YEAR(D24),MONTH(D24)-1,DAY(D24)))))</f>
        <v>42766</v>
      </c>
      <c r="F24" s="71">
        <f>IF(DATE(YEAR($B$4),MONTH($B$4),DAY($B$4))=DATE(YEAR($B$4),MONTH($B$4)+1,0),DATE(YEAR(E24),MONTH(E24),0),IF(AND(MONTH(DATE(YEAR(E24),MONTH(E24),0))=2,DAY($B$4)&gt;DAY(DATE(YEAR(E24),MONTH(E24),0)))=TRUE,DATE(YEAR(E24),MONTH(E24),0),IF(AND(MONTH(E24)=2,DAY($B$4)&gt;DAY(E24))=TRUE,DATE(YEAR(E24),MONTH(E24)-1,DAY($B$4)),DATE(YEAR(E24),MONTH(E24)-1,DAY(E24)))))</f>
        <v>42735</v>
      </c>
    </row>
    <row r="25" spans="1:7" ht="15" customHeight="1" x14ac:dyDescent="0.2">
      <c r="A25" s="17">
        <f t="shared" ref="A25:F25" si="3">IF(ISBLANK($B$6)=TRUE,SUMPRODUCT((ISBLANK(Invoice_Number)=FALSE)*(InvoiceDate&lt;=A24)*(PayDate&gt;A24)*(InvoiceAmount))+SUMPRODUCT((ISBLANK(Invoice_Number)=FALSE)*(InvoiceDate&lt;=A24)*(ISBLANK(PayDate)=TRUE)*(InvoiceAmount)),SUMPRODUCT((ISBLANK(Invoice_Number)=FALSE)*(InvoiceDate&lt;=A24)*(PayDate&gt;A24)*(InvoiceCus=$B$6)*(InvoiceAmount))+SUMPRODUCT((ISBLANK(Invoice_Number)=FALSE)*(InvoiceDate&lt;=A24)*(ISBLANK(PayDate)=TRUE)*(InvoiceCus=$B$6)*(InvoiceAmount)))</f>
        <v>3500</v>
      </c>
      <c r="B25" s="17">
        <f t="shared" si="3"/>
        <v>0</v>
      </c>
      <c r="C25" s="17">
        <f t="shared" si="3"/>
        <v>0</v>
      </c>
      <c r="D25" s="17">
        <f t="shared" si="3"/>
        <v>0</v>
      </c>
      <c r="E25" s="17">
        <f t="shared" si="3"/>
        <v>0</v>
      </c>
      <c r="F25" s="17">
        <f t="shared" si="3"/>
        <v>0</v>
      </c>
    </row>
    <row r="26" spans="1:7" ht="15" customHeight="1" x14ac:dyDescent="0.2">
      <c r="A26" s="71">
        <f>IF(DATE(YEAR($B$4),MONTH($B$4),DAY($B$4))=DATE(YEAR($B$4),MONTH($B$4)+1,0),DATE(YEAR(F24),MONTH(F24),0),IF(AND(MONTH(DATE(YEAR(F24),MONTH(F24),0))=2,DAY($B$4)&gt;DAY(DATE(YEAR(F24),MONTH(F24),0)))=TRUE,DATE(YEAR(F24),MONTH(F24),0),IF(AND(MONTH(F24)=2,DAY($B$4)&gt;DAY(F24))=TRUE,DATE(YEAR(F24),MONTH(F24)-1,DAY($B$4)),DATE(YEAR(F24),MONTH(F24)-1,DAY(F24)))))</f>
        <v>42704</v>
      </c>
      <c r="B26" s="71">
        <f>IF(DATE(YEAR($B$4),MONTH($B$4),DAY($B$4))=DATE(YEAR($B$4),MONTH($B$4)+1,0),DATE(YEAR(A26),MONTH(A26),0),IF(AND(MONTH(DATE(YEAR(A26),MONTH(A26),0))=2,DAY($B$4)&gt;DAY(DATE(YEAR(A26),MONTH(A26),0)))=TRUE,DATE(YEAR(A26),MONTH(A26),0),IF(AND(MONTH(A26)=2,DAY($B$4)&gt;DAY(A26))=TRUE,DATE(YEAR(A26),MONTH(A26)-1,DAY($B$4)),DATE(YEAR(A26),MONTH(A26)-1,DAY(A26)))))</f>
        <v>42674</v>
      </c>
      <c r="C26" s="71">
        <f>IF(DATE(YEAR($B$4),MONTH($B$4),DAY($B$4))=DATE(YEAR($B$4),MONTH($B$4)+1,0),DATE(YEAR(B26),MONTH(B26),0),IF(AND(MONTH(DATE(YEAR(B26),MONTH(B26),0))=2,DAY($B$4)&gt;DAY(DATE(YEAR(B26),MONTH(B26),0)))=TRUE,DATE(YEAR(B26),MONTH(B26),0),IF(AND(MONTH(B26)=2,DAY($B$4)&gt;DAY(B26))=TRUE,DATE(YEAR(B26),MONTH(B26)-1,DAY($B$4)),DATE(YEAR(B26),MONTH(B26)-1,DAY(B26)))))</f>
        <v>42643</v>
      </c>
      <c r="D26" s="71">
        <f>IF(DATE(YEAR($B$4),MONTH($B$4),DAY($B$4))=DATE(YEAR($B$4),MONTH($B$4)+1,0),DATE(YEAR(C26),MONTH(C26),0),IF(AND(MONTH(DATE(YEAR(C26),MONTH(C26),0))=2,DAY($B$4)&gt;DAY(DATE(YEAR(C26),MONTH(C26),0)))=TRUE,DATE(YEAR(C26),MONTH(C26),0),IF(AND(MONTH(C26)=2,DAY($B$4)&gt;DAY(C26))=TRUE,DATE(YEAR(C26),MONTH(C26)-1,DAY($B$4)),DATE(YEAR(C26),MONTH(C26)-1,DAY(C26)))))</f>
        <v>42613</v>
      </c>
      <c r="E26" s="71">
        <f>IF(DATE(YEAR($B$4),MONTH($B$4),DAY($B$4))=DATE(YEAR($B$4),MONTH($B$4)+1,0),DATE(YEAR(D26),MONTH(D26),0),IF(AND(MONTH(DATE(YEAR(D26),MONTH(D26),0))=2,DAY($B$4)&gt;DAY(DATE(YEAR(D26),MONTH(D26),0)))=TRUE,DATE(YEAR(D26),MONTH(D26),0),IF(AND(MONTH(D26)=2,DAY($B$4)&gt;DAY(D26))=TRUE,DATE(YEAR(D26),MONTH(D26)-1,DAY($B$4)),DATE(YEAR(D26),MONTH(D26)-1,DAY(D26)))))</f>
        <v>42582</v>
      </c>
      <c r="F26" s="71">
        <f>IF(DATE(YEAR($B$4),MONTH($B$4),DAY($B$4))=DATE(YEAR($B$4),MONTH($B$4)+1,0),DATE(YEAR(E26),MONTH(E26),0),IF(AND(MONTH(DATE(YEAR(E26),MONTH(E26),0))=2,DAY($B$4)&gt;DAY(DATE(YEAR(E26),MONTH(E26),0)))=TRUE,DATE(YEAR(E26),MONTH(E26),0),IF(AND(MONTH(E26)=2,DAY($B$4)&gt;DAY(E26))=TRUE,DATE(YEAR(E26),MONTH(E26)-1,DAY($B$4)),DATE(YEAR(E26),MONTH(E26)-1,DAY(E26)))))</f>
        <v>42551</v>
      </c>
    </row>
    <row r="27" spans="1:7" ht="15" customHeight="1" x14ac:dyDescent="0.2">
      <c r="A27" s="17">
        <f t="shared" ref="A27:F27" si="4">IF(ISBLANK($B$6)=TRUE,SUMPRODUCT((ISBLANK(Invoice_Number)=FALSE)*(InvoiceDate&lt;=A26)*(PayDate&gt;A26)*(InvoiceAmount))+SUMPRODUCT((ISBLANK(Invoice_Number)=FALSE)*(InvoiceDate&lt;=A26)*(ISBLANK(PayDate)=TRUE)*(InvoiceAmount)),SUMPRODUCT((ISBLANK(Invoice_Number)=FALSE)*(InvoiceDate&lt;=A26)*(PayDate&gt;A26)*(InvoiceCus=$B$6)*(InvoiceAmount))+SUMPRODUCT((ISBLANK(Invoice_Number)=FALSE)*(InvoiceDate&lt;=A26)*(ISBLANK(PayDate)=TRUE)*(InvoiceCus=$B$6)*(InvoiceAmount)))</f>
        <v>0</v>
      </c>
      <c r="B27" s="17">
        <f t="shared" si="4"/>
        <v>0</v>
      </c>
      <c r="C27" s="17">
        <f t="shared" si="4"/>
        <v>0</v>
      </c>
      <c r="D27" s="17">
        <f t="shared" si="4"/>
        <v>0</v>
      </c>
      <c r="E27" s="17">
        <f t="shared" si="4"/>
        <v>0</v>
      </c>
      <c r="F27" s="17">
        <f t="shared" si="4"/>
        <v>0</v>
      </c>
    </row>
  </sheetData>
  <sheetProtection formatCells="0" formatColumns="0" formatRows="0"/>
  <mergeCells count="1">
    <mergeCell ref="D5:G6"/>
  </mergeCells>
  <phoneticPr fontId="3" type="noConversion"/>
  <conditionalFormatting sqref="B4">
    <cfRule type="expression" dxfId="16" priority="1" stopIfTrue="1">
      <formula>ISBLANK($B$4)=TRUE</formula>
    </cfRule>
  </conditionalFormatting>
  <dataValidations count="2">
    <dataValidation type="list" allowBlank="1" showInputMessage="1" showErrorMessage="1" errorTitle="Invalid Customer Code" error="Select a customer code from the list box or clear the cell contents to display the balances for all customers." sqref="B6" xr:uid="{00000000-0002-0000-0700-000000000000}">
      <formula1>Customer_Code</formula1>
    </dataValidation>
    <dataValidation type="date" operator="greaterThan" showInputMessage="1" showErrorMessage="1" errorTitle="Invalid Date" error="The date that you entered is invalid. Enter a valid date in accordance with the Regional Settings that have been specified in the System Control Panel." sqref="B4" xr:uid="{00000000-0002-0000-0700-000001000000}">
      <formula1>36526</formula1>
    </dataValidation>
  </dataValidations>
  <pageMargins left="0.55118110236220474" right="0.55118110236220474" top="0.59055118110236227" bottom="0.59055118110236227" header="0.39370078740157483" footer="0.39370078740157483"/>
  <pageSetup paperSize="9" scale="78" orientation="landscape" r:id="rId1"/>
  <headerFooter alignWithMargins="0">
    <oddFooter>&amp;C&amp;9Page &amp;P of &amp;N</oddFooter>
  </headerFooter>
  <ignoredErrors>
    <ignoredError sqref="A19 A26 B26:F26 B19:F19 B18:F18 B25:F25" formula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25"/>
  <sheetViews>
    <sheetView zoomScale="95" workbookViewId="0">
      <pane ySplit="5" topLeftCell="A6" activePane="bottomLeft" state="frozen"/>
      <selection pane="bottomLeft" activeCell="B3" sqref="B3"/>
    </sheetView>
  </sheetViews>
  <sheetFormatPr defaultRowHeight="15" customHeight="1" x14ac:dyDescent="0.2"/>
  <cols>
    <col min="1" max="1" width="11.7109375" style="3" customWidth="1"/>
    <col min="2" max="2" width="27.28515625" style="3" customWidth="1"/>
    <col min="3" max="10" width="12.7109375" style="17" customWidth="1"/>
    <col min="11" max="11" width="13" style="17" customWidth="1"/>
    <col min="12" max="29" width="14.7109375" style="3" customWidth="1"/>
    <col min="30" max="16384" width="9.140625" style="3"/>
  </cols>
  <sheetData>
    <row r="1" spans="1:11" ht="15.75" x14ac:dyDescent="0.25">
      <c r="A1" s="83">
        <f>'Set-up'!A1</f>
        <v>0</v>
      </c>
      <c r="C1" s="125"/>
      <c r="J1" s="126"/>
      <c r="K1" s="77"/>
    </row>
    <row r="2" spans="1:11" ht="15" customHeight="1" x14ac:dyDescent="0.2">
      <c r="A2" s="81" t="s">
        <v>0</v>
      </c>
      <c r="C2" s="80"/>
      <c r="D2" s="79">
        <f ca="1">IF($B$3=DATE(YEAR($B$3),MONTH($B$3)+1,0)=TRUE,DATE(YEAR($B$3),MONTH($B$3)+1-COLUMN(D5)+COLUMN($D5),0),IF(AND(MONTH(DATE(YEAR($B$3),MONTH($B$3)+1-COLUMN(D5)+COLUMN($D5),0))=2,DAY($B$3)&gt;DAY(DATE(YEAR($B$3),MONTH($B$3)+1-COLUMN(D5)+COLUMN($D5),0)))=TRUE,DATE(YEAR($B$3),MONTH($B$3)+1-COLUMN(D5)+COLUMN($D5),0),DATE(YEAR($B$3),MONTH($B$3)-COLUMN(D5)+COLUMN($D5),DAY($B$3))))</f>
        <v>42886</v>
      </c>
      <c r="E2" s="79">
        <f t="shared" ref="E2:K2" ca="1" si="0">IF($B$3=DATE(YEAR($B$3),MONTH($B$3)+1,0)=TRUE,DATE(YEAR($B$3),MONTH($B$3)+1-COLUMN(E5)+COLUMN($D5),0),IF(AND(MONTH(DATE(YEAR($B$3),MONTH($B$3)+1-COLUMN(E5)+COLUMN($D5),0))=2,DAY($B$3)&gt;DAY(DATE(YEAR($B$3),MONTH($B$3)+1-COLUMN(E5)+COLUMN($D5),0)))=TRUE,DATE(YEAR($B$3),MONTH($B$3)+1-COLUMN(E5)+COLUMN($D5),0),DATE(YEAR($B$3),MONTH($B$3)-COLUMN(E5)+COLUMN($D5),DAY($B$3))))</f>
        <v>42855</v>
      </c>
      <c r="F2" s="79">
        <f t="shared" ca="1" si="0"/>
        <v>42825</v>
      </c>
      <c r="G2" s="79">
        <f t="shared" ca="1" si="0"/>
        <v>42794</v>
      </c>
      <c r="H2" s="79">
        <f t="shared" ca="1" si="0"/>
        <v>42766</v>
      </c>
      <c r="I2" s="79">
        <f t="shared" ca="1" si="0"/>
        <v>42735</v>
      </c>
      <c r="J2" s="79">
        <f t="shared" ca="1" si="0"/>
        <v>42704</v>
      </c>
      <c r="K2" s="79">
        <f t="shared" ca="1" si="0"/>
        <v>42674</v>
      </c>
    </row>
    <row r="3" spans="1:11" ht="15" customHeight="1" x14ac:dyDescent="0.2">
      <c r="A3" s="81" t="s">
        <v>1</v>
      </c>
      <c r="B3" s="127">
        <f ca="1">IF(ISBLANK(Ageing!$B$4)=TRUE,TODAY(),Ageing!$B$4)</f>
        <v>42886</v>
      </c>
      <c r="C3" s="80"/>
      <c r="D3" s="79">
        <f ca="1">IF($B$3=DATE(YEAR($B$3),MONTH($B$3)+1,0)=TRUE,DATE(YEAR($B$3),MONTH($B$3)+1-COLUMN(D5)+COLUMN($C5),0),IF(AND(MONTH(DATE(YEAR($B$3),MONTH($B$3)+1-COLUMN(D5)+COLUMN($C5),0))=2,DAY($B$3)&gt;DAY(DATE(YEAR($B$3),MONTH($B$3)+1-COLUMN(D5)+COLUMN($C5),0)))=TRUE,DATE(YEAR($B$3),MONTH($B$3)+1-COLUMN(D5)+COLUMN($C5),0),DATE(YEAR($B$3),MONTH($B$3)-COLUMN(D5)+COLUMN($C5),DAY($B$3))))</f>
        <v>42855</v>
      </c>
      <c r="E3" s="79">
        <f t="shared" ref="E3:K3" ca="1" si="1">IF($B$3=DATE(YEAR($B$3),MONTH($B$3)+1,0)=TRUE,DATE(YEAR($B$3),MONTH($B$3)+1-COLUMN(E5)+COLUMN($C5),0),IF(AND(MONTH(DATE(YEAR($B$3),MONTH($B$3)+1-COLUMN(E5)+COLUMN($C5),0))=2,DAY($B$3)&gt;DAY(DATE(YEAR($B$3),MONTH($B$3)+1-COLUMN(E5)+COLUMN($C5),0)))=TRUE,DATE(YEAR($B$3),MONTH($B$3)+1-COLUMN(E5)+COLUMN($C5),0),DATE(YEAR($B$3),MONTH($B$3)-COLUMN(E5)+COLUMN($C5),DAY($B$3))))</f>
        <v>42825</v>
      </c>
      <c r="F3" s="79">
        <f t="shared" ca="1" si="1"/>
        <v>42794</v>
      </c>
      <c r="G3" s="79">
        <f t="shared" ca="1" si="1"/>
        <v>42766</v>
      </c>
      <c r="H3" s="79">
        <f t="shared" ca="1" si="1"/>
        <v>42735</v>
      </c>
      <c r="I3" s="79">
        <f t="shared" ca="1" si="1"/>
        <v>42704</v>
      </c>
      <c r="J3" s="79">
        <f t="shared" ca="1" si="1"/>
        <v>42674</v>
      </c>
      <c r="K3" s="79">
        <f t="shared" ca="1" si="1"/>
        <v>42643</v>
      </c>
    </row>
    <row r="4" spans="1:11" s="81" customFormat="1" ht="15" customHeight="1" x14ac:dyDescent="0.2">
      <c r="A4" s="75" t="s">
        <v>2</v>
      </c>
      <c r="C4" s="82">
        <f ca="1">SUBTOTAL(109,Balance[[#Data],[Balance]])</f>
        <v>3500</v>
      </c>
      <c r="D4" s="82">
        <f ca="1">SUBTOTAL(109,Balance[[#Data],[Current]])</f>
        <v>3500</v>
      </c>
      <c r="E4" s="82">
        <f ca="1">SUBTOTAL(109,Balance[[#Data],[30 Days]])</f>
        <v>0</v>
      </c>
      <c r="F4" s="82">
        <f ca="1">SUBTOTAL(109,Balance[[#Data],[60 Days]])</f>
        <v>0</v>
      </c>
      <c r="G4" s="82">
        <f ca="1">SUBTOTAL(109,Balance[[#Data],[90 Days]])</f>
        <v>0</v>
      </c>
      <c r="H4" s="82">
        <f ca="1">SUBTOTAL(109,Balance[[#Data],[120 Days]])</f>
        <v>0</v>
      </c>
      <c r="I4" s="82">
        <f ca="1">SUBTOTAL(109,Balance[[#Data],[150 Days]])</f>
        <v>0</v>
      </c>
      <c r="J4" s="82">
        <f ca="1">SUBTOTAL(109,Balance[[#Data],[180 Days]])</f>
        <v>0</v>
      </c>
      <c r="K4" s="82">
        <f ca="1">SUBTOTAL(109,Balance[[#Data],[+180 Days]])</f>
        <v>0</v>
      </c>
    </row>
    <row r="5" spans="1:11" s="148" customFormat="1" ht="18" customHeight="1" x14ac:dyDescent="0.2">
      <c r="A5" s="155" t="s">
        <v>15</v>
      </c>
      <c r="B5" s="155" t="s">
        <v>16</v>
      </c>
      <c r="C5" s="156" t="s">
        <v>53</v>
      </c>
      <c r="D5" s="156" t="s">
        <v>54</v>
      </c>
      <c r="E5" s="156" t="s">
        <v>55</v>
      </c>
      <c r="F5" s="156" t="s">
        <v>56</v>
      </c>
      <c r="G5" s="156" t="s">
        <v>57</v>
      </c>
      <c r="H5" s="156" t="s">
        <v>58</v>
      </c>
      <c r="I5" s="156" t="s">
        <v>59</v>
      </c>
      <c r="J5" s="156" t="s">
        <v>60</v>
      </c>
      <c r="K5" s="156" t="s">
        <v>78</v>
      </c>
    </row>
    <row r="6" spans="1:11" ht="15" customHeight="1" x14ac:dyDescent="0.2">
      <c r="A6" s="3" t="str">
        <f ca="1">IF(OR(ISBLANK(OFFSET(Customers!$A$5,ROW(Balances!B6)-ROW(Balances!$B$5),0,1,1))=TRUE,OFFSET(Customers!$A$5,ROW(Balances!B6)-ROW(Balances!$B$5),0,1,1)="ZZZ")=TRUE,"",OFFSET(Customers!$A$5,ROW(Balances!B6)-ROW(Balances!$B$5),0,1,1))</f>
        <v>Palette Projects</v>
      </c>
      <c r="B6" s="3" t="str">
        <f ca="1">IF(LEN($A6)=0,"",OFFSET(Customers!$B$5,ROW(Balances!C6)-ROW(Balances!$B$5),0,1,1))</f>
        <v>PP1</v>
      </c>
      <c r="C6" s="17">
        <f t="shared" ref="C6:C24" ca="1" si="2">IF(LEN($A6)=0,"",SUMPRODUCT((ISBLANK(Invoice_Number)=FALSE)*(InvoiceDate&lt;=$B$3)*(PayDate&gt;$B$3)*(InvoiceCus=$A6)*(InvoiceAmount))+SUMPRODUCT((ISBLANK(Invoice_Number)=FALSE)*(InvoiceDate&lt;=$B$3)*(ISBLANK(PayDate)=TRUE)*(InvoiceCus=$A6)*(InvoiceAmount)))</f>
        <v>3500</v>
      </c>
      <c r="D6" s="17">
        <f t="shared" ref="D6:J14" ca="1" si="3">IF(LEN($A6)=0,"",SUMPRODUCT((ISBLANK(Invoice_Number)=FALSE)*(InvoiceDate&lt;=D$2)*(InvoiceDate&gt;D$3)*(PayDate&gt;$B$3)*(InvoiceCus=$A6)*(InvoiceAmount))+SUMPRODUCT((ISBLANK(Invoice_Number)=FALSE)*(InvoiceDate&lt;=D$2)*(InvoiceDate&gt;D$3)*(ISBLANK(PayDate)=TRUE)*(InvoiceCus=$A6)*(InvoiceAmount)))</f>
        <v>3500</v>
      </c>
      <c r="E6" s="17">
        <f t="shared" ca="1" si="3"/>
        <v>0</v>
      </c>
      <c r="F6" s="17">
        <f t="shared" ca="1" si="3"/>
        <v>0</v>
      </c>
      <c r="G6" s="17">
        <f t="shared" ca="1" si="3"/>
        <v>0</v>
      </c>
      <c r="H6" s="17">
        <f t="shared" ca="1" si="3"/>
        <v>0</v>
      </c>
      <c r="I6" s="17">
        <f t="shared" ca="1" si="3"/>
        <v>0</v>
      </c>
      <c r="J6" s="17">
        <f t="shared" ca="1" si="3"/>
        <v>0</v>
      </c>
      <c r="K6" s="17">
        <f t="shared" ref="K6:K24" ca="1" si="4">IF(LEN($A6)=0,"",SUMPRODUCT((ISBLANK(Invoice_Number)=FALSE)*(InvoiceDate&lt;=K$2)*(PayDate&gt;$B$3)*(InvoiceCus=$A6)*(InvoiceAmount))+SUMPRODUCT((ISBLANK(Invoice_Number)=FALSE)*(InvoiceDate&lt;=K$2)*(ISBLANK(PayDate)=TRUE)*(InvoiceCus=$A6)*(InvoiceAmount)))</f>
        <v>0</v>
      </c>
    </row>
    <row r="7" spans="1:11" ht="15" customHeight="1" x14ac:dyDescent="0.2">
      <c r="A7" s="3" t="str">
        <f ca="1">IF(OR(ISBLANK(OFFSET(Customers!$A$5,ROW(Balances!B7)-ROW(Balances!$B$5),0,1,1))=TRUE,OFFSET(Customers!$A$5,ROW(Balances!B7)-ROW(Balances!$B$5),0,1,1)="ZZZ")=TRUE,"",OFFSET(Customers!$A$5,ROW(Balances!B7)-ROW(Balances!$B$5),0,1,1))</f>
        <v>CUS02</v>
      </c>
      <c r="B7" s="3" t="str">
        <f ca="1">IF(LEN($A7)=0,"",OFFSET(Customers!$B$5,ROW(Balances!C7)-ROW(Balances!$B$5),0,1,1))</f>
        <v>Example Customer 2</v>
      </c>
      <c r="C7" s="17">
        <f t="shared" ca="1" si="2"/>
        <v>0</v>
      </c>
      <c r="D7" s="17">
        <f t="shared" ca="1" si="3"/>
        <v>0</v>
      </c>
      <c r="E7" s="17">
        <f t="shared" ca="1" si="3"/>
        <v>0</v>
      </c>
      <c r="F7" s="17">
        <f t="shared" ca="1" si="3"/>
        <v>0</v>
      </c>
      <c r="G7" s="17">
        <f t="shared" ca="1" si="3"/>
        <v>0</v>
      </c>
      <c r="H7" s="17">
        <f t="shared" ca="1" si="3"/>
        <v>0</v>
      </c>
      <c r="I7" s="17">
        <f t="shared" ca="1" si="3"/>
        <v>0</v>
      </c>
      <c r="J7" s="17">
        <f t="shared" ca="1" si="3"/>
        <v>0</v>
      </c>
      <c r="K7" s="17">
        <f t="shared" ca="1" si="4"/>
        <v>0</v>
      </c>
    </row>
    <row r="8" spans="1:11" ht="15" customHeight="1" x14ac:dyDescent="0.2">
      <c r="A8" s="3" t="str">
        <f ca="1">IF(OR(ISBLANK(OFFSET(Customers!$A$5,ROW(Balances!B8)-ROW(Balances!$B$5),0,1,1))=TRUE,OFFSET(Customers!$A$5,ROW(Balances!B8)-ROW(Balances!$B$5),0,1,1)="ZZZ")=TRUE,"",OFFSET(Customers!$A$5,ROW(Balances!B8)-ROW(Balances!$B$5),0,1,1))</f>
        <v>CUS03</v>
      </c>
      <c r="B8" s="3" t="str">
        <f ca="1">IF(LEN($A8)=0,"",OFFSET(Customers!$B$5,ROW(Balances!C8)-ROW(Balances!$B$5),0,1,1))</f>
        <v>Example Customer 3</v>
      </c>
      <c r="C8" s="17">
        <f t="shared" ca="1" si="2"/>
        <v>0</v>
      </c>
      <c r="D8" s="17">
        <f t="shared" ca="1" si="3"/>
        <v>0</v>
      </c>
      <c r="E8" s="17">
        <f t="shared" ca="1" si="3"/>
        <v>0</v>
      </c>
      <c r="F8" s="17">
        <f t="shared" ca="1" si="3"/>
        <v>0</v>
      </c>
      <c r="G8" s="17">
        <f t="shared" ca="1" si="3"/>
        <v>0</v>
      </c>
      <c r="H8" s="17">
        <f t="shared" ca="1" si="3"/>
        <v>0</v>
      </c>
      <c r="I8" s="17">
        <f t="shared" ca="1" si="3"/>
        <v>0</v>
      </c>
      <c r="J8" s="17">
        <f t="shared" ca="1" si="3"/>
        <v>0</v>
      </c>
      <c r="K8" s="17">
        <f t="shared" ca="1" si="4"/>
        <v>0</v>
      </c>
    </row>
    <row r="9" spans="1:11" ht="15" customHeight="1" x14ac:dyDescent="0.2">
      <c r="A9" s="3" t="str">
        <f ca="1">IF(OR(ISBLANK(OFFSET(Customers!$A$5,ROW(Balances!B9)-ROW(Balances!$B$5),0,1,1))=TRUE,OFFSET(Customers!$A$5,ROW(Balances!B9)-ROW(Balances!$B$5),0,1,1)="ZZZ")=TRUE,"",OFFSET(Customers!$A$5,ROW(Balances!B9)-ROW(Balances!$B$5),0,1,1))</f>
        <v>CUS04</v>
      </c>
      <c r="B9" s="3" t="str">
        <f ca="1">IF(LEN($A9)=0,"",OFFSET(Customers!$B$5,ROW(Balances!C9)-ROW(Balances!$B$5),0,1,1))</f>
        <v>Example Customer 4</v>
      </c>
      <c r="C9" s="17">
        <f t="shared" ca="1" si="2"/>
        <v>0</v>
      </c>
      <c r="D9" s="17">
        <f t="shared" ca="1" si="3"/>
        <v>0</v>
      </c>
      <c r="E9" s="17">
        <f t="shared" ca="1" si="3"/>
        <v>0</v>
      </c>
      <c r="F9" s="17">
        <f t="shared" ca="1" si="3"/>
        <v>0</v>
      </c>
      <c r="G9" s="17">
        <f t="shared" ca="1" si="3"/>
        <v>0</v>
      </c>
      <c r="H9" s="17">
        <f t="shared" ca="1" si="3"/>
        <v>0</v>
      </c>
      <c r="I9" s="17">
        <f t="shared" ca="1" si="3"/>
        <v>0</v>
      </c>
      <c r="J9" s="17">
        <f t="shared" ca="1" si="3"/>
        <v>0</v>
      </c>
      <c r="K9" s="17">
        <f t="shared" ca="1" si="4"/>
        <v>0</v>
      </c>
    </row>
    <row r="10" spans="1:11" ht="15" customHeight="1" x14ac:dyDescent="0.2">
      <c r="A10" s="3" t="str">
        <f ca="1">IF(OR(ISBLANK(OFFSET(Customers!$A$5,ROW(Balances!B10)-ROW(Balances!$B$5),0,1,1))=TRUE,OFFSET(Customers!$A$5,ROW(Balances!B10)-ROW(Balances!$B$5),0,1,1)="ZZZ")=TRUE,"",OFFSET(Customers!$A$5,ROW(Balances!B10)-ROW(Balances!$B$5),0,1,1))</f>
        <v>CUS05</v>
      </c>
      <c r="B10" s="3" t="str">
        <f ca="1">IF(LEN($A10)=0,"",OFFSET(Customers!$B$5,ROW(Balances!C10)-ROW(Balances!$B$5),0,1,1))</f>
        <v>Example Customer 5</v>
      </c>
      <c r="C10" s="17">
        <f t="shared" ca="1" si="2"/>
        <v>0</v>
      </c>
      <c r="D10" s="17">
        <f t="shared" ca="1" si="3"/>
        <v>0</v>
      </c>
      <c r="E10" s="17">
        <f t="shared" ca="1" si="3"/>
        <v>0</v>
      </c>
      <c r="F10" s="17">
        <f t="shared" ca="1" si="3"/>
        <v>0</v>
      </c>
      <c r="G10" s="17">
        <f t="shared" ca="1" si="3"/>
        <v>0</v>
      </c>
      <c r="H10" s="17">
        <f t="shared" ca="1" si="3"/>
        <v>0</v>
      </c>
      <c r="I10" s="17">
        <f t="shared" ca="1" si="3"/>
        <v>0</v>
      </c>
      <c r="J10" s="17">
        <f t="shared" ca="1" si="3"/>
        <v>0</v>
      </c>
      <c r="K10" s="17">
        <f t="shared" ca="1" si="4"/>
        <v>0</v>
      </c>
    </row>
    <row r="11" spans="1:11" ht="15" customHeight="1" x14ac:dyDescent="0.2">
      <c r="A11" s="3" t="str">
        <f ca="1">IF(OR(ISBLANK(OFFSET(Customers!$A$5,ROW(Balances!B11)-ROW(Balances!$B$5),0,1,1))=TRUE,OFFSET(Customers!$A$5,ROW(Balances!B11)-ROW(Balances!$B$5),0,1,1)="ZZZ")=TRUE,"",OFFSET(Customers!$A$5,ROW(Balances!B11)-ROW(Balances!$B$5),0,1,1))</f>
        <v>CUS06</v>
      </c>
      <c r="B11" s="3" t="str">
        <f ca="1">IF(LEN($A11)=0,"",OFFSET(Customers!$B$5,ROW(Balances!C11)-ROW(Balances!$B$5),0,1,1))</f>
        <v>Example Customer 6</v>
      </c>
      <c r="C11" s="17">
        <f t="shared" ca="1" si="2"/>
        <v>0</v>
      </c>
      <c r="D11" s="17">
        <f t="shared" ca="1" si="3"/>
        <v>0</v>
      </c>
      <c r="E11" s="17">
        <f t="shared" ca="1" si="3"/>
        <v>0</v>
      </c>
      <c r="F11" s="17">
        <f t="shared" ca="1" si="3"/>
        <v>0</v>
      </c>
      <c r="G11" s="17">
        <f t="shared" ca="1" si="3"/>
        <v>0</v>
      </c>
      <c r="H11" s="17">
        <f t="shared" ca="1" si="3"/>
        <v>0</v>
      </c>
      <c r="I11" s="17">
        <f t="shared" ca="1" si="3"/>
        <v>0</v>
      </c>
      <c r="J11" s="17">
        <f t="shared" ca="1" si="3"/>
        <v>0</v>
      </c>
      <c r="K11" s="17">
        <f t="shared" ca="1" si="4"/>
        <v>0</v>
      </c>
    </row>
    <row r="12" spans="1:11" ht="15" customHeight="1" x14ac:dyDescent="0.2">
      <c r="A12" s="3" t="str">
        <f ca="1">IF(OR(ISBLANK(OFFSET(Customers!$A$5,ROW(Balances!B12)-ROW(Balances!$B$5),0,1,1))=TRUE,OFFSET(Customers!$A$5,ROW(Balances!B12)-ROW(Balances!$B$5),0,1,1)="ZZZ")=TRUE,"",OFFSET(Customers!$A$5,ROW(Balances!B12)-ROW(Balances!$B$5),0,1,1))</f>
        <v>CUS07</v>
      </c>
      <c r="B12" s="3" t="str">
        <f ca="1">IF(LEN($A12)=0,"",OFFSET(Customers!$B$5,ROW(Balances!C12)-ROW(Balances!$B$5),0,1,1))</f>
        <v>Example Customer 7</v>
      </c>
      <c r="C12" s="17">
        <f t="shared" ca="1" si="2"/>
        <v>0</v>
      </c>
      <c r="D12" s="17">
        <f t="shared" ca="1" si="3"/>
        <v>0</v>
      </c>
      <c r="E12" s="17">
        <f t="shared" ca="1" si="3"/>
        <v>0</v>
      </c>
      <c r="F12" s="17">
        <f t="shared" ca="1" si="3"/>
        <v>0</v>
      </c>
      <c r="G12" s="17">
        <f t="shared" ca="1" si="3"/>
        <v>0</v>
      </c>
      <c r="H12" s="17">
        <f t="shared" ca="1" si="3"/>
        <v>0</v>
      </c>
      <c r="I12" s="17">
        <f t="shared" ca="1" si="3"/>
        <v>0</v>
      </c>
      <c r="J12" s="17">
        <f t="shared" ca="1" si="3"/>
        <v>0</v>
      </c>
      <c r="K12" s="17">
        <f t="shared" ca="1" si="4"/>
        <v>0</v>
      </c>
    </row>
    <row r="13" spans="1:11" ht="15" customHeight="1" x14ac:dyDescent="0.2">
      <c r="A13" s="3" t="str">
        <f ca="1">IF(OR(ISBLANK(OFFSET(Customers!$A$5,ROW(Balances!B13)-ROW(Balances!$B$5),0,1,1))=TRUE,OFFSET(Customers!$A$5,ROW(Balances!B13)-ROW(Balances!$B$5),0,1,1)="ZZZ")=TRUE,"",OFFSET(Customers!$A$5,ROW(Balances!B13)-ROW(Balances!$B$5),0,1,1))</f>
        <v>CUS08</v>
      </c>
      <c r="B13" s="3" t="str">
        <f ca="1">IF(LEN($A13)=0,"",OFFSET(Customers!$B$5,ROW(Balances!C13)-ROW(Balances!$B$5),0,1,1))</f>
        <v>Example Customer 8</v>
      </c>
      <c r="C13" s="17">
        <f t="shared" ca="1" si="2"/>
        <v>0</v>
      </c>
      <c r="D13" s="17">
        <f t="shared" ca="1" si="3"/>
        <v>0</v>
      </c>
      <c r="E13" s="17">
        <f t="shared" ca="1" si="3"/>
        <v>0</v>
      </c>
      <c r="F13" s="17">
        <f t="shared" ca="1" si="3"/>
        <v>0</v>
      </c>
      <c r="G13" s="17">
        <f t="shared" ca="1" si="3"/>
        <v>0</v>
      </c>
      <c r="H13" s="17">
        <f t="shared" ca="1" si="3"/>
        <v>0</v>
      </c>
      <c r="I13" s="17">
        <f t="shared" ca="1" si="3"/>
        <v>0</v>
      </c>
      <c r="J13" s="17">
        <f t="shared" ca="1" si="3"/>
        <v>0</v>
      </c>
      <c r="K13" s="17">
        <f t="shared" ca="1" si="4"/>
        <v>0</v>
      </c>
    </row>
    <row r="14" spans="1:11" ht="15" customHeight="1" x14ac:dyDescent="0.2">
      <c r="A14" s="3" t="str">
        <f ca="1">IF(OR(ISBLANK(OFFSET(Customers!$A$5,ROW(Balances!B14)-ROW(Balances!$B$5),0,1,1))=TRUE,OFFSET(Customers!$A$5,ROW(Balances!B14)-ROW(Balances!$B$5),0,1,1)="ZZZ")=TRUE,"",OFFSET(Customers!$A$5,ROW(Balances!B14)-ROW(Balances!$B$5),0,1,1))</f>
        <v>CUS09</v>
      </c>
      <c r="B14" s="3" t="str">
        <f ca="1">IF(LEN($A14)=0,"",OFFSET(Customers!$B$5,ROW(Balances!C14)-ROW(Balances!$B$5),0,1,1))</f>
        <v>Example Customer 9</v>
      </c>
      <c r="C14" s="17">
        <f t="shared" ca="1" si="2"/>
        <v>0</v>
      </c>
      <c r="D14" s="17">
        <f t="shared" ca="1" si="3"/>
        <v>0</v>
      </c>
      <c r="E14" s="17">
        <f t="shared" ca="1" si="3"/>
        <v>0</v>
      </c>
      <c r="F14" s="17">
        <f t="shared" ca="1" si="3"/>
        <v>0</v>
      </c>
      <c r="G14" s="17">
        <f t="shared" ca="1" si="3"/>
        <v>0</v>
      </c>
      <c r="H14" s="17">
        <f t="shared" ca="1" si="3"/>
        <v>0</v>
      </c>
      <c r="I14" s="17">
        <f t="shared" ca="1" si="3"/>
        <v>0</v>
      </c>
      <c r="J14" s="17">
        <f t="shared" ca="1" si="3"/>
        <v>0</v>
      </c>
      <c r="K14" s="17">
        <f t="shared" ca="1" si="4"/>
        <v>0</v>
      </c>
    </row>
    <row r="15" spans="1:11" ht="15" customHeight="1" x14ac:dyDescent="0.2">
      <c r="A15" s="3" t="str">
        <f ca="1">IF(OR(ISBLANK(OFFSET(Customers!$A$5,ROW(Balances!B15)-ROW(Balances!$B$5),0,1,1))=TRUE,OFFSET(Customers!$A$5,ROW(Balances!B15)-ROW(Balances!$B$5),0,1,1)="ZZZ")=TRUE,"",OFFSET(Customers!$A$5,ROW(Balances!B15)-ROW(Balances!$B$5),0,1,1))</f>
        <v>CUS10</v>
      </c>
      <c r="B15" s="3" t="str">
        <f ca="1">IF(LEN($A15)=0,"",OFFSET(Customers!$B$5,ROW(Balances!C15)-ROW(Balances!$B$5),0,1,1))</f>
        <v>Example Customer 10</v>
      </c>
      <c r="C15" s="17">
        <f t="shared" ca="1" si="2"/>
        <v>0</v>
      </c>
      <c r="D15" s="17">
        <f t="shared" ref="D15:J24" ca="1" si="5">IF(LEN($A15)=0,"",SUMPRODUCT((ISBLANK(Invoice_Number)=FALSE)*(InvoiceDate&lt;=D$2)*(InvoiceDate&gt;D$3)*(PayDate&gt;$B$3)*(InvoiceCus=$A15)*(InvoiceAmount))+SUMPRODUCT((ISBLANK(Invoice_Number)=FALSE)*(InvoiceDate&lt;=D$2)*(InvoiceDate&gt;D$3)*(ISBLANK(PayDate)=TRUE)*(InvoiceCus=$A15)*(InvoiceAmount)))</f>
        <v>0</v>
      </c>
      <c r="E15" s="17">
        <f t="shared" ca="1" si="5"/>
        <v>0</v>
      </c>
      <c r="F15" s="17">
        <f t="shared" ca="1" si="5"/>
        <v>0</v>
      </c>
      <c r="G15" s="17">
        <f t="shared" ca="1" si="5"/>
        <v>0</v>
      </c>
      <c r="H15" s="17">
        <f t="shared" ca="1" si="5"/>
        <v>0</v>
      </c>
      <c r="I15" s="17">
        <f t="shared" ca="1" si="5"/>
        <v>0</v>
      </c>
      <c r="J15" s="17">
        <f t="shared" ca="1" si="5"/>
        <v>0</v>
      </c>
      <c r="K15" s="17">
        <f t="shared" ca="1" si="4"/>
        <v>0</v>
      </c>
    </row>
    <row r="16" spans="1:11" ht="15" customHeight="1" x14ac:dyDescent="0.2">
      <c r="A16" s="3" t="str">
        <f ca="1">IF(OR(ISBLANK(OFFSET(Customers!$A$5,ROW(Balances!B16)-ROW(Balances!$B$5),0,1,1))=TRUE,OFFSET(Customers!$A$5,ROW(Balances!B16)-ROW(Balances!$B$5),0,1,1)="ZZZ")=TRUE,"",OFFSET(Customers!$A$5,ROW(Balances!B16)-ROW(Balances!$B$5),0,1,1))</f>
        <v>CUS11</v>
      </c>
      <c r="B16" s="3" t="str">
        <f ca="1">IF(LEN($A16)=0,"",OFFSET(Customers!$B$5,ROW(Balances!C16)-ROW(Balances!$B$5),0,1,1))</f>
        <v>Example Customer 11</v>
      </c>
      <c r="C16" s="17">
        <f t="shared" ca="1" si="2"/>
        <v>0</v>
      </c>
      <c r="D16" s="17">
        <f t="shared" ca="1" si="5"/>
        <v>0</v>
      </c>
      <c r="E16" s="17">
        <f t="shared" ca="1" si="5"/>
        <v>0</v>
      </c>
      <c r="F16" s="17">
        <f t="shared" ca="1" si="5"/>
        <v>0</v>
      </c>
      <c r="G16" s="17">
        <f t="shared" ca="1" si="5"/>
        <v>0</v>
      </c>
      <c r="H16" s="17">
        <f t="shared" ca="1" si="5"/>
        <v>0</v>
      </c>
      <c r="I16" s="17">
        <f t="shared" ca="1" si="5"/>
        <v>0</v>
      </c>
      <c r="J16" s="17">
        <f t="shared" ca="1" si="5"/>
        <v>0</v>
      </c>
      <c r="K16" s="17">
        <f t="shared" ca="1" si="4"/>
        <v>0</v>
      </c>
    </row>
    <row r="17" spans="1:11" ht="15" customHeight="1" x14ac:dyDescent="0.2">
      <c r="A17" s="3" t="str">
        <f ca="1">IF(OR(ISBLANK(OFFSET(Customers!$A$5,ROW(Balances!B17)-ROW(Balances!$B$5),0,1,1))=TRUE,OFFSET(Customers!$A$5,ROW(Balances!B17)-ROW(Balances!$B$5),0,1,1)="ZZZ")=TRUE,"",OFFSET(Customers!$A$5,ROW(Balances!B17)-ROW(Balances!$B$5),0,1,1))</f>
        <v>CUS12</v>
      </c>
      <c r="B17" s="3" t="str">
        <f ca="1">IF(LEN($A17)=0,"",OFFSET(Customers!$B$5,ROW(Balances!C17)-ROW(Balances!$B$5),0,1,1))</f>
        <v>Example Customer 12</v>
      </c>
      <c r="C17" s="17">
        <f t="shared" ca="1" si="2"/>
        <v>0</v>
      </c>
      <c r="D17" s="17">
        <f t="shared" ca="1" si="5"/>
        <v>0</v>
      </c>
      <c r="E17" s="17">
        <f t="shared" ca="1" si="5"/>
        <v>0</v>
      </c>
      <c r="F17" s="17">
        <f t="shared" ca="1" si="5"/>
        <v>0</v>
      </c>
      <c r="G17" s="17">
        <f t="shared" ca="1" si="5"/>
        <v>0</v>
      </c>
      <c r="H17" s="17">
        <f t="shared" ca="1" si="5"/>
        <v>0</v>
      </c>
      <c r="I17" s="17">
        <f t="shared" ca="1" si="5"/>
        <v>0</v>
      </c>
      <c r="J17" s="17">
        <f t="shared" ca="1" si="5"/>
        <v>0</v>
      </c>
      <c r="K17" s="17">
        <f t="shared" ca="1" si="4"/>
        <v>0</v>
      </c>
    </row>
    <row r="18" spans="1:11" ht="15" customHeight="1" x14ac:dyDescent="0.2">
      <c r="A18" s="3" t="str">
        <f ca="1">IF(OR(ISBLANK(OFFSET(Customers!$A$5,ROW(Balances!B18)-ROW(Balances!$B$5),0,1,1))=TRUE,OFFSET(Customers!$A$5,ROW(Balances!B18)-ROW(Balances!$B$5),0,1,1)="ZZZ")=TRUE,"",OFFSET(Customers!$A$5,ROW(Balances!B18)-ROW(Balances!$B$5),0,1,1))</f>
        <v>CUS13</v>
      </c>
      <c r="B18" s="3" t="str">
        <f ca="1">IF(LEN($A18)=0,"",OFFSET(Customers!$B$5,ROW(Balances!C18)-ROW(Balances!$B$5),0,1,1))</f>
        <v>Example Customer 13</v>
      </c>
      <c r="C18" s="17">
        <f t="shared" ca="1" si="2"/>
        <v>0</v>
      </c>
      <c r="D18" s="17">
        <f t="shared" ca="1" si="5"/>
        <v>0</v>
      </c>
      <c r="E18" s="17">
        <f t="shared" ca="1" si="5"/>
        <v>0</v>
      </c>
      <c r="F18" s="17">
        <f t="shared" ca="1" si="5"/>
        <v>0</v>
      </c>
      <c r="G18" s="17">
        <f t="shared" ca="1" si="5"/>
        <v>0</v>
      </c>
      <c r="H18" s="17">
        <f t="shared" ca="1" si="5"/>
        <v>0</v>
      </c>
      <c r="I18" s="17">
        <f t="shared" ca="1" si="5"/>
        <v>0</v>
      </c>
      <c r="J18" s="17">
        <f t="shared" ca="1" si="5"/>
        <v>0</v>
      </c>
      <c r="K18" s="17">
        <f t="shared" ca="1" si="4"/>
        <v>0</v>
      </c>
    </row>
    <row r="19" spans="1:11" ht="15" customHeight="1" x14ac:dyDescent="0.2">
      <c r="A19" s="3" t="str">
        <f ca="1">IF(OR(ISBLANK(OFFSET(Customers!$A$5,ROW(Balances!B19)-ROW(Balances!$B$5),0,1,1))=TRUE,OFFSET(Customers!$A$5,ROW(Balances!B19)-ROW(Balances!$B$5),0,1,1)="ZZZ")=TRUE,"",OFFSET(Customers!$A$5,ROW(Balances!B19)-ROW(Balances!$B$5),0,1,1))</f>
        <v>CUS14</v>
      </c>
      <c r="B19" s="3" t="str">
        <f ca="1">IF(LEN($A19)=0,"",OFFSET(Customers!$B$5,ROW(Balances!C19)-ROW(Balances!$B$5),0,1,1))</f>
        <v>Example Customer 14</v>
      </c>
      <c r="C19" s="17">
        <f t="shared" ca="1" si="2"/>
        <v>0</v>
      </c>
      <c r="D19" s="17">
        <f t="shared" ca="1" si="5"/>
        <v>0</v>
      </c>
      <c r="E19" s="17">
        <f t="shared" ca="1" si="5"/>
        <v>0</v>
      </c>
      <c r="F19" s="17">
        <f t="shared" ca="1" si="5"/>
        <v>0</v>
      </c>
      <c r="G19" s="17">
        <f t="shared" ca="1" si="5"/>
        <v>0</v>
      </c>
      <c r="H19" s="17">
        <f t="shared" ca="1" si="5"/>
        <v>0</v>
      </c>
      <c r="I19" s="17">
        <f t="shared" ca="1" si="5"/>
        <v>0</v>
      </c>
      <c r="J19" s="17">
        <f t="shared" ca="1" si="5"/>
        <v>0</v>
      </c>
      <c r="K19" s="17">
        <f t="shared" ca="1" si="4"/>
        <v>0</v>
      </c>
    </row>
    <row r="20" spans="1:11" ht="15" customHeight="1" x14ac:dyDescent="0.2">
      <c r="A20" s="3" t="str">
        <f ca="1">IF(OR(ISBLANK(OFFSET(Customers!$A$5,ROW(Balances!B20)-ROW(Balances!$B$5),0,1,1))=TRUE,OFFSET(Customers!$A$5,ROW(Balances!B20)-ROW(Balances!$B$5),0,1,1)="ZZZ")=TRUE,"",OFFSET(Customers!$A$5,ROW(Balances!B20)-ROW(Balances!$B$5),0,1,1))</f>
        <v>CUS15</v>
      </c>
      <c r="B20" s="3" t="str">
        <f ca="1">IF(LEN($A20)=0,"",OFFSET(Customers!$B$5,ROW(Balances!C20)-ROW(Balances!$B$5),0,1,1))</f>
        <v>Example Customer 15</v>
      </c>
      <c r="C20" s="17">
        <f t="shared" ca="1" si="2"/>
        <v>0</v>
      </c>
      <c r="D20" s="17">
        <f t="shared" ca="1" si="5"/>
        <v>0</v>
      </c>
      <c r="E20" s="17">
        <f t="shared" ca="1" si="5"/>
        <v>0</v>
      </c>
      <c r="F20" s="17">
        <f t="shared" ca="1" si="5"/>
        <v>0</v>
      </c>
      <c r="G20" s="17">
        <f t="shared" ca="1" si="5"/>
        <v>0</v>
      </c>
      <c r="H20" s="17">
        <f t="shared" ca="1" si="5"/>
        <v>0</v>
      </c>
      <c r="I20" s="17">
        <f t="shared" ca="1" si="5"/>
        <v>0</v>
      </c>
      <c r="J20" s="17">
        <f t="shared" ca="1" si="5"/>
        <v>0</v>
      </c>
      <c r="K20" s="17">
        <f t="shared" ca="1" si="4"/>
        <v>0</v>
      </c>
    </row>
    <row r="21" spans="1:11" ht="15" customHeight="1" x14ac:dyDescent="0.2">
      <c r="A21" s="3" t="str">
        <f ca="1">IF(OR(ISBLANK(OFFSET(Customers!$A$5,ROW(Balances!B21)-ROW(Balances!$B$5),0,1,1))=TRUE,OFFSET(Customers!$A$5,ROW(Balances!B21)-ROW(Balances!$B$5),0,1,1)="ZZZ")=TRUE,"",OFFSET(Customers!$A$5,ROW(Balances!B21)-ROW(Balances!$B$5),0,1,1))</f>
        <v>CUS16</v>
      </c>
      <c r="B21" s="3" t="str">
        <f ca="1">IF(LEN($A21)=0,"",OFFSET(Customers!$B$5,ROW(Balances!C21)-ROW(Balances!$B$5),0,1,1))</f>
        <v>Example Customer 16</v>
      </c>
      <c r="C21" s="17">
        <f t="shared" ca="1" si="2"/>
        <v>0</v>
      </c>
      <c r="D21" s="17">
        <f t="shared" ca="1" si="5"/>
        <v>0</v>
      </c>
      <c r="E21" s="17">
        <f t="shared" ca="1" si="5"/>
        <v>0</v>
      </c>
      <c r="F21" s="17">
        <f t="shared" ca="1" si="5"/>
        <v>0</v>
      </c>
      <c r="G21" s="17">
        <f t="shared" ca="1" si="5"/>
        <v>0</v>
      </c>
      <c r="H21" s="17">
        <f t="shared" ca="1" si="5"/>
        <v>0</v>
      </c>
      <c r="I21" s="17">
        <f t="shared" ca="1" si="5"/>
        <v>0</v>
      </c>
      <c r="J21" s="17">
        <f t="shared" ca="1" si="5"/>
        <v>0</v>
      </c>
      <c r="K21" s="17">
        <f t="shared" ca="1" si="4"/>
        <v>0</v>
      </c>
    </row>
    <row r="22" spans="1:11" ht="15" customHeight="1" x14ac:dyDescent="0.2">
      <c r="A22" s="3" t="str">
        <f ca="1">IF(OR(ISBLANK(OFFSET(Customers!$A$5,ROW(Balances!B22)-ROW(Balances!$B$5),0,1,1))=TRUE,OFFSET(Customers!$A$5,ROW(Balances!B22)-ROW(Balances!$B$5),0,1,1)="ZZZ")=TRUE,"",OFFSET(Customers!$A$5,ROW(Balances!B22)-ROW(Balances!$B$5),0,1,1))</f>
        <v>CUS17</v>
      </c>
      <c r="B22" s="3" t="str">
        <f ca="1">IF(LEN($A22)=0,"",OFFSET(Customers!$B$5,ROW(Balances!C22)-ROW(Balances!$B$5),0,1,1))</f>
        <v>Example Customer 17</v>
      </c>
      <c r="C22" s="17">
        <f t="shared" ca="1" si="2"/>
        <v>0</v>
      </c>
      <c r="D22" s="17">
        <f t="shared" ca="1" si="5"/>
        <v>0</v>
      </c>
      <c r="E22" s="17">
        <f t="shared" ca="1" si="5"/>
        <v>0</v>
      </c>
      <c r="F22" s="17">
        <f t="shared" ca="1" si="5"/>
        <v>0</v>
      </c>
      <c r="G22" s="17">
        <f t="shared" ca="1" si="5"/>
        <v>0</v>
      </c>
      <c r="H22" s="17">
        <f t="shared" ca="1" si="5"/>
        <v>0</v>
      </c>
      <c r="I22" s="17">
        <f t="shared" ca="1" si="5"/>
        <v>0</v>
      </c>
      <c r="J22" s="17">
        <f t="shared" ca="1" si="5"/>
        <v>0</v>
      </c>
      <c r="K22" s="17">
        <f t="shared" ca="1" si="4"/>
        <v>0</v>
      </c>
    </row>
    <row r="23" spans="1:11" ht="15" customHeight="1" x14ac:dyDescent="0.2">
      <c r="A23" s="3" t="str">
        <f ca="1">IF(OR(ISBLANK(OFFSET(Customers!$A$5,ROW(Balances!B23)-ROW(Balances!$B$5),0,1,1))=TRUE,OFFSET(Customers!$A$5,ROW(Balances!B23)-ROW(Balances!$B$5),0,1,1)="ZZZ")=TRUE,"",OFFSET(Customers!$A$5,ROW(Balances!B23)-ROW(Balances!$B$5),0,1,1))</f>
        <v>CUS18</v>
      </c>
      <c r="B23" s="3" t="str">
        <f ca="1">IF(LEN($A23)=0,"",OFFSET(Customers!$B$5,ROW(Balances!C23)-ROW(Balances!$B$5),0,1,1))</f>
        <v>Example Customer 18</v>
      </c>
      <c r="C23" s="17">
        <f t="shared" ca="1" si="2"/>
        <v>0</v>
      </c>
      <c r="D23" s="17">
        <f t="shared" ca="1" si="5"/>
        <v>0</v>
      </c>
      <c r="E23" s="17">
        <f t="shared" ca="1" si="5"/>
        <v>0</v>
      </c>
      <c r="F23" s="17">
        <f t="shared" ca="1" si="5"/>
        <v>0</v>
      </c>
      <c r="G23" s="17">
        <f t="shared" ca="1" si="5"/>
        <v>0</v>
      </c>
      <c r="H23" s="17">
        <f t="shared" ca="1" si="5"/>
        <v>0</v>
      </c>
      <c r="I23" s="17">
        <f t="shared" ca="1" si="5"/>
        <v>0</v>
      </c>
      <c r="J23" s="17">
        <f t="shared" ca="1" si="5"/>
        <v>0</v>
      </c>
      <c r="K23" s="17">
        <f t="shared" ca="1" si="4"/>
        <v>0</v>
      </c>
    </row>
    <row r="24" spans="1:11" ht="15" customHeight="1" x14ac:dyDescent="0.2">
      <c r="A24" s="3" t="str">
        <f ca="1">IF(OR(ISBLANK(OFFSET(Customers!$A$5,ROW(Balances!B24)-ROW(Balances!$B$5),0,1,1))=TRUE,OFFSET(Customers!$A$5,ROW(Balances!B24)-ROW(Balances!$B$5),0,1,1)="ZZZ")=TRUE,"",OFFSET(Customers!$A$5,ROW(Balances!B24)-ROW(Balances!$B$5),0,1,1))</f>
        <v>CUS19</v>
      </c>
      <c r="B24" s="3" t="str">
        <f ca="1">IF(LEN($A24)=0,"",OFFSET(Customers!$B$5,ROW(Balances!C24)-ROW(Balances!$B$5),0,1,1))</f>
        <v>Example Customer 19</v>
      </c>
      <c r="C24" s="17">
        <f t="shared" ca="1" si="2"/>
        <v>0</v>
      </c>
      <c r="D24" s="17">
        <f t="shared" ca="1" si="5"/>
        <v>0</v>
      </c>
      <c r="E24" s="17">
        <f t="shared" ca="1" si="5"/>
        <v>0</v>
      </c>
      <c r="F24" s="17">
        <f t="shared" ca="1" si="5"/>
        <v>0</v>
      </c>
      <c r="G24" s="17">
        <f t="shared" ca="1" si="5"/>
        <v>0</v>
      </c>
      <c r="H24" s="17">
        <f t="shared" ca="1" si="5"/>
        <v>0</v>
      </c>
      <c r="I24" s="17">
        <f t="shared" ca="1" si="5"/>
        <v>0</v>
      </c>
      <c r="J24" s="17">
        <f t="shared" ca="1" si="5"/>
        <v>0</v>
      </c>
      <c r="K24" s="17">
        <f t="shared" ca="1" si="4"/>
        <v>0</v>
      </c>
    </row>
    <row r="25" spans="1:11" ht="15" customHeight="1" x14ac:dyDescent="0.2">
      <c r="A25" s="3" t="str">
        <f ca="1">IF(OR(ISBLANK(OFFSET(Customers!$A$5,ROW(Balances!B25)-ROW(Balances!$B$5),0,1,1))=TRUE,OFFSET(Customers!$A$5,ROW(Balances!B25)-ROW(Balances!$B$5),0,1,1)="ZZZ")=TRUE,"",OFFSET(Customers!$A$5,ROW(Balances!B25)-ROW(Balances!$B$5),0,1,1))</f>
        <v>XXX01</v>
      </c>
      <c r="B25" s="3" t="str">
        <f ca="1">IF(LEN($A25)=0,"",OFFSET(Customers!$B$5,ROW(Balances!C25)-ROW(Balances!$B$5),0,1,1))</f>
        <v>General Customer Code</v>
      </c>
      <c r="C25" s="17">
        <f ca="1">IF(LEN($A25)=0,"",SUMPRODUCT((ISBLANK(Invoice_Number)=FALSE)*(InvoiceDate&lt;=$B$3)*(PayDate&gt;$B$3)*(InvoiceCus=$A25)*(InvoiceAmount))+SUMPRODUCT((ISBLANK(Invoice_Number)=FALSE)*(InvoiceDate&lt;=$B$3)*(ISBLANK(PayDate)=TRUE)*(InvoiceCus=$A25)*(InvoiceAmount)))</f>
        <v>0</v>
      </c>
      <c r="D25" s="17">
        <f t="shared" ref="D25:J25" ca="1" si="6">IF(LEN($A25)=0,"",SUMPRODUCT((ISBLANK(Invoice_Number)=FALSE)*(InvoiceDate&lt;=D$2)*(InvoiceDate&gt;D$3)*(PayDate&gt;$B$3)*(InvoiceCus=$A25)*(InvoiceAmount))+SUMPRODUCT((ISBLANK(Invoice_Number)=FALSE)*(InvoiceDate&lt;=D$2)*(InvoiceDate&gt;D$3)*(ISBLANK(PayDate)=TRUE)*(InvoiceCus=$A25)*(InvoiceAmount)))</f>
        <v>0</v>
      </c>
      <c r="E25" s="17">
        <f t="shared" ca="1" si="6"/>
        <v>0</v>
      </c>
      <c r="F25" s="17">
        <f t="shared" ca="1" si="6"/>
        <v>0</v>
      </c>
      <c r="G25" s="17">
        <f t="shared" ca="1" si="6"/>
        <v>0</v>
      </c>
      <c r="H25" s="17">
        <f t="shared" ca="1" si="6"/>
        <v>0</v>
      </c>
      <c r="I25" s="17">
        <f t="shared" ca="1" si="6"/>
        <v>0</v>
      </c>
      <c r="J25" s="17">
        <f t="shared" ca="1" si="6"/>
        <v>0</v>
      </c>
      <c r="K25" s="17">
        <f ca="1">IF(LEN($A25)=0,"",SUMPRODUCT((ISBLANK(Invoice_Number)=FALSE)*(InvoiceDate&lt;=K$2)*(PayDate&gt;$B$3)*(InvoiceCus=$A25)*(InvoiceAmount))+SUMPRODUCT((ISBLANK(Invoice_Number)=FALSE)*(InvoiceDate&lt;=K$2)*(ISBLANK(PayDate)=TRUE)*(InvoiceCus=$A25)*(InvoiceAmount)))</f>
        <v>0</v>
      </c>
    </row>
  </sheetData>
  <sheetProtection formatCells="0" formatColumns="0" formatRows="0"/>
  <phoneticPr fontId="3" type="noConversion"/>
  <conditionalFormatting sqref="A5">
    <cfRule type="expression" dxfId="15" priority="1" stopIfTrue="1">
      <formula>BalCount&lt;CusCount</formula>
    </cfRule>
  </conditionalFormatting>
  <pageMargins left="0.55118110236220474" right="0.55118110236220474" top="0.59055118110236227" bottom="0.59055118110236227" header="0.39370078740157483" footer="0.39370078740157483"/>
  <pageSetup paperSize="9" scale="89" fitToHeight="0" orientation="landscape" r:id="rId1"/>
  <headerFooter alignWithMargins="0">
    <oddFooter>&amp;C&amp;9Page &amp;P of &amp;N</oddFooter>
  </headerFooter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zoomScale="95" workbookViewId="0">
      <selection activeCell="A2" sqref="A2"/>
    </sheetView>
  </sheetViews>
  <sheetFormatPr defaultRowHeight="15" customHeight="1" x14ac:dyDescent="0.2"/>
  <cols>
    <col min="1" max="1" width="15.7109375" style="3" customWidth="1"/>
    <col min="2" max="2" width="15.7109375" style="17" customWidth="1"/>
    <col min="3" max="3" width="15.7109375" style="3" customWidth="1"/>
    <col min="4" max="4" width="15.7109375" style="23" customWidth="1"/>
    <col min="5" max="6" width="15.7109375" style="17" customWidth="1"/>
    <col min="7" max="18" width="15.7109375" style="3" customWidth="1"/>
    <col min="19" max="16384" width="9.140625" style="3"/>
  </cols>
  <sheetData>
    <row r="1" spans="1:6" ht="18" x14ac:dyDescent="0.25">
      <c r="A1" s="2">
        <f>'Set-up'!C5</f>
        <v>0</v>
      </c>
    </row>
    <row r="2" spans="1:6" ht="15" customHeight="1" x14ac:dyDescent="0.2">
      <c r="A2" s="5" t="s">
        <v>69</v>
      </c>
    </row>
    <row r="4" spans="1:6" s="8" customFormat="1" ht="15" customHeight="1" x14ac:dyDescent="0.25">
      <c r="A4" s="8" t="s">
        <v>70</v>
      </c>
      <c r="B4" s="19"/>
      <c r="D4" s="24" t="s">
        <v>71</v>
      </c>
      <c r="E4" s="19"/>
      <c r="F4" s="19"/>
    </row>
    <row r="6" spans="1:6" ht="15" customHeight="1" x14ac:dyDescent="0.2">
      <c r="A6" s="3" t="s">
        <v>73</v>
      </c>
      <c r="B6" s="20" t="s">
        <v>53</v>
      </c>
      <c r="D6" s="23" t="s">
        <v>72</v>
      </c>
      <c r="E6" s="20" t="s">
        <v>45</v>
      </c>
      <c r="F6" s="20" t="s">
        <v>74</v>
      </c>
    </row>
    <row r="7" spans="1:6" ht="15" customHeight="1" x14ac:dyDescent="0.2">
      <c r="A7" s="3" t="s">
        <v>54</v>
      </c>
      <c r="B7" s="17">
        <f>Ageing!$B$11</f>
        <v>3500</v>
      </c>
      <c r="D7" s="23">
        <f>Ageing!$A$17</f>
        <v>42886</v>
      </c>
      <c r="E7" s="17">
        <f>Ageing!$A$18</f>
        <v>3500</v>
      </c>
      <c r="F7" s="17">
        <f>Ageing!$A$25</f>
        <v>3500</v>
      </c>
    </row>
    <row r="8" spans="1:6" ht="15" customHeight="1" x14ac:dyDescent="0.2">
      <c r="A8" s="3" t="s">
        <v>55</v>
      </c>
      <c r="B8" s="17">
        <f>Ageing!$C$11</f>
        <v>0</v>
      </c>
      <c r="D8" s="23">
        <f>Ageing!$B$17</f>
        <v>42855</v>
      </c>
      <c r="E8" s="17">
        <f>Ageing!$B$18</f>
        <v>0</v>
      </c>
      <c r="F8" s="17">
        <f>Ageing!$B$25</f>
        <v>0</v>
      </c>
    </row>
    <row r="9" spans="1:6" ht="15" customHeight="1" x14ac:dyDescent="0.2">
      <c r="A9" s="3" t="s">
        <v>56</v>
      </c>
      <c r="B9" s="17">
        <f>Ageing!$D$11</f>
        <v>0</v>
      </c>
      <c r="D9" s="23">
        <f>Ageing!$C$17</f>
        <v>42825</v>
      </c>
      <c r="E9" s="17">
        <f>Ageing!$C$18</f>
        <v>0</v>
      </c>
      <c r="F9" s="17">
        <f>Ageing!$C$25</f>
        <v>0</v>
      </c>
    </row>
    <row r="10" spans="1:6" ht="15" customHeight="1" x14ac:dyDescent="0.2">
      <c r="A10" s="3" t="s">
        <v>57</v>
      </c>
      <c r="B10" s="17">
        <f>Ageing!$E$11</f>
        <v>0</v>
      </c>
      <c r="D10" s="23">
        <f>Ageing!$D$17</f>
        <v>42794</v>
      </c>
      <c r="E10" s="17">
        <f>Ageing!$D$18</f>
        <v>0</v>
      </c>
      <c r="F10" s="17">
        <f>Ageing!$D$25</f>
        <v>0</v>
      </c>
    </row>
    <row r="11" spans="1:6" ht="15" customHeight="1" x14ac:dyDescent="0.2">
      <c r="A11" s="3" t="s">
        <v>58</v>
      </c>
      <c r="B11" s="17">
        <f>Ageing!$F$11</f>
        <v>0</v>
      </c>
      <c r="D11" s="23">
        <f>Ageing!$E$17</f>
        <v>42766</v>
      </c>
      <c r="E11" s="17">
        <f>Ageing!$E$18</f>
        <v>0</v>
      </c>
      <c r="F11" s="17">
        <f>Ageing!$E$25</f>
        <v>0</v>
      </c>
    </row>
    <row r="12" spans="1:6" ht="15" customHeight="1" x14ac:dyDescent="0.2">
      <c r="A12" s="3" t="s">
        <v>59</v>
      </c>
      <c r="B12" s="17">
        <f>Ageing!$G$11</f>
        <v>0</v>
      </c>
      <c r="D12" s="23">
        <f>Ageing!$F$17</f>
        <v>42735</v>
      </c>
      <c r="E12" s="17">
        <f>Ageing!$F$18</f>
        <v>0</v>
      </c>
      <c r="F12" s="17">
        <f>Ageing!$F$25</f>
        <v>0</v>
      </c>
    </row>
    <row r="13" spans="1:6" ht="15" customHeight="1" x14ac:dyDescent="0.2">
      <c r="A13" s="3" t="s">
        <v>60</v>
      </c>
      <c r="B13" s="17">
        <f>Ageing!$A$13</f>
        <v>0</v>
      </c>
      <c r="D13" s="23">
        <f>Ageing!$A$19</f>
        <v>42704</v>
      </c>
      <c r="E13" s="17">
        <f>Ageing!$A$20</f>
        <v>0</v>
      </c>
      <c r="F13" s="17">
        <f>Ageing!$A$27</f>
        <v>0</v>
      </c>
    </row>
    <row r="14" spans="1:6" ht="15" customHeight="1" x14ac:dyDescent="0.2">
      <c r="A14" s="3" t="s">
        <v>61</v>
      </c>
      <c r="B14" s="17">
        <f>Ageing!$B$13</f>
        <v>0</v>
      </c>
      <c r="D14" s="23">
        <f>Ageing!$B$19</f>
        <v>42674</v>
      </c>
      <c r="E14" s="17">
        <f>Ageing!$B$20</f>
        <v>0</v>
      </c>
      <c r="F14" s="17">
        <f>Ageing!$B$27</f>
        <v>0</v>
      </c>
    </row>
    <row r="15" spans="1:6" ht="15" customHeight="1" x14ac:dyDescent="0.2">
      <c r="A15" s="3" t="s">
        <v>62</v>
      </c>
      <c r="B15" s="17">
        <f>Ageing!$C$13</f>
        <v>0</v>
      </c>
      <c r="D15" s="23">
        <f>Ageing!$C$19</f>
        <v>42643</v>
      </c>
      <c r="E15" s="17">
        <f>Ageing!$C$20</f>
        <v>0</v>
      </c>
      <c r="F15" s="17">
        <f>Ageing!$C$27</f>
        <v>0</v>
      </c>
    </row>
    <row r="16" spans="1:6" ht="15" customHeight="1" x14ac:dyDescent="0.2">
      <c r="A16" s="3" t="s">
        <v>63</v>
      </c>
      <c r="B16" s="17">
        <f>Ageing!$D$13</f>
        <v>0</v>
      </c>
      <c r="D16" s="23">
        <f>Ageing!$D$19</f>
        <v>42613</v>
      </c>
      <c r="E16" s="17">
        <f>Ageing!$D$20</f>
        <v>0</v>
      </c>
      <c r="F16" s="17">
        <f>Ageing!$D$27</f>
        <v>0</v>
      </c>
    </row>
    <row r="17" spans="1:6" ht="15" customHeight="1" x14ac:dyDescent="0.2">
      <c r="A17" s="3" t="s">
        <v>64</v>
      </c>
      <c r="B17" s="17">
        <f>Ageing!$E$13</f>
        <v>0</v>
      </c>
      <c r="D17" s="23">
        <f>Ageing!$E$19</f>
        <v>42582</v>
      </c>
      <c r="E17" s="17">
        <f>Ageing!$E$20</f>
        <v>0</v>
      </c>
      <c r="F17" s="17">
        <f>Ageing!$E$27</f>
        <v>0</v>
      </c>
    </row>
    <row r="18" spans="1:6" ht="15" customHeight="1" x14ac:dyDescent="0.2">
      <c r="A18" s="3" t="s">
        <v>65</v>
      </c>
      <c r="B18" s="17">
        <f>Ageing!$F$13</f>
        <v>0</v>
      </c>
      <c r="D18" s="23">
        <f>Ageing!$F$19</f>
        <v>42551</v>
      </c>
      <c r="E18" s="17">
        <f>Ageing!$F$20</f>
        <v>0</v>
      </c>
      <c r="F18" s="17">
        <f>Ageing!$F$27</f>
        <v>0</v>
      </c>
    </row>
    <row r="19" spans="1:6" ht="15" customHeight="1" x14ac:dyDescent="0.2">
      <c r="A19" s="3" t="s">
        <v>68</v>
      </c>
      <c r="B19" s="17">
        <f>Ageing!$G$13</f>
        <v>0</v>
      </c>
    </row>
  </sheetData>
  <sheetProtection password="8FD9" sheet="1" objects="1" scenarios="1"/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Set-up</vt:lpstr>
      <vt:lpstr>Customers</vt:lpstr>
      <vt:lpstr>Details</vt:lpstr>
      <vt:lpstr>Quote</vt:lpstr>
      <vt:lpstr>Invoice</vt:lpstr>
      <vt:lpstr>Statement</vt:lpstr>
      <vt:lpstr>Monthly</vt:lpstr>
      <vt:lpstr>Ageing</vt:lpstr>
      <vt:lpstr>Balances</vt:lpstr>
      <vt:lpstr>ChartInfo</vt:lpstr>
      <vt:lpstr>Customer_Code</vt:lpstr>
      <vt:lpstr>Customers</vt:lpstr>
      <vt:lpstr>InvError</vt:lpstr>
      <vt:lpstr>Invoice_Number</vt:lpstr>
      <vt:lpstr>InvoiceAmount</vt:lpstr>
      <vt:lpstr>InvoiceCus</vt:lpstr>
      <vt:lpstr>InvoiceDate</vt:lpstr>
      <vt:lpstr>Invoices</vt:lpstr>
      <vt:lpstr>InvoiceStatus</vt:lpstr>
      <vt:lpstr>PayDate</vt:lpstr>
      <vt:lpstr>Invoice!Print_Area</vt:lpstr>
      <vt:lpstr>Quote!Print_Area</vt:lpstr>
      <vt:lpstr>Statement!Print_Area</vt:lpstr>
      <vt:lpstr>Balances!Print_Titles</vt:lpstr>
      <vt:lpstr>Customers!Print_Titles</vt:lpstr>
      <vt:lpstr>Details!Print_Titles</vt:lpstr>
      <vt:lpstr>Statement!Print_Titles</vt:lpstr>
      <vt:lpstr>QNumber</vt:lpstr>
      <vt:lpstr>Quotes</vt:lpstr>
    </vt:vector>
  </TitlesOfParts>
  <Company>www.excel-skills.com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www.excel-skills.com</dc:title>
  <dc:subject>Unique Excel Based Invoice &amp; Customer Account Template</dc:subject>
  <dc:creator>Excel Skills</dc:creator>
  <cp:keywords>tax invoice, invoice template, excel invoice, accounts template, age analysis, excel ageing</cp:keywords>
  <cp:lastModifiedBy>Martha Ndhlovu</cp:lastModifiedBy>
  <cp:lastPrinted>2017-05-21T07:02:56Z</cp:lastPrinted>
  <dcterms:created xsi:type="dcterms:W3CDTF">2010-02-02T08:35:25Z</dcterms:created>
  <dcterms:modified xsi:type="dcterms:W3CDTF">2020-09-11T12:40:07Z</dcterms:modified>
  <cp:category>Version 3.0</cp:category>
</cp:coreProperties>
</file>