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D8A163FB-4C8F-4213-970F-8C75FA233270}" xr6:coauthVersionLast="33" xr6:coauthVersionMax="33" xr10:uidLastSave="{00000000-0000-0000-0000-000000000000}"/>
  <bookViews>
    <workbookView xWindow="240" yWindow="105" windowWidth="14805" windowHeight="8010" firstSheet="6" activeTab="10" xr2:uid="{00000000-000D-0000-FFFF-FFFF00000000}"/>
  </bookViews>
  <sheets>
    <sheet name="EquipoPerikas" sheetId="5" r:id="rId1"/>
    <sheet name="Tactica" sheetId="1" r:id="rId2"/>
    <sheet name="DatosTactica" sheetId="9" r:id="rId3"/>
    <sheet name="Lanzadores" sheetId="4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PLANNING_v4" sheetId="22" r:id="rId10"/>
    <sheet name="FICHAR" sheetId="21" r:id="rId11"/>
    <sheet name="Entrenamiento" sheetId="8" r:id="rId12"/>
  </sheets>
  <definedNames>
    <definedName name="_xlnm._FilterDatabase" localSheetId="10" hidden="1">FICHAR!$A$1:$T$58</definedName>
  </definedNames>
  <calcPr calcId="179017"/>
</workbook>
</file>

<file path=xl/calcChain.xml><?xml version="1.0" encoding="utf-8"?>
<calcChain xmlns="http://schemas.openxmlformats.org/spreadsheetml/2006/main">
  <c r="O25" i="21" l="1"/>
  <c r="P25" i="21" s="1"/>
  <c r="Q25" i="21"/>
  <c r="R25" i="21" s="1"/>
  <c r="O42" i="21"/>
  <c r="T42" i="21" s="1"/>
  <c r="P42" i="21"/>
  <c r="Q42" i="21"/>
  <c r="R42" i="21" s="1"/>
  <c r="O45" i="21"/>
  <c r="P45" i="21" s="1"/>
  <c r="Q45" i="21"/>
  <c r="R45" i="21" s="1"/>
  <c r="T25" i="21" l="1"/>
  <c r="T45" i="21"/>
  <c r="L10" i="22"/>
  <c r="M10" i="22" s="1"/>
  <c r="Q5" i="22"/>
  <c r="Q6" i="22" s="1"/>
  <c r="C5" i="22"/>
  <c r="C6" i="22" s="1"/>
  <c r="Y23" i="22"/>
  <c r="Z23" i="22" s="1"/>
  <c r="L23" i="22"/>
  <c r="M23" i="22" s="1"/>
  <c r="Y20" i="22"/>
  <c r="Z20" i="22" s="1"/>
  <c r="L20" i="22"/>
  <c r="M20" i="22" s="1"/>
  <c r="Y19" i="22"/>
  <c r="Z19" i="22" s="1"/>
  <c r="L19" i="22"/>
  <c r="M19" i="22" s="1"/>
  <c r="Y18" i="22"/>
  <c r="Z18" i="22" s="1"/>
  <c r="L18" i="22"/>
  <c r="M18" i="22" s="1"/>
  <c r="Y17" i="22"/>
  <c r="Z17" i="22" s="1"/>
  <c r="L17" i="22"/>
  <c r="M17" i="22" s="1"/>
  <c r="Y16" i="22"/>
  <c r="Z16" i="22" s="1"/>
  <c r="Y15" i="22"/>
  <c r="Z15" i="22" s="1"/>
  <c r="L15" i="22"/>
  <c r="M15" i="22" s="1"/>
  <c r="Y14" i="22"/>
  <c r="Z14" i="22" s="1"/>
  <c r="L14" i="22"/>
  <c r="M14" i="22" s="1"/>
  <c r="Y13" i="22"/>
  <c r="Z13" i="22" s="1"/>
  <c r="L13" i="22"/>
  <c r="M13" i="22" s="1"/>
  <c r="Y12" i="22"/>
  <c r="Z12" i="22" s="1"/>
  <c r="L12" i="22"/>
  <c r="M12" i="22" s="1"/>
  <c r="Y11" i="22"/>
  <c r="Z11" i="22" s="1"/>
  <c r="L11" i="22"/>
  <c r="M11" i="22" s="1"/>
  <c r="Y10" i="22"/>
  <c r="Z10" i="22" s="1"/>
  <c r="Y8" i="22" l="1"/>
  <c r="L8" i="22"/>
  <c r="M8" i="22"/>
  <c r="Z8" i="22"/>
  <c r="O29" i="21" l="1"/>
  <c r="T29" i="21" s="1"/>
  <c r="Q29" i="21"/>
  <c r="R29" i="21" s="1"/>
  <c r="Q28" i="21"/>
  <c r="R28" i="21" s="1"/>
  <c r="O28" i="21"/>
  <c r="P28" i="21" s="1"/>
  <c r="Q31" i="21"/>
  <c r="R31" i="21" s="1"/>
  <c r="O31" i="21"/>
  <c r="P31" i="21" s="1"/>
  <c r="Q39" i="21"/>
  <c r="R39" i="21" s="1"/>
  <c r="O39" i="21"/>
  <c r="T39" i="21" s="1"/>
  <c r="Q57" i="21"/>
  <c r="R57" i="21" s="1"/>
  <c r="O57" i="21"/>
  <c r="P57" i="21" s="1"/>
  <c r="P29" i="21" l="1"/>
  <c r="T28" i="21"/>
  <c r="T31" i="21"/>
  <c r="P39" i="21"/>
  <c r="T57" i="21"/>
  <c r="O9" i="21"/>
  <c r="P9" i="21" s="1"/>
  <c r="Q9" i="21"/>
  <c r="R9" i="21" s="1"/>
  <c r="T9" i="21" l="1"/>
  <c r="Q52" i="21"/>
  <c r="R52" i="21" s="1"/>
  <c r="O52" i="21"/>
  <c r="P52" i="21" s="1"/>
  <c r="O51" i="21"/>
  <c r="P51" i="21" s="1"/>
  <c r="Q51" i="21"/>
  <c r="R51" i="21" s="1"/>
  <c r="O46" i="21"/>
  <c r="P46" i="21" s="1"/>
  <c r="Q46" i="21"/>
  <c r="R46" i="21" s="1"/>
  <c r="O49" i="21"/>
  <c r="P49" i="21" s="1"/>
  <c r="Q49" i="21"/>
  <c r="R49" i="21" s="1"/>
  <c r="O14" i="21"/>
  <c r="P14" i="21" s="1"/>
  <c r="Q14" i="21"/>
  <c r="R14" i="21" s="1"/>
  <c r="O3" i="21"/>
  <c r="P3" i="21" s="1"/>
  <c r="Q3" i="21"/>
  <c r="R3" i="21" s="1"/>
  <c r="O8" i="21"/>
  <c r="P8" i="21" s="1"/>
  <c r="Q8" i="21"/>
  <c r="R8" i="21" s="1"/>
  <c r="O34" i="21"/>
  <c r="P34" i="21" s="1"/>
  <c r="Q34" i="21"/>
  <c r="R34" i="21" s="1"/>
  <c r="O2" i="21"/>
  <c r="P2" i="21" s="1"/>
  <c r="Q2" i="21"/>
  <c r="R2" i="21" s="1"/>
  <c r="O12" i="21"/>
  <c r="P12" i="21" s="1"/>
  <c r="Q12" i="21"/>
  <c r="R12" i="21" s="1"/>
  <c r="O11" i="21"/>
  <c r="P11" i="21" s="1"/>
  <c r="Q11" i="21"/>
  <c r="R11" i="21" s="1"/>
  <c r="O47" i="21"/>
  <c r="P47" i="21" s="1"/>
  <c r="Q47" i="21"/>
  <c r="R47" i="21" s="1"/>
  <c r="Q6" i="21"/>
  <c r="R6" i="21" s="1"/>
  <c r="Q10" i="21"/>
  <c r="R10" i="21" s="1"/>
  <c r="Q5" i="21"/>
  <c r="R5" i="21" s="1"/>
  <c r="Q33" i="21"/>
  <c r="R33" i="21" s="1"/>
  <c r="Q4" i="21"/>
  <c r="R4" i="21" s="1"/>
  <c r="Q35" i="21"/>
  <c r="R35" i="21" s="1"/>
  <c r="Q18" i="21"/>
  <c r="R18" i="21" s="1"/>
  <c r="Q37" i="21"/>
  <c r="R37" i="21" s="1"/>
  <c r="Q19" i="21"/>
  <c r="R19" i="21" s="1"/>
  <c r="Q7" i="21"/>
  <c r="R7" i="21" s="1"/>
  <c r="Q20" i="21"/>
  <c r="R20" i="21" s="1"/>
  <c r="Q21" i="21"/>
  <c r="R21" i="21" s="1"/>
  <c r="Q13" i="21"/>
  <c r="R13" i="21" s="1"/>
  <c r="Q22" i="21"/>
  <c r="R22" i="21" s="1"/>
  <c r="Q23" i="21"/>
  <c r="R23" i="21" s="1"/>
  <c r="Q30" i="21"/>
  <c r="R30" i="21" s="1"/>
  <c r="Q17" i="21"/>
  <c r="R17" i="21" s="1"/>
  <c r="Q26" i="21"/>
  <c r="R26" i="21" s="1"/>
  <c r="Q48" i="21"/>
  <c r="R48" i="21" s="1"/>
  <c r="Q27" i="21"/>
  <c r="R27" i="21" s="1"/>
  <c r="Q24" i="21"/>
  <c r="R24" i="21" s="1"/>
  <c r="Q15" i="21"/>
  <c r="R15" i="21" s="1"/>
  <c r="Q44" i="21"/>
  <c r="R44" i="21" s="1"/>
  <c r="Q16" i="21"/>
  <c r="R16" i="21" s="1"/>
  <c r="Q38" i="21"/>
  <c r="R38" i="21" s="1"/>
  <c r="Q32" i="21"/>
  <c r="R32" i="21" s="1"/>
  <c r="Q40" i="21"/>
  <c r="R40" i="21" s="1"/>
  <c r="Q41" i="21"/>
  <c r="R41" i="21" s="1"/>
  <c r="Q50" i="21"/>
  <c r="R50" i="21" s="1"/>
  <c r="Q36" i="21"/>
  <c r="R36" i="21" s="1"/>
  <c r="Q53" i="21"/>
  <c r="R53" i="21" s="1"/>
  <c r="Q43" i="21"/>
  <c r="R43" i="21" s="1"/>
  <c r="Q54" i="21"/>
  <c r="R54" i="21" s="1"/>
  <c r="Q55" i="21"/>
  <c r="R55" i="21" s="1"/>
  <c r="Q56" i="21"/>
  <c r="R56" i="21" s="1"/>
  <c r="Q58" i="21"/>
  <c r="R58" i="21" s="1"/>
  <c r="T8" i="21" l="1"/>
  <c r="T52" i="21"/>
  <c r="T51" i="21"/>
  <c r="T46" i="21"/>
  <c r="T49" i="21"/>
  <c r="T14" i="21"/>
  <c r="T3" i="21"/>
  <c r="T34" i="21"/>
  <c r="T2" i="21"/>
  <c r="T12" i="21"/>
  <c r="T11" i="21"/>
  <c r="T47" i="21"/>
  <c r="O13" i="21"/>
  <c r="O6" i="21"/>
  <c r="O27" i="21"/>
  <c r="O33" i="21"/>
  <c r="O21" i="21"/>
  <c r="O37" i="21"/>
  <c r="O41" i="21"/>
  <c r="O23" i="21"/>
  <c r="O17" i="21"/>
  <c r="O50" i="21"/>
  <c r="O36" i="21"/>
  <c r="O5" i="21"/>
  <c r="O4" i="21"/>
  <c r="O32" i="21"/>
  <c r="O24" i="21"/>
  <c r="O16" i="21"/>
  <c r="T16" i="21" l="1"/>
  <c r="P16" i="21"/>
  <c r="T24" i="21"/>
  <c r="P24" i="21"/>
  <c r="T37" i="21"/>
  <c r="P37" i="21"/>
  <c r="T41" i="21"/>
  <c r="P41" i="21"/>
  <c r="T5" i="21"/>
  <c r="P5" i="21"/>
  <c r="T33" i="21"/>
  <c r="P33" i="21"/>
  <c r="T13" i="21"/>
  <c r="P13" i="21"/>
  <c r="T32" i="21"/>
  <c r="P32" i="21"/>
  <c r="T4" i="21"/>
  <c r="P4" i="21"/>
  <c r="T21" i="21"/>
  <c r="P21" i="21"/>
  <c r="T50" i="21"/>
  <c r="P50" i="21"/>
  <c r="T27" i="21"/>
  <c r="P27" i="21"/>
  <c r="T23" i="21"/>
  <c r="P23" i="21"/>
  <c r="T36" i="21"/>
  <c r="P36" i="21"/>
  <c r="T17" i="21"/>
  <c r="P17" i="21"/>
  <c r="T6" i="21"/>
  <c r="P6" i="21"/>
  <c r="O22" i="21"/>
  <c r="O18" i="21"/>
  <c r="O58" i="21"/>
  <c r="O30" i="21"/>
  <c r="O15" i="21"/>
  <c r="O48" i="21"/>
  <c r="O19" i="21"/>
  <c r="O53" i="21"/>
  <c r="P53" i="21" s="1"/>
  <c r="O7" i="21"/>
  <c r="P7" i="21" s="1"/>
  <c r="O55" i="21"/>
  <c r="P55" i="21" s="1"/>
  <c r="O35" i="21"/>
  <c r="P35" i="21" s="1"/>
  <c r="O56" i="21"/>
  <c r="P56" i="21" s="1"/>
  <c r="O54" i="21"/>
  <c r="P54" i="21" s="1"/>
  <c r="O43" i="21"/>
  <c r="P43" i="21" s="1"/>
  <c r="O20" i="21"/>
  <c r="O40" i="21"/>
  <c r="O26" i="21"/>
  <c r="O38" i="21"/>
  <c r="O10" i="21"/>
  <c r="O44" i="21"/>
  <c r="P44" i="21" s="1"/>
  <c r="T38" i="21" l="1"/>
  <c r="P38" i="21"/>
  <c r="T26" i="21"/>
  <c r="P26" i="21"/>
  <c r="T58" i="21"/>
  <c r="P58" i="21"/>
  <c r="T20" i="21"/>
  <c r="P20" i="21"/>
  <c r="T18" i="21"/>
  <c r="P18" i="21"/>
  <c r="T22" i="21"/>
  <c r="P22" i="21"/>
  <c r="T10" i="21"/>
  <c r="P10" i="21"/>
  <c r="T40" i="21"/>
  <c r="P40" i="21"/>
  <c r="T19" i="21"/>
  <c r="P19" i="21"/>
  <c r="T48" i="21"/>
  <c r="P48" i="21"/>
  <c r="T15" i="21"/>
  <c r="P15" i="21"/>
  <c r="T30" i="21"/>
  <c r="P30" i="21"/>
  <c r="T54" i="21"/>
  <c r="T43" i="21"/>
  <c r="T7" i="21"/>
  <c r="T55" i="21"/>
  <c r="T35" i="21"/>
  <c r="T56" i="21"/>
  <c r="T53" i="21"/>
  <c r="T44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<sst xmlns="http://schemas.openxmlformats.org/spreadsheetml/2006/main" count="993" uniqueCount="355">
  <si>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</si>
  <si>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</si>
  <si>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</si>
  <si>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</si>
  <si>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</si>
  <si>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</si>
  <si>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</si>
  <si>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</si>
  <si>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</si>
  <si>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</si>
  <si>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</si>
  <si>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</si>
  <si>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</si>
  <si>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</si>
  <si>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</si>
  <si>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</si>
  <si>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</si>
  <si>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</si>
  <si>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</si>
  <si>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</si>
  <si>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</si>
  <si>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</si>
  <si>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</si>
  <si>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</si>
  <si>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</si>
  <si>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</si>
  <si>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</si>
  <si>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</si>
  <si>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</si>
  <si>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</si>
  <si>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</si>
  <si>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</si>
  <si>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</si>
  <si>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</si>
  <si>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</si>
  <si>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</si>
  <si>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</si>
  <si>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</si>
  <si>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</si>
  <si>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</si>
  <si>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</si>
  <si>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</si>
  <si>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</si>
  <si>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</si>
  <si>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</si>
  <si>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</si>
  <si>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</si>
  <si>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</si>
  <si>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</si>
  <si>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</si>
  <si>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</si>
  <si>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</si>
  <si>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</si>
  <si>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</si>
  <si>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</si>
  <si>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</si>
  <si>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</si>
  <si>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</si>
  <si>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</si>
  <si>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</si>
  <si>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</si>
  <si>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</si>
  <si>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</si>
  <si>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</si>
  <si>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</si>
  <si>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</si>
  <si>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</si>
  <si>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</si>
  <si>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</si>
  <si>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</si>
  <si>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</si>
  <si>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</si>
  <si>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</si>
  <si>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</si>
  <si>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</si>
  <si>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</si>
  <si>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</si>
  <si>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</si>
  <si>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</si>
  <si>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</si>
  <si>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</si>
  <si>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</si>
  <si>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</si>
  <si>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</si>
  <si>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</si>
  <si>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</si>
  <si>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</si>
  <si>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</si>
  <si>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</si>
  <si>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</si>
  <si>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</si>
  <si>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</si>
  <si>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</si>
  <si>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</si>
  <si>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</si>
  <si>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</si>
  <si>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</si>
  <si>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</si>
  <si>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</si>
  <si>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</si>
  <si>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</si>
  <si>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</si>
  <si>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</si>
  <si>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</si>
  <si>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</si>
  <si>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</si>
  <si>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</si>
  <si>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</si>
  <si>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</si>
  <si>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</si>
  <si>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</si>
  <si>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</si>
  <si>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</si>
  <si>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</si>
  <si>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</si>
  <si>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</si>
  <si>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</si>
  <si>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</si>
  <si>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</si>
  <si>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</si>
  <si>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</si>
  <si>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</si>
  <si>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</si>
  <si>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</si>
  <si>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</si>
  <si>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</si>
  <si>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</si>
  <si>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</si>
  <si>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</si>
  <si>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</si>
  <si>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</si>
  <si>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</si>
  <si>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</si>
  <si>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</si>
  <si>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</si>
  <si>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</si>
  <si>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</si>
  <si>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</si>
  <si>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</si>
  <si>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</si>
  <si>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</si>
  <si>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</si>
  <si>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</si>
  <si>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</si>
  <si>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</si>
  <si>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</si>
  <si>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</si>
  <si>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</si>
  <si>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</si>
  <si>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</si>
  <si>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</si>
  <si>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</si>
  <si>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</si>
  <si>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</si>
  <si>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</si>
  <si>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</si>
  <si>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</si>
  <si>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</si>
  <si>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</si>
  <si>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</si>
  <si>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</si>
  <si>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</si>
  <si>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</si>
  <si>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</si>
  <si>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</si>
  <si>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</si>
  <si>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</si>
  <si>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</si>
  <si>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</si>
  <si>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</si>
  <si>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</si>
  <si>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</si>
  <si>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</si>
  <si>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</si>
  <si>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</si>
  <si>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</si>
  <si>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</si>
  <si>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</si>
  <si>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</si>
  <si>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</si>
  <si>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</si>
  <si>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</si>
  <si>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</si>
  <si>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</si>
  <si>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</si>
  <si>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</si>
  <si>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</si>
  <si>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</si>
  <si>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</si>
  <si>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</si>
  <si>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</si>
  <si>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</si>
  <si>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</si>
  <si>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</si>
  <si>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</si>
  <si>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</si>
  <si>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</si>
  <si>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</si>
  <si>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</si>
  <si>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</si>
  <si>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</si>
  <si>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</si>
  <si>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</si>
  <si>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</si>
  <si>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</si>
  <si>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</si>
  <si>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</si>
  <si>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</si>
  <si>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</si>
  <si>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</si>
  <si>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</si>
  <si>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</si>
  <si>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</si>
  <si>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</si>
  <si>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</si>
  <si>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</si>
  <si>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</si>
  <si>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</si>
  <si>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</si>
  <si>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</si>
  <si>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</si>
  <si>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</si>
  <si>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</si>
  <si>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</si>
  <si>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</si>
  <si>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</si>
  <si>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</si>
  <si>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</si>
  <si>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</si>
  <si>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</si>
  <si>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</si>
  <si>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</si>
  <si>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</si>
  <si>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</si>
  <si>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</si>
  <si>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</si>
  <si>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</si>
  <si>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</si>
  <si>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</si>
  <si>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</si>
  <si>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</si>
  <si>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</si>
  <si>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</si>
  <si>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</si>
  <si>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</si>
  <si>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</si>
  <si>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</si>
  <si>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</si>
  <si>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</si>
  <si>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</si>
  <si>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</si>
  <si>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</si>
  <si>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</si>
  <si>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</si>
  <si>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</si>
  <si>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</si>
  <si>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</si>
  <si>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</si>
  <si>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</si>
  <si>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</si>
  <si>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</si>
  <si>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</si>
  <si>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</si>
  <si>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</si>
  <si>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</si>
  <si>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</si>
  <si>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</si>
  <si>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</si>
  <si>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</si>
  <si>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</si>
  <si>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</si>
  <si>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</si>
  <si>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</si>
  <si>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</si>
  <si>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</si>
  <si>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</si>
  <si>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</si>
  <si>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</si>
  <si>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</si>
  <si>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</si>
  <si>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</si>
  <si>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</si>
  <si>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</si>
  <si>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</si>
  <si>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</si>
  <si>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</si>
  <si>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</si>
  <si>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</si>
  <si>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</si>
  <si>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</si>
  <si>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</si>
  <si>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Finlandia</t>
  </si>
  <si>
    <t>Eslovenia</t>
  </si>
  <si>
    <t>Noruega</t>
  </si>
  <si>
    <t>Nils Jambu</t>
  </si>
  <si>
    <t>Henryk Indelak</t>
  </si>
  <si>
    <t>Gianfrancesco Aghemo</t>
  </si>
  <si>
    <t>iTALIA</t>
  </si>
  <si>
    <t>Patryk Tuderek</t>
  </si>
  <si>
    <t>Ilmārs Vanags</t>
  </si>
  <si>
    <t>Letonia</t>
  </si>
  <si>
    <t>Ben McIlvaney</t>
  </si>
  <si>
    <t>Escocia</t>
  </si>
  <si>
    <t>Luka Tomic</t>
  </si>
  <si>
    <t>Reinhard Scheidecker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</si>
  <si>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</si>
  <si>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</si>
  <si>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</si>
  <si>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</si>
  <si>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</si>
  <si>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</si>
  <si>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</si>
  <si>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</si>
  <si>
    <t>Marian Bondarewski</t>
  </si>
  <si>
    <t>T28</t>
  </si>
  <si>
    <t>Total2</t>
  </si>
  <si>
    <t>T282</t>
  </si>
  <si>
    <t>Dieter Stevin</t>
  </si>
  <si>
    <t>Maldis Cingulis</t>
  </si>
  <si>
    <t>Donatien Omotoyossi</t>
  </si>
  <si>
    <t>Benin</t>
  </si>
  <si>
    <t>Şükrü Aka</t>
  </si>
  <si>
    <t>Miroslav Budil</t>
  </si>
  <si>
    <t>Texquia</t>
  </si>
  <si>
    <t>Johnny Beck</t>
  </si>
  <si>
    <t>Fiorindo Difino</t>
  </si>
  <si>
    <t>Venezuela</t>
  </si>
  <si>
    <t>Wojciech Kleczka</t>
  </si>
  <si>
    <t>Mathieu Will</t>
  </si>
  <si>
    <t>Nikola Genchev</t>
  </si>
  <si>
    <t>Bulgaria</t>
  </si>
  <si>
    <t>Przemysław Knetka</t>
  </si>
  <si>
    <t>JE</t>
  </si>
  <si>
    <t xml:space="preserve"> Jarkko Vartiainen</t>
  </si>
  <si>
    <t>Gerwazy Jaskólski</t>
  </si>
  <si>
    <t>Gabriel Habernig</t>
  </si>
  <si>
    <t>Marek Palecek</t>
  </si>
  <si>
    <t>Massimiliano Teribile</t>
  </si>
  <si>
    <t>Gerald Piscaer</t>
  </si>
  <si>
    <t>Hondo Hintsa</t>
  </si>
  <si>
    <t>SudAfrica</t>
  </si>
  <si>
    <t>#13</t>
  </si>
  <si>
    <t>#14</t>
  </si>
  <si>
    <t>RAP/IMP/CAB/TEC</t>
  </si>
  <si>
    <t>IMP/CAB</t>
  </si>
  <si>
    <t>Nombre</t>
  </si>
  <si>
    <t>R. Forsyth</t>
  </si>
  <si>
    <t>Ordre</t>
  </si>
  <si>
    <t>2 Temporadas Jugadas</t>
  </si>
  <si>
    <t>1 Temporada Anotacion</t>
  </si>
  <si>
    <t>Fichar Portero+Defensas</t>
  </si>
  <si>
    <t>Defensa y BP</t>
  </si>
  <si>
    <t xml:space="preserve">Hans Kristian Kaldråstøyl </t>
  </si>
  <si>
    <t>Andrea Catarci</t>
  </si>
  <si>
    <t>Herbert Tamm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</si>
</sst>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14" borderId="1" xfId="3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0B61-DA64-4462-A328-7FD029D33866}">
  <sheetPr>
    <tabColor rgb="FFFF0000"/>
  </sheetPr>
  <dimension ref="A2:AB23"/>
  <sheetViews>
    <sheetView workbookViewId="0">
      <selection activeCell="L5" sqref="L5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6.42578125" bestFit="1" customWidth="1"/>
    <col min="4" max="4" width="9.7109375" bestFit="1" customWidth="1"/>
    <col min="5" max="7" width="4.5703125" bestFit="1" customWidth="1"/>
    <col min="8" max="9" width="3.5703125" bestFit="1" customWidth="1"/>
    <col min="10" max="10" width="4.5703125" bestFit="1" customWidth="1"/>
    <col min="11" max="11" width="3.5703125" bestFit="1" customWidth="1"/>
    <col min="12" max="12" width="7.28515625" bestFit="1" customWidth="1"/>
    <col min="13" max="13" width="7.7109375" bestFit="1" customWidth="1"/>
    <col min="15" max="15" width="5.140625" bestFit="1" customWidth="1"/>
    <col min="16" max="16" width="9.140625" bestFit="1" customWidth="1"/>
    <col min="17" max="20" width="4.5703125" bestFit="1" customWidth="1"/>
    <col min="21" max="22" width="3.5703125" bestFit="1" customWidth="1"/>
    <col min="23" max="24" width="4.5703125" bestFit="1" customWidth="1"/>
    <col min="25" max="25" width="7.28515625" bestFit="1" customWidth="1"/>
    <col min="26" max="26" width="7.7109375" bestFit="1" customWidth="1"/>
  </cols>
  <sheetData>
    <row r="2" spans="1:28" x14ac:dyDescent="0.25">
      <c r="B2" s="79" t="s">
        <v>136</v>
      </c>
      <c r="C2">
        <v>68</v>
      </c>
      <c r="P2" s="79" t="s">
        <v>136</v>
      </c>
      <c r="Q2">
        <v>23</v>
      </c>
      <c r="AB2" s="1" t="s">
        <v>347</v>
      </c>
    </row>
    <row r="3" spans="1:28" x14ac:dyDescent="0.25">
      <c r="B3" s="79" t="s">
        <v>134</v>
      </c>
      <c r="C3">
        <v>57</v>
      </c>
      <c r="N3" s="1"/>
      <c r="O3" s="1"/>
      <c r="P3" s="79" t="s">
        <v>134</v>
      </c>
      <c r="Q3">
        <v>19</v>
      </c>
      <c r="R3" s="1"/>
      <c r="S3" s="1"/>
      <c r="T3" s="1"/>
      <c r="U3" s="1"/>
      <c r="V3" s="1"/>
      <c r="W3" s="1"/>
      <c r="X3" s="1"/>
      <c r="Y3" s="1"/>
      <c r="Z3" s="1"/>
      <c r="AB3" t="s">
        <v>348</v>
      </c>
    </row>
    <row r="4" spans="1:28" x14ac:dyDescent="0.25">
      <c r="B4" s="79" t="s">
        <v>28</v>
      </c>
      <c r="C4">
        <v>24</v>
      </c>
      <c r="P4" s="79" t="s">
        <v>28</v>
      </c>
      <c r="Q4">
        <v>24</v>
      </c>
      <c r="AB4" t="s">
        <v>349</v>
      </c>
    </row>
    <row r="5" spans="1:28" x14ac:dyDescent="0.25">
      <c r="B5" s="79" t="s">
        <v>78</v>
      </c>
      <c r="C5">
        <f>C4+C3+C2</f>
        <v>149</v>
      </c>
      <c r="P5" s="79" t="s">
        <v>78</v>
      </c>
      <c r="Q5">
        <f>Q4+Q3+Q2</f>
        <v>66</v>
      </c>
      <c r="AB5" t="s">
        <v>350</v>
      </c>
    </row>
    <row r="6" spans="1:28" x14ac:dyDescent="0.25">
      <c r="B6" s="79" t="s">
        <v>194</v>
      </c>
      <c r="C6" s="30">
        <f>C5/16</f>
        <v>9.3125</v>
      </c>
      <c r="D6" s="30"/>
      <c r="P6" s="79" t="s">
        <v>194</v>
      </c>
      <c r="Q6" s="30">
        <f>Q5/16</f>
        <v>4.125</v>
      </c>
      <c r="AB6" t="s">
        <v>351</v>
      </c>
    </row>
    <row r="8" spans="1:28" x14ac:dyDescent="0.25">
      <c r="B8" s="85"/>
      <c r="L8" s="50">
        <f>SUM(L10:L23)</f>
        <v>304773.446</v>
      </c>
      <c r="M8" s="50">
        <f>SUM(M10:M23)</f>
        <v>365554.13520000002</v>
      </c>
      <c r="P8" s="85"/>
      <c r="Y8" s="50">
        <f>SUM(Y10:Y23)</f>
        <v>338786.935</v>
      </c>
      <c r="Z8" s="50">
        <f>SUM(Z10:Z23)</f>
        <v>406544.32200000004</v>
      </c>
    </row>
    <row r="9" spans="1:28" x14ac:dyDescent="0.25">
      <c r="A9" s="53" t="s">
        <v>53</v>
      </c>
      <c r="B9" s="18" t="s">
        <v>34</v>
      </c>
      <c r="C9" s="18" t="s">
        <v>54</v>
      </c>
      <c r="D9" s="18" t="s">
        <v>345</v>
      </c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35</v>
      </c>
      <c r="L9" s="18" t="s">
        <v>81</v>
      </c>
      <c r="M9" s="77" t="s">
        <v>186</v>
      </c>
      <c r="O9" s="53" t="s">
        <v>53</v>
      </c>
      <c r="P9" s="18" t="s">
        <v>34</v>
      </c>
      <c r="Q9" s="18" t="s">
        <v>54</v>
      </c>
      <c r="R9" s="18" t="s">
        <v>36</v>
      </c>
      <c r="S9" s="18" t="s">
        <v>37</v>
      </c>
      <c r="T9" s="18" t="s">
        <v>38</v>
      </c>
      <c r="U9" s="18" t="s">
        <v>39</v>
      </c>
      <c r="V9" s="18" t="s">
        <v>40</v>
      </c>
      <c r="W9" s="18" t="s">
        <v>41</v>
      </c>
      <c r="X9" s="18" t="s">
        <v>35</v>
      </c>
      <c r="Y9" s="18" t="s">
        <v>81</v>
      </c>
      <c r="Z9" s="77" t="s">
        <v>186</v>
      </c>
    </row>
    <row r="10" spans="1:28" x14ac:dyDescent="0.25">
      <c r="A10" s="54" t="s">
        <v>42</v>
      </c>
      <c r="B10" s="55" t="s">
        <v>29</v>
      </c>
      <c r="C10" s="19"/>
      <c r="D10" s="19"/>
      <c r="E10" s="56">
        <v>2</v>
      </c>
      <c r="F10" s="20">
        <v>2</v>
      </c>
      <c r="G10" s="56">
        <v>2</v>
      </c>
      <c r="H10" s="20">
        <v>0</v>
      </c>
      <c r="I10" s="56">
        <v>0</v>
      </c>
      <c r="J10" s="20">
        <v>0</v>
      </c>
      <c r="K10" s="56">
        <v>2</v>
      </c>
      <c r="L10" s="48">
        <f>(24200)*1.06</f>
        <v>25652</v>
      </c>
      <c r="M10" s="50">
        <f>L10*1.2</f>
        <v>30782.399999999998</v>
      </c>
      <c r="O10" s="54" t="s">
        <v>42</v>
      </c>
      <c r="P10" s="55" t="s">
        <v>29</v>
      </c>
      <c r="Q10" s="19"/>
      <c r="R10" s="56">
        <v>14</v>
      </c>
      <c r="S10" s="20">
        <v>7</v>
      </c>
      <c r="T10" s="56">
        <v>2</v>
      </c>
      <c r="U10" s="20">
        <v>0</v>
      </c>
      <c r="V10" s="56">
        <v>0</v>
      </c>
      <c r="W10" s="20">
        <v>0</v>
      </c>
      <c r="X10" s="56">
        <v>17</v>
      </c>
      <c r="Y10" s="48">
        <f>(18290+6200)*1.06</f>
        <v>25959.4</v>
      </c>
      <c r="Z10" s="50">
        <f>Y10*1.2</f>
        <v>31151.279999999999</v>
      </c>
    </row>
    <row r="11" spans="1:28" x14ac:dyDescent="0.25">
      <c r="A11" s="54" t="s">
        <v>90</v>
      </c>
      <c r="B11" s="55" t="s">
        <v>32</v>
      </c>
      <c r="C11" s="21" t="s">
        <v>344</v>
      </c>
      <c r="D11" s="21"/>
      <c r="E11" s="23">
        <v>0</v>
      </c>
      <c r="F11" s="22">
        <v>2</v>
      </c>
      <c r="G11" s="22">
        <v>2</v>
      </c>
      <c r="H11" s="20">
        <v>2</v>
      </c>
      <c r="I11" s="23">
        <v>2</v>
      </c>
      <c r="J11" s="22">
        <v>2</v>
      </c>
      <c r="K11" s="23">
        <v>2</v>
      </c>
      <c r="L11" s="48">
        <f>(18370+1700+1315)*1.049</f>
        <v>22432.864999999998</v>
      </c>
      <c r="M11" s="50">
        <f t="shared" ref="M11:M23" si="0">L11*1.2</f>
        <v>26919.437999999998</v>
      </c>
      <c r="O11" s="54" t="s">
        <v>90</v>
      </c>
      <c r="P11" s="55" t="s">
        <v>32</v>
      </c>
      <c r="Q11" s="21" t="s">
        <v>106</v>
      </c>
      <c r="R11" s="23">
        <v>0</v>
      </c>
      <c r="S11" s="22">
        <v>14</v>
      </c>
      <c r="T11" s="22">
        <v>7</v>
      </c>
      <c r="U11" s="20">
        <v>2</v>
      </c>
      <c r="V11" s="23">
        <v>2</v>
      </c>
      <c r="W11" s="22">
        <v>10</v>
      </c>
      <c r="X11" s="23">
        <v>16</v>
      </c>
      <c r="Y11" s="48">
        <f>(18370+1700+1315)*1.049</f>
        <v>22432.864999999998</v>
      </c>
      <c r="Z11" s="50">
        <f t="shared" ref="Z11:Z23" si="1">Y11*1.2</f>
        <v>26919.437999999998</v>
      </c>
    </row>
    <row r="12" spans="1:28" x14ac:dyDescent="0.25">
      <c r="A12" s="54" t="s">
        <v>45</v>
      </c>
      <c r="B12" s="55" t="s">
        <v>32</v>
      </c>
      <c r="C12" s="21" t="s">
        <v>344</v>
      </c>
      <c r="D12" s="21"/>
      <c r="E12" s="23">
        <v>0</v>
      </c>
      <c r="F12" s="22">
        <v>2</v>
      </c>
      <c r="G12" s="22">
        <v>2</v>
      </c>
      <c r="H12" s="20">
        <v>2</v>
      </c>
      <c r="I12" s="23">
        <v>2</v>
      </c>
      <c r="J12" s="22">
        <v>2</v>
      </c>
      <c r="K12" s="23">
        <v>2</v>
      </c>
      <c r="L12" s="48">
        <f t="shared" ref="L12:L14" si="2">(18370+1700+1315)*1.049</f>
        <v>22432.864999999998</v>
      </c>
      <c r="M12" s="50">
        <f t="shared" si="0"/>
        <v>26919.437999999998</v>
      </c>
      <c r="O12" s="54" t="s">
        <v>45</v>
      </c>
      <c r="P12" s="55" t="s">
        <v>32</v>
      </c>
      <c r="Q12" s="21" t="s">
        <v>106</v>
      </c>
      <c r="R12" s="23">
        <v>0</v>
      </c>
      <c r="S12" s="22">
        <v>14</v>
      </c>
      <c r="T12" s="22">
        <v>7</v>
      </c>
      <c r="U12" s="20">
        <v>2</v>
      </c>
      <c r="V12" s="23">
        <v>2</v>
      </c>
      <c r="W12" s="22">
        <v>10</v>
      </c>
      <c r="X12" s="23">
        <v>16</v>
      </c>
      <c r="Y12" s="48">
        <f t="shared" ref="Y12:Y14" si="3">(18370+1700+1315)*1.049</f>
        <v>22432.864999999998</v>
      </c>
      <c r="Z12" s="50">
        <f t="shared" si="1"/>
        <v>26919.437999999998</v>
      </c>
    </row>
    <row r="13" spans="1:28" x14ac:dyDescent="0.25">
      <c r="A13" s="54" t="s">
        <v>43</v>
      </c>
      <c r="B13" s="55" t="s">
        <v>32</v>
      </c>
      <c r="C13" s="21" t="s">
        <v>344</v>
      </c>
      <c r="D13" s="21"/>
      <c r="E13" s="23">
        <v>0</v>
      </c>
      <c r="F13" s="22">
        <v>2</v>
      </c>
      <c r="G13" s="22">
        <v>2</v>
      </c>
      <c r="H13" s="20">
        <v>2</v>
      </c>
      <c r="I13" s="23">
        <v>2</v>
      </c>
      <c r="J13" s="22">
        <v>2</v>
      </c>
      <c r="K13" s="23">
        <v>2</v>
      </c>
      <c r="L13" s="48">
        <f t="shared" si="2"/>
        <v>22432.864999999998</v>
      </c>
      <c r="M13" s="50">
        <f t="shared" si="0"/>
        <v>26919.437999999998</v>
      </c>
      <c r="O13" s="54" t="s">
        <v>43</v>
      </c>
      <c r="P13" s="55" t="s">
        <v>32</v>
      </c>
      <c r="Q13" s="21" t="s">
        <v>106</v>
      </c>
      <c r="R13" s="23">
        <v>0</v>
      </c>
      <c r="S13" s="22">
        <v>14</v>
      </c>
      <c r="T13" s="22">
        <v>7</v>
      </c>
      <c r="U13" s="20">
        <v>2</v>
      </c>
      <c r="V13" s="23">
        <v>2</v>
      </c>
      <c r="W13" s="22">
        <v>10</v>
      </c>
      <c r="X13" s="23">
        <v>16</v>
      </c>
      <c r="Y13" s="48">
        <f t="shared" si="3"/>
        <v>22432.864999999998</v>
      </c>
      <c r="Z13" s="50">
        <f t="shared" si="1"/>
        <v>26919.437999999998</v>
      </c>
    </row>
    <row r="14" spans="1:28" x14ac:dyDescent="0.25">
      <c r="A14" s="54" t="s">
        <v>44</v>
      </c>
      <c r="B14" s="55" t="s">
        <v>32</v>
      </c>
      <c r="C14" s="21" t="s">
        <v>344</v>
      </c>
      <c r="D14" s="21"/>
      <c r="E14" s="23">
        <v>0</v>
      </c>
      <c r="F14" s="22">
        <v>2</v>
      </c>
      <c r="G14" s="22">
        <v>2</v>
      </c>
      <c r="H14" s="20">
        <v>2</v>
      </c>
      <c r="I14" s="23">
        <v>2</v>
      </c>
      <c r="J14" s="22">
        <v>2</v>
      </c>
      <c r="K14" s="23">
        <v>2</v>
      </c>
      <c r="L14" s="48">
        <f t="shared" si="2"/>
        <v>22432.864999999998</v>
      </c>
      <c r="M14" s="50">
        <f t="shared" si="0"/>
        <v>26919.437999999998</v>
      </c>
      <c r="O14" s="54" t="s">
        <v>44</v>
      </c>
      <c r="P14" s="55" t="s">
        <v>32</v>
      </c>
      <c r="Q14" s="21" t="s">
        <v>106</v>
      </c>
      <c r="R14" s="23">
        <v>0</v>
      </c>
      <c r="S14" s="22">
        <v>14</v>
      </c>
      <c r="T14" s="22">
        <v>7</v>
      </c>
      <c r="U14" s="20">
        <v>2</v>
      </c>
      <c r="V14" s="23">
        <v>2</v>
      </c>
      <c r="W14" s="22">
        <v>10</v>
      </c>
      <c r="X14" s="23">
        <v>16</v>
      </c>
      <c r="Y14" s="48">
        <f t="shared" si="3"/>
        <v>22432.864999999998</v>
      </c>
      <c r="Z14" s="50">
        <f t="shared" si="1"/>
        <v>26919.437999999998</v>
      </c>
    </row>
    <row r="15" spans="1:28" x14ac:dyDescent="0.25">
      <c r="A15" s="54" t="s">
        <v>50</v>
      </c>
      <c r="B15" s="55" t="s">
        <v>32</v>
      </c>
      <c r="C15" s="21" t="s">
        <v>344</v>
      </c>
      <c r="D15" s="21"/>
      <c r="E15" s="23">
        <v>0</v>
      </c>
      <c r="F15" s="22">
        <v>2</v>
      </c>
      <c r="G15" s="22">
        <v>2</v>
      </c>
      <c r="H15" s="20">
        <v>2</v>
      </c>
      <c r="I15" s="23">
        <v>2</v>
      </c>
      <c r="J15" s="22">
        <v>2</v>
      </c>
      <c r="K15" s="23">
        <v>2</v>
      </c>
      <c r="L15" s="48">
        <f>(22460+9186+1315)*1.049</f>
        <v>34576.089</v>
      </c>
      <c r="M15" s="50">
        <f t="shared" si="0"/>
        <v>41491.306799999998</v>
      </c>
      <c r="O15" s="54" t="s">
        <v>50</v>
      </c>
      <c r="P15" s="55" t="s">
        <v>32</v>
      </c>
      <c r="Q15" s="21" t="s">
        <v>106</v>
      </c>
      <c r="R15" s="23">
        <v>0</v>
      </c>
      <c r="S15" s="22">
        <v>14</v>
      </c>
      <c r="T15" s="22">
        <v>7</v>
      </c>
      <c r="U15" s="20">
        <v>2</v>
      </c>
      <c r="V15" s="23">
        <v>2</v>
      </c>
      <c r="W15" s="22">
        <v>10</v>
      </c>
      <c r="X15" s="23">
        <v>16</v>
      </c>
      <c r="Y15" s="48">
        <f>(22460+9186+1315)*1.049</f>
        <v>34576.089</v>
      </c>
      <c r="Z15" s="50">
        <f t="shared" si="1"/>
        <v>41491.306799999998</v>
      </c>
    </row>
    <row r="16" spans="1:28" x14ac:dyDescent="0.25">
      <c r="A16" s="54" t="s">
        <v>48</v>
      </c>
      <c r="B16" s="55" t="s">
        <v>67</v>
      </c>
      <c r="C16" s="21" t="s">
        <v>179</v>
      </c>
      <c r="D16" s="105" t="s">
        <v>346</v>
      </c>
      <c r="E16" s="23">
        <v>0</v>
      </c>
      <c r="F16" s="22">
        <v>7</v>
      </c>
      <c r="G16" s="22">
        <v>7</v>
      </c>
      <c r="H16" s="20">
        <v>2</v>
      </c>
      <c r="I16" s="23">
        <v>4</v>
      </c>
      <c r="J16" s="22">
        <v>6</v>
      </c>
      <c r="K16" s="23">
        <v>2</v>
      </c>
      <c r="L16" s="48">
        <v>870</v>
      </c>
      <c r="M16" s="50">
        <v>870</v>
      </c>
      <c r="O16" s="54" t="s">
        <v>48</v>
      </c>
      <c r="P16" s="55" t="s">
        <v>67</v>
      </c>
      <c r="Q16" s="21" t="s">
        <v>179</v>
      </c>
      <c r="R16" s="23">
        <v>0</v>
      </c>
      <c r="S16" s="22">
        <v>7</v>
      </c>
      <c r="T16" s="22">
        <v>14</v>
      </c>
      <c r="U16" s="20">
        <v>2</v>
      </c>
      <c r="V16" s="23">
        <v>2</v>
      </c>
      <c r="W16" s="22">
        <v>10</v>
      </c>
      <c r="X16" s="23">
        <v>16</v>
      </c>
      <c r="Y16" s="48">
        <f t="shared" ref="Y16:Y19" si="4">(22460+9186+1315)*1.049</f>
        <v>34576.089</v>
      </c>
      <c r="Z16" s="50">
        <f t="shared" si="1"/>
        <v>41491.306799999998</v>
      </c>
    </row>
    <row r="17" spans="1:26" x14ac:dyDescent="0.25">
      <c r="A17" s="54" t="s">
        <v>46</v>
      </c>
      <c r="B17" s="55" t="s">
        <v>67</v>
      </c>
      <c r="C17" s="21" t="s">
        <v>343</v>
      </c>
      <c r="D17" s="21"/>
      <c r="E17" s="23">
        <v>0</v>
      </c>
      <c r="F17" s="22">
        <v>2</v>
      </c>
      <c r="G17" s="22">
        <v>2</v>
      </c>
      <c r="H17" s="20">
        <v>2</v>
      </c>
      <c r="I17" s="23">
        <v>2</v>
      </c>
      <c r="J17" s="22">
        <v>2</v>
      </c>
      <c r="K17" s="23">
        <v>2</v>
      </c>
      <c r="L17" s="48">
        <f t="shared" ref="L17:L19" si="5">(22460+9186+1315)*1.049</f>
        <v>34576.089</v>
      </c>
      <c r="M17" s="50">
        <f t="shared" si="0"/>
        <v>41491.306799999998</v>
      </c>
      <c r="O17" s="54" t="s">
        <v>46</v>
      </c>
      <c r="P17" s="55" t="s">
        <v>67</v>
      </c>
      <c r="Q17" s="21" t="s">
        <v>106</v>
      </c>
      <c r="R17" s="23">
        <v>0</v>
      </c>
      <c r="S17" s="22">
        <v>7</v>
      </c>
      <c r="T17" s="22">
        <v>14</v>
      </c>
      <c r="U17" s="20">
        <v>2</v>
      </c>
      <c r="V17" s="23">
        <v>2</v>
      </c>
      <c r="W17" s="22">
        <v>10</v>
      </c>
      <c r="X17" s="23">
        <v>16</v>
      </c>
      <c r="Y17" s="48">
        <f t="shared" si="4"/>
        <v>34576.089</v>
      </c>
      <c r="Z17" s="50">
        <f t="shared" si="1"/>
        <v>41491.306799999998</v>
      </c>
    </row>
    <row r="18" spans="1:26" x14ac:dyDescent="0.25">
      <c r="A18" s="54" t="s">
        <v>47</v>
      </c>
      <c r="B18" s="55" t="s">
        <v>67</v>
      </c>
      <c r="C18" s="21" t="s">
        <v>343</v>
      </c>
      <c r="D18" s="21"/>
      <c r="E18" s="23">
        <v>0</v>
      </c>
      <c r="F18" s="22">
        <v>2</v>
      </c>
      <c r="G18" s="22">
        <v>2</v>
      </c>
      <c r="H18" s="20">
        <v>2</v>
      </c>
      <c r="I18" s="23">
        <v>2</v>
      </c>
      <c r="J18" s="22">
        <v>2</v>
      </c>
      <c r="K18" s="23">
        <v>2</v>
      </c>
      <c r="L18" s="48">
        <f t="shared" si="5"/>
        <v>34576.089</v>
      </c>
      <c r="M18" s="50">
        <f t="shared" si="0"/>
        <v>41491.306799999998</v>
      </c>
      <c r="O18" s="54" t="s">
        <v>47</v>
      </c>
      <c r="P18" s="55" t="s">
        <v>67</v>
      </c>
      <c r="Q18" s="21" t="s">
        <v>181</v>
      </c>
      <c r="R18" s="23">
        <v>0</v>
      </c>
      <c r="S18" s="22">
        <v>7</v>
      </c>
      <c r="T18" s="22">
        <v>14</v>
      </c>
      <c r="U18" s="20">
        <v>2</v>
      </c>
      <c r="V18" s="23">
        <v>2</v>
      </c>
      <c r="W18" s="22">
        <v>10</v>
      </c>
      <c r="X18" s="23">
        <v>19</v>
      </c>
      <c r="Y18" s="48">
        <f t="shared" si="4"/>
        <v>34576.089</v>
      </c>
      <c r="Z18" s="50">
        <f t="shared" si="1"/>
        <v>41491.306799999998</v>
      </c>
    </row>
    <row r="19" spans="1:26" x14ac:dyDescent="0.25">
      <c r="A19" s="54" t="s">
        <v>49</v>
      </c>
      <c r="B19" s="55" t="s">
        <v>67</v>
      </c>
      <c r="C19" s="21" t="s">
        <v>343</v>
      </c>
      <c r="D19" s="21"/>
      <c r="E19" s="23">
        <v>0</v>
      </c>
      <c r="F19" s="22">
        <v>2</v>
      </c>
      <c r="G19" s="22">
        <v>2</v>
      </c>
      <c r="H19" s="20">
        <v>2</v>
      </c>
      <c r="I19" s="23">
        <v>2</v>
      </c>
      <c r="J19" s="22">
        <v>2</v>
      </c>
      <c r="K19" s="23">
        <v>2</v>
      </c>
      <c r="L19" s="48">
        <f t="shared" si="5"/>
        <v>34576.089</v>
      </c>
      <c r="M19" s="50">
        <f t="shared" si="0"/>
        <v>41491.306799999998</v>
      </c>
      <c r="O19" s="54" t="s">
        <v>49</v>
      </c>
      <c r="P19" s="55" t="s">
        <v>67</v>
      </c>
      <c r="Q19" s="21" t="s">
        <v>181</v>
      </c>
      <c r="R19" s="23">
        <v>0</v>
      </c>
      <c r="S19" s="22">
        <v>7</v>
      </c>
      <c r="T19" s="22">
        <v>14</v>
      </c>
      <c r="U19" s="20">
        <v>2</v>
      </c>
      <c r="V19" s="23">
        <v>2</v>
      </c>
      <c r="W19" s="22">
        <v>10</v>
      </c>
      <c r="X19" s="23">
        <v>19</v>
      </c>
      <c r="Y19" s="48">
        <f t="shared" si="4"/>
        <v>34576.089</v>
      </c>
      <c r="Z19" s="50">
        <f t="shared" si="1"/>
        <v>41491.306799999998</v>
      </c>
    </row>
    <row r="20" spans="1:26" x14ac:dyDescent="0.25">
      <c r="A20" s="54" t="s">
        <v>51</v>
      </c>
      <c r="B20" s="55" t="s">
        <v>67</v>
      </c>
      <c r="C20" s="21" t="s">
        <v>343</v>
      </c>
      <c r="D20" s="21"/>
      <c r="E20" s="23">
        <v>0</v>
      </c>
      <c r="F20" s="22">
        <v>2</v>
      </c>
      <c r="G20" s="22">
        <v>2</v>
      </c>
      <c r="H20" s="20">
        <v>2</v>
      </c>
      <c r="I20" s="23">
        <v>2</v>
      </c>
      <c r="J20" s="22">
        <v>2</v>
      </c>
      <c r="K20" s="23">
        <v>2</v>
      </c>
      <c r="L20" s="48">
        <f>(22460+160+1315)*1.049</f>
        <v>25107.814999999999</v>
      </c>
      <c r="M20" s="50">
        <f t="shared" si="0"/>
        <v>30129.377999999997</v>
      </c>
      <c r="O20" s="54" t="s">
        <v>51</v>
      </c>
      <c r="P20" s="55" t="s">
        <v>67</v>
      </c>
      <c r="Q20" s="21" t="s">
        <v>106</v>
      </c>
      <c r="R20" s="23">
        <v>0</v>
      </c>
      <c r="S20" s="22">
        <v>7</v>
      </c>
      <c r="T20" s="22">
        <v>14</v>
      </c>
      <c r="U20" s="20">
        <v>2</v>
      </c>
      <c r="V20" s="23">
        <v>2</v>
      </c>
      <c r="W20" s="22">
        <v>10</v>
      </c>
      <c r="X20" s="23">
        <v>16</v>
      </c>
      <c r="Y20" s="48">
        <f>(22460+160+1315)*1.049</f>
        <v>25107.814999999999</v>
      </c>
      <c r="Z20" s="50">
        <f t="shared" si="1"/>
        <v>30129.377999999997</v>
      </c>
    </row>
    <row r="21" spans="1:26" x14ac:dyDescent="0.25">
      <c r="A21" s="54" t="s">
        <v>242</v>
      </c>
      <c r="B21" s="55" t="s">
        <v>67</v>
      </c>
      <c r="C21" s="21" t="s">
        <v>343</v>
      </c>
      <c r="D21" s="21"/>
      <c r="E21" s="23">
        <v>0</v>
      </c>
      <c r="F21" s="22">
        <v>2</v>
      </c>
      <c r="G21" s="22">
        <v>2</v>
      </c>
      <c r="H21" s="20">
        <v>2</v>
      </c>
      <c r="I21" s="23">
        <v>2</v>
      </c>
      <c r="J21" s="22">
        <v>2</v>
      </c>
      <c r="K21" s="23">
        <v>2</v>
      </c>
      <c r="L21" s="48"/>
      <c r="M21" s="50"/>
      <c r="O21" s="54"/>
      <c r="P21" s="55"/>
      <c r="Q21" s="21"/>
      <c r="R21" s="23"/>
      <c r="S21" s="22"/>
      <c r="T21" s="22"/>
      <c r="U21" s="20"/>
      <c r="V21" s="23"/>
      <c r="W21" s="22"/>
      <c r="X21" s="23"/>
      <c r="Y21" s="48"/>
      <c r="Z21" s="50"/>
    </row>
    <row r="22" spans="1:26" x14ac:dyDescent="0.25">
      <c r="A22" s="54" t="s">
        <v>341</v>
      </c>
      <c r="B22" s="55" t="s">
        <v>175</v>
      </c>
      <c r="C22" s="21" t="s">
        <v>343</v>
      </c>
      <c r="D22" s="21"/>
      <c r="E22" s="23">
        <v>0</v>
      </c>
      <c r="F22" s="22">
        <v>2</v>
      </c>
      <c r="G22" s="22">
        <v>2</v>
      </c>
      <c r="H22" s="20">
        <v>2</v>
      </c>
      <c r="I22" s="23">
        <v>2</v>
      </c>
      <c r="J22" s="22">
        <v>2</v>
      </c>
      <c r="K22" s="23">
        <v>2</v>
      </c>
      <c r="L22" s="48"/>
      <c r="M22" s="50"/>
      <c r="O22" s="54"/>
      <c r="P22" s="55"/>
      <c r="Q22" s="21"/>
      <c r="R22" s="23"/>
      <c r="S22" s="22"/>
      <c r="T22" s="22"/>
      <c r="U22" s="20"/>
      <c r="V22" s="23"/>
      <c r="W22" s="22"/>
      <c r="X22" s="23"/>
      <c r="Y22" s="48"/>
      <c r="Z22" s="50"/>
    </row>
    <row r="23" spans="1:26" x14ac:dyDescent="0.25">
      <c r="A23" s="54" t="s">
        <v>342</v>
      </c>
      <c r="B23" s="55" t="s">
        <v>175</v>
      </c>
      <c r="C23" s="21" t="s">
        <v>343</v>
      </c>
      <c r="D23" s="21"/>
      <c r="E23" s="23">
        <v>0</v>
      </c>
      <c r="F23" s="22">
        <v>2</v>
      </c>
      <c r="G23" s="22">
        <v>2</v>
      </c>
      <c r="H23" s="20">
        <v>2</v>
      </c>
      <c r="I23" s="23">
        <v>2</v>
      </c>
      <c r="J23" s="22">
        <v>2</v>
      </c>
      <c r="K23" s="23">
        <v>2</v>
      </c>
      <c r="L23" s="48">
        <f>(22460+160+1315)*1.049</f>
        <v>25107.814999999999</v>
      </c>
      <c r="M23" s="50">
        <f t="shared" si="0"/>
        <v>30129.377999999997</v>
      </c>
      <c r="O23" s="54" t="s">
        <v>242</v>
      </c>
      <c r="P23" s="55" t="s">
        <v>67</v>
      </c>
      <c r="Q23" s="21" t="s">
        <v>106</v>
      </c>
      <c r="R23" s="23">
        <v>0</v>
      </c>
      <c r="S23" s="22">
        <v>7</v>
      </c>
      <c r="T23" s="22">
        <v>14</v>
      </c>
      <c r="U23" s="20">
        <v>2</v>
      </c>
      <c r="V23" s="23">
        <v>2</v>
      </c>
      <c r="W23" s="22">
        <v>10</v>
      </c>
      <c r="X23" s="23">
        <v>16</v>
      </c>
      <c r="Y23" s="48">
        <f>(22460+160+1315)*1.049</f>
        <v>25107.814999999999</v>
      </c>
      <c r="Z23" s="50">
        <f t="shared" si="1"/>
        <v>30129.377999999997</v>
      </c>
    </row>
  </sheetData>
  <conditionalFormatting sqref="R10:X19 R23:X23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X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10:K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T58"/>
  <sheetViews>
    <sheetView tabSelected="1" zoomScale="90" zoomScaleNormal="90" workbookViewId="0">
      <selection activeCell="A25" sqref="A25:XFD28"/>
    </sheetView>
  </sheetViews>
  <sheetFormatPr baseColWidth="10" defaultRowHeight="15" x14ac:dyDescent="0.25"/>
  <cols>
    <col min="1" max="1" width="22.140625" style="85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8" width="5.42578125" style="85" customWidth="1"/>
    <col min="19" max="19" width="13" style="85" bestFit="1" customWidth="1"/>
    <col min="20" max="20" width="11.140625" style="85" bestFit="1" customWidth="1"/>
  </cols>
  <sheetData>
    <row r="1" spans="1:20" s="1" customFormat="1" x14ac:dyDescent="0.25">
      <c r="A1" s="101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314</v>
      </c>
      <c r="Q1" s="101" t="s">
        <v>315</v>
      </c>
      <c r="R1" s="101" t="s">
        <v>316</v>
      </c>
      <c r="S1" s="101" t="s">
        <v>249</v>
      </c>
      <c r="T1" s="101" t="s">
        <v>258</v>
      </c>
    </row>
    <row r="2" spans="1:20" x14ac:dyDescent="0.25">
      <c r="A2" s="85" t="s">
        <v>321</v>
      </c>
      <c r="B2" s="85" t="s">
        <v>308</v>
      </c>
      <c r="C2" s="85">
        <v>18</v>
      </c>
      <c r="D2" s="85">
        <v>101</v>
      </c>
      <c r="E2" s="85">
        <v>0</v>
      </c>
      <c r="G2" s="29">
        <v>2</v>
      </c>
      <c r="H2" s="29">
        <v>11</v>
      </c>
      <c r="I2" s="29">
        <v>7</v>
      </c>
      <c r="J2" s="29">
        <v>1</v>
      </c>
      <c r="K2" s="85">
        <v>3</v>
      </c>
      <c r="L2" s="85">
        <v>47</v>
      </c>
      <c r="M2" s="85">
        <v>20</v>
      </c>
      <c r="N2" s="85">
        <v>0</v>
      </c>
      <c r="O2" s="85">
        <f>N2+L2+K2+M2</f>
        <v>70</v>
      </c>
      <c r="P2" s="85">
        <f>(28-C2)*16-(D2/7)+O2</f>
        <v>215.57142857142858</v>
      </c>
      <c r="Q2" s="85">
        <f>L2+M2+N2</f>
        <v>67</v>
      </c>
      <c r="R2" s="85">
        <f>(28-C2)*16-(D2/7)+Q2</f>
        <v>212.57142857142858</v>
      </c>
      <c r="S2" s="102">
        <v>3950000</v>
      </c>
      <c r="T2" s="102">
        <f>S2/O2</f>
        <v>56428.571428571428</v>
      </c>
    </row>
    <row r="3" spans="1:20" x14ac:dyDescent="0.25">
      <c r="A3" s="104" t="s">
        <v>325</v>
      </c>
      <c r="B3" s="85" t="s">
        <v>326</v>
      </c>
      <c r="C3" s="85">
        <v>19</v>
      </c>
      <c r="D3" s="85">
        <v>16</v>
      </c>
      <c r="E3" s="85">
        <v>5</v>
      </c>
      <c r="F3" s="26" t="s">
        <v>269</v>
      </c>
      <c r="G3" s="29">
        <v>4</v>
      </c>
      <c r="H3" s="29">
        <v>11</v>
      </c>
      <c r="I3" s="29">
        <v>6</v>
      </c>
      <c r="J3" s="29">
        <v>4</v>
      </c>
      <c r="K3" s="85">
        <v>9</v>
      </c>
      <c r="L3" s="85">
        <v>47</v>
      </c>
      <c r="M3" s="85">
        <v>16</v>
      </c>
      <c r="N3" s="85">
        <v>3</v>
      </c>
      <c r="O3" s="85">
        <f>N3+L3+K3+M3</f>
        <v>75</v>
      </c>
      <c r="P3" s="85">
        <f>(28-C3)*16-(D3/7)+O3</f>
        <v>216.71428571428572</v>
      </c>
      <c r="Q3" s="85">
        <f>L3+M3+N3</f>
        <v>66</v>
      </c>
      <c r="R3" s="85">
        <f>(28-C3)*16-(D3/7)+Q3</f>
        <v>207.71428571428572</v>
      </c>
      <c r="S3" s="102">
        <v>3000000</v>
      </c>
      <c r="T3" s="102">
        <f>S3/O3</f>
        <v>40000</v>
      </c>
    </row>
    <row r="4" spans="1:20" x14ac:dyDescent="0.25">
      <c r="A4" s="104" t="s">
        <v>313</v>
      </c>
      <c r="B4" s="85" t="s">
        <v>272</v>
      </c>
      <c r="C4" s="85">
        <v>18</v>
      </c>
      <c r="D4" s="85">
        <v>71</v>
      </c>
      <c r="E4" s="85">
        <v>1</v>
      </c>
      <c r="F4" s="26" t="s">
        <v>181</v>
      </c>
      <c r="G4" s="29">
        <v>2</v>
      </c>
      <c r="H4" s="29">
        <v>8</v>
      </c>
      <c r="I4" s="29">
        <v>8</v>
      </c>
      <c r="J4" s="29">
        <v>6</v>
      </c>
      <c r="K4" s="85">
        <v>3</v>
      </c>
      <c r="L4" s="85">
        <v>26</v>
      </c>
      <c r="M4" s="85">
        <v>26</v>
      </c>
      <c r="N4" s="85">
        <v>5</v>
      </c>
      <c r="O4" s="85">
        <f>N4+L4+K4+M4</f>
        <v>60</v>
      </c>
      <c r="P4" s="85">
        <f>(28-C4)*16-(D4/7)+O4</f>
        <v>209.85714285714286</v>
      </c>
      <c r="Q4" s="85">
        <f>L4+M4+N4</f>
        <v>57</v>
      </c>
      <c r="R4" s="85">
        <f>(28-C4)*16-(D4/7)+Q4</f>
        <v>206.85714285714286</v>
      </c>
      <c r="S4" s="102">
        <v>2500000</v>
      </c>
      <c r="T4" s="102">
        <f>S4/O4</f>
        <v>41666.666666666664</v>
      </c>
    </row>
    <row r="5" spans="1:20" x14ac:dyDescent="0.25">
      <c r="A5" s="94" t="s">
        <v>311</v>
      </c>
      <c r="B5" s="85" t="s">
        <v>312</v>
      </c>
      <c r="C5" s="85">
        <v>18</v>
      </c>
      <c r="D5" s="85">
        <v>49</v>
      </c>
      <c r="E5" s="85">
        <v>6</v>
      </c>
      <c r="G5" s="29">
        <v>3</v>
      </c>
      <c r="H5" s="29">
        <v>10</v>
      </c>
      <c r="I5" s="29">
        <v>5</v>
      </c>
      <c r="J5" s="29">
        <v>2</v>
      </c>
      <c r="K5" s="85">
        <v>6</v>
      </c>
      <c r="L5" s="85">
        <v>39</v>
      </c>
      <c r="M5" s="85">
        <v>12</v>
      </c>
      <c r="N5" s="85">
        <v>1</v>
      </c>
      <c r="O5" s="85">
        <f>N5+L5+K5+M5</f>
        <v>58</v>
      </c>
      <c r="P5" s="85">
        <f>(28-C5)*16-(D5/7)+O5</f>
        <v>211</v>
      </c>
      <c r="Q5" s="85">
        <f>L5+M5+N5</f>
        <v>52</v>
      </c>
      <c r="R5" s="85">
        <f>(28-C5)*16-(D5/7)+Q5</f>
        <v>205</v>
      </c>
      <c r="S5" s="102">
        <v>2500000</v>
      </c>
      <c r="T5" s="102">
        <f>S5/O5</f>
        <v>43103.448275862072</v>
      </c>
    </row>
    <row r="6" spans="1:20" x14ac:dyDescent="0.25">
      <c r="A6" s="85" t="s">
        <v>295</v>
      </c>
      <c r="B6" s="85" t="s">
        <v>255</v>
      </c>
      <c r="C6" s="85">
        <v>18</v>
      </c>
      <c r="D6" s="85">
        <v>92</v>
      </c>
      <c r="E6" s="85">
        <v>5</v>
      </c>
      <c r="F6" s="26" t="s">
        <v>179</v>
      </c>
      <c r="G6" s="29">
        <v>4</v>
      </c>
      <c r="H6" s="29">
        <v>9</v>
      </c>
      <c r="I6" s="29">
        <v>8</v>
      </c>
      <c r="J6" s="29">
        <v>1</v>
      </c>
      <c r="K6" s="85">
        <v>9</v>
      </c>
      <c r="L6" s="85">
        <v>32</v>
      </c>
      <c r="M6" s="85">
        <v>26</v>
      </c>
      <c r="N6" s="85">
        <v>0</v>
      </c>
      <c r="O6" s="85">
        <f>N6+L6+K6+M6</f>
        <v>67</v>
      </c>
      <c r="P6" s="85">
        <f>(28-C6)*16-(D6/7)+O6</f>
        <v>213.85714285714286</v>
      </c>
      <c r="Q6" s="85">
        <f>L6+M6+N6</f>
        <v>58</v>
      </c>
      <c r="R6" s="85">
        <f>(28-C6)*16-(D6/7)+Q6</f>
        <v>204.85714285714286</v>
      </c>
      <c r="S6" s="102">
        <v>3000000</v>
      </c>
      <c r="T6" s="102">
        <f>S6/O6</f>
        <v>44776.119402985074</v>
      </c>
    </row>
    <row r="7" spans="1:20" x14ac:dyDescent="0.25">
      <c r="A7" s="85" t="s">
        <v>256</v>
      </c>
      <c r="B7" s="85" t="s">
        <v>257</v>
      </c>
      <c r="C7" s="85">
        <v>18</v>
      </c>
      <c r="D7" s="85">
        <v>107</v>
      </c>
      <c r="E7" s="85">
        <v>2</v>
      </c>
      <c r="F7" s="26" t="s">
        <v>181</v>
      </c>
      <c r="G7" s="29">
        <v>2</v>
      </c>
      <c r="H7" s="29">
        <v>7</v>
      </c>
      <c r="I7" s="29">
        <v>10</v>
      </c>
      <c r="J7" s="29">
        <v>1</v>
      </c>
      <c r="K7" s="85">
        <v>3</v>
      </c>
      <c r="L7" s="85">
        <v>21</v>
      </c>
      <c r="M7" s="85">
        <v>39</v>
      </c>
      <c r="N7" s="85">
        <v>0</v>
      </c>
      <c r="O7" s="85">
        <f>N7+L7+K7+M7</f>
        <v>63</v>
      </c>
      <c r="P7" s="85">
        <f>(28-C7)*16-(D7/7)+O7</f>
        <v>207.71428571428572</v>
      </c>
      <c r="Q7" s="85">
        <f>L7+M7+N7</f>
        <v>60</v>
      </c>
      <c r="R7" s="85">
        <f>(28-C7)*16-(D7/7)+Q7</f>
        <v>204.71428571428572</v>
      </c>
      <c r="S7" s="102">
        <v>3230000</v>
      </c>
      <c r="T7" s="102">
        <f>S7/O7</f>
        <v>51269.841269841272</v>
      </c>
    </row>
    <row r="8" spans="1:20" x14ac:dyDescent="0.25">
      <c r="A8" s="85" t="s">
        <v>324</v>
      </c>
      <c r="B8" s="85" t="s">
        <v>305</v>
      </c>
      <c r="C8" s="85">
        <v>18</v>
      </c>
      <c r="D8" s="85">
        <v>104</v>
      </c>
      <c r="E8" s="85">
        <v>3</v>
      </c>
      <c r="G8" s="29">
        <v>4</v>
      </c>
      <c r="H8" s="29">
        <v>10</v>
      </c>
      <c r="I8" s="29">
        <v>6</v>
      </c>
      <c r="J8" s="29">
        <v>5</v>
      </c>
      <c r="K8" s="85">
        <v>9</v>
      </c>
      <c r="L8" s="85">
        <v>39</v>
      </c>
      <c r="M8" s="85">
        <v>16</v>
      </c>
      <c r="N8" s="85">
        <v>4</v>
      </c>
      <c r="O8" s="85">
        <f>N8+L8+K8+M8</f>
        <v>68</v>
      </c>
      <c r="P8" s="85">
        <f>(28-C8)*16-(D8/7)+O8</f>
        <v>213.14285714285714</v>
      </c>
      <c r="Q8" s="85">
        <f>L8+M8+N8</f>
        <v>59</v>
      </c>
      <c r="R8" s="85">
        <f>(28-C8)*16-(D8/7)+Q8</f>
        <v>204.14285714285714</v>
      </c>
      <c r="S8" s="102">
        <v>3800000</v>
      </c>
      <c r="T8" s="102">
        <f>S8/O8</f>
        <v>55882.352941176468</v>
      </c>
    </row>
    <row r="9" spans="1:20" x14ac:dyDescent="0.25">
      <c r="A9" s="85" t="s">
        <v>334</v>
      </c>
      <c r="B9" s="85" t="s">
        <v>268</v>
      </c>
      <c r="C9" s="85">
        <v>18</v>
      </c>
      <c r="D9" s="85">
        <v>36</v>
      </c>
      <c r="E9" s="85">
        <v>4</v>
      </c>
      <c r="G9" s="29">
        <v>3</v>
      </c>
      <c r="H9" s="29">
        <v>8</v>
      </c>
      <c r="I9" s="29">
        <v>7</v>
      </c>
      <c r="J9" s="29">
        <v>3</v>
      </c>
      <c r="K9" s="85">
        <v>6</v>
      </c>
      <c r="L9" s="85">
        <v>26</v>
      </c>
      <c r="M9" s="85">
        <v>20</v>
      </c>
      <c r="N9" s="85">
        <v>2</v>
      </c>
      <c r="O9" s="85">
        <f>N9+L9+K9+M9</f>
        <v>54</v>
      </c>
      <c r="P9" s="85">
        <f>(28-C9)*16-(D9/7)+O9</f>
        <v>208.85714285714286</v>
      </c>
      <c r="Q9" s="85">
        <f>L9+M9+N9</f>
        <v>48</v>
      </c>
      <c r="R9" s="85">
        <f>(28-C9)*16-(D9/7)+Q9</f>
        <v>202.85714285714286</v>
      </c>
      <c r="S9" s="102">
        <v>1125000</v>
      </c>
      <c r="T9" s="102">
        <f>S9/O9</f>
        <v>20833.333333333332</v>
      </c>
    </row>
    <row r="10" spans="1:20" x14ac:dyDescent="0.25">
      <c r="A10" s="85" t="s">
        <v>278</v>
      </c>
      <c r="B10" s="85" t="s">
        <v>264</v>
      </c>
      <c r="C10" s="85">
        <v>18</v>
      </c>
      <c r="D10" s="85">
        <v>55</v>
      </c>
      <c r="E10" s="85">
        <v>2</v>
      </c>
      <c r="F10" s="26" t="s">
        <v>269</v>
      </c>
      <c r="G10" s="29">
        <v>4</v>
      </c>
      <c r="H10" s="29">
        <v>10</v>
      </c>
      <c r="I10" s="29">
        <v>4</v>
      </c>
      <c r="J10" s="29">
        <v>4</v>
      </c>
      <c r="K10" s="85">
        <v>9</v>
      </c>
      <c r="L10" s="85">
        <v>39</v>
      </c>
      <c r="M10" s="85">
        <v>8</v>
      </c>
      <c r="N10" s="85">
        <v>3</v>
      </c>
      <c r="O10" s="85">
        <f>N10+L10+K10+M10</f>
        <v>59</v>
      </c>
      <c r="P10" s="85">
        <f>(28-C10)*16-(D10/7)+O10</f>
        <v>211.14285714285714</v>
      </c>
      <c r="Q10" s="85">
        <f>L10+M10+N10</f>
        <v>50</v>
      </c>
      <c r="R10" s="85">
        <f>(28-C10)*16-(D10/7)+Q10</f>
        <v>202.14285714285714</v>
      </c>
      <c r="S10" s="102">
        <v>1450000</v>
      </c>
      <c r="T10" s="102">
        <f>S10/O10</f>
        <v>24576.271186440677</v>
      </c>
    </row>
    <row r="11" spans="1:20" x14ac:dyDescent="0.25">
      <c r="A11" s="104" t="s">
        <v>318</v>
      </c>
      <c r="B11" s="85" t="s">
        <v>300</v>
      </c>
      <c r="C11" s="85">
        <v>19</v>
      </c>
      <c r="D11" s="85">
        <v>50</v>
      </c>
      <c r="E11" s="85">
        <v>2</v>
      </c>
      <c r="G11" s="29">
        <v>4</v>
      </c>
      <c r="H11" s="29">
        <v>10</v>
      </c>
      <c r="I11" s="29">
        <v>8</v>
      </c>
      <c r="J11" s="29">
        <v>1</v>
      </c>
      <c r="K11" s="85">
        <v>9</v>
      </c>
      <c r="L11" s="85">
        <v>39</v>
      </c>
      <c r="M11" s="85">
        <v>26</v>
      </c>
      <c r="N11" s="85">
        <v>0</v>
      </c>
      <c r="O11" s="85">
        <f>N11+L11+K11+M11</f>
        <v>74</v>
      </c>
      <c r="P11" s="85">
        <f>(28-C11)*16-(D11/7)+O11</f>
        <v>210.85714285714286</v>
      </c>
      <c r="Q11" s="85">
        <f>L11+M11+N11</f>
        <v>65</v>
      </c>
      <c r="R11" s="85">
        <f>(28-C11)*16-(D11/7)+Q11</f>
        <v>201.85714285714286</v>
      </c>
      <c r="S11" s="102">
        <v>2750000</v>
      </c>
      <c r="T11" s="102">
        <f>S11/O11</f>
        <v>37162.16216216216</v>
      </c>
    </row>
    <row r="12" spans="1:20" x14ac:dyDescent="0.25">
      <c r="A12" s="85" t="s">
        <v>319</v>
      </c>
      <c r="B12" s="85" t="s">
        <v>320</v>
      </c>
      <c r="C12" s="85">
        <v>19</v>
      </c>
      <c r="D12" s="85">
        <v>59</v>
      </c>
      <c r="E12" s="85">
        <v>3</v>
      </c>
      <c r="G12" s="29">
        <v>5</v>
      </c>
      <c r="H12" s="29">
        <v>8</v>
      </c>
      <c r="I12" s="29">
        <v>10</v>
      </c>
      <c r="J12" s="29">
        <v>2</v>
      </c>
      <c r="K12" s="85">
        <v>13</v>
      </c>
      <c r="L12" s="85">
        <v>26</v>
      </c>
      <c r="M12" s="85">
        <v>39</v>
      </c>
      <c r="N12" s="85">
        <v>1</v>
      </c>
      <c r="O12" s="85">
        <f>N12+L12+K12+M12</f>
        <v>79</v>
      </c>
      <c r="P12" s="85">
        <f>(28-C12)*16-(D12/7)+O12</f>
        <v>214.57142857142858</v>
      </c>
      <c r="Q12" s="85">
        <f>L12+M12+N12</f>
        <v>66</v>
      </c>
      <c r="R12" s="85">
        <f>(28-C12)*16-(D12/7)+Q12</f>
        <v>201.57142857142858</v>
      </c>
      <c r="S12" s="102">
        <v>2750000</v>
      </c>
      <c r="T12" s="102">
        <f>S12/O12</f>
        <v>34810.126582278484</v>
      </c>
    </row>
    <row r="13" spans="1:20" x14ac:dyDescent="0.25">
      <c r="A13" s="103" t="s">
        <v>294</v>
      </c>
      <c r="B13" s="85" t="s">
        <v>293</v>
      </c>
      <c r="C13" s="85">
        <v>18</v>
      </c>
      <c r="D13" s="85">
        <v>54</v>
      </c>
      <c r="E13" s="85">
        <v>5</v>
      </c>
      <c r="F13" s="26" t="s">
        <v>181</v>
      </c>
      <c r="G13" s="29">
        <v>3</v>
      </c>
      <c r="H13" s="29">
        <v>7</v>
      </c>
      <c r="I13" s="29">
        <v>8</v>
      </c>
      <c r="J13" s="29">
        <v>3</v>
      </c>
      <c r="K13" s="85">
        <v>6</v>
      </c>
      <c r="L13" s="85">
        <v>21</v>
      </c>
      <c r="M13" s="85">
        <v>26</v>
      </c>
      <c r="N13" s="85">
        <v>2</v>
      </c>
      <c r="O13" s="85">
        <f>N13+L13+K13+M13</f>
        <v>55</v>
      </c>
      <c r="P13" s="85">
        <f>(28-C13)*16-(D13/7)+O13</f>
        <v>207.28571428571428</v>
      </c>
      <c r="Q13" s="85">
        <f>L13+M13+N13</f>
        <v>49</v>
      </c>
      <c r="R13" s="85">
        <f>(28-C13)*16-(D13/7)+Q13</f>
        <v>201.28571428571428</v>
      </c>
      <c r="S13" s="102">
        <v>900000</v>
      </c>
      <c r="T13" s="102">
        <f>S13/O13</f>
        <v>16363.636363636364</v>
      </c>
    </row>
    <row r="14" spans="1:20" x14ac:dyDescent="0.25">
      <c r="A14" s="104" t="s">
        <v>327</v>
      </c>
      <c r="B14" s="85" t="s">
        <v>268</v>
      </c>
      <c r="C14" s="85">
        <v>18</v>
      </c>
      <c r="D14" s="85">
        <v>74</v>
      </c>
      <c r="E14" s="85">
        <v>5</v>
      </c>
      <c r="F14" s="26" t="s">
        <v>106</v>
      </c>
      <c r="G14" s="29">
        <v>3</v>
      </c>
      <c r="H14" s="29">
        <v>9</v>
      </c>
      <c r="I14" s="29">
        <v>7</v>
      </c>
      <c r="J14" s="29">
        <v>0</v>
      </c>
      <c r="K14" s="85">
        <v>6</v>
      </c>
      <c r="L14" s="85">
        <v>32</v>
      </c>
      <c r="M14" s="85">
        <v>20</v>
      </c>
      <c r="N14" s="85">
        <v>-1</v>
      </c>
      <c r="O14" s="85">
        <f>N14+L14+K14+M14</f>
        <v>57</v>
      </c>
      <c r="P14" s="85">
        <f>(28-C14)*16-(D14/7)+O14</f>
        <v>206.42857142857142</v>
      </c>
      <c r="Q14" s="85">
        <f>L14+M14+N14</f>
        <v>51</v>
      </c>
      <c r="R14" s="85">
        <f>(28-C14)*16-(D14/7)+Q14</f>
        <v>200.42857142857142</v>
      </c>
      <c r="S14" s="102">
        <v>3750000</v>
      </c>
      <c r="T14" s="102">
        <f>S14/O14</f>
        <v>65789.473684210519</v>
      </c>
    </row>
    <row r="15" spans="1:20" x14ac:dyDescent="0.25">
      <c r="A15" s="85" t="s">
        <v>285</v>
      </c>
      <c r="B15" s="85" t="s">
        <v>284</v>
      </c>
      <c r="C15" s="85">
        <v>17</v>
      </c>
      <c r="D15" s="85">
        <v>60</v>
      </c>
      <c r="E15" s="85">
        <v>4</v>
      </c>
      <c r="F15" s="26" t="s">
        <v>106</v>
      </c>
      <c r="G15" s="29">
        <v>2</v>
      </c>
      <c r="H15" s="29">
        <v>6</v>
      </c>
      <c r="I15" s="29">
        <v>6</v>
      </c>
      <c r="J15" s="29">
        <v>2</v>
      </c>
      <c r="K15" s="85">
        <v>3</v>
      </c>
      <c r="L15" s="85">
        <v>16</v>
      </c>
      <c r="M15" s="85">
        <v>16</v>
      </c>
      <c r="N15" s="85">
        <v>1</v>
      </c>
      <c r="O15" s="85">
        <f>N15+L15+K15+M15</f>
        <v>36</v>
      </c>
      <c r="P15" s="85">
        <f>(28-C15)*16-(D15/7)+O15</f>
        <v>203.42857142857142</v>
      </c>
      <c r="Q15" s="85">
        <f>L15+M15+N15</f>
        <v>33</v>
      </c>
      <c r="R15" s="85">
        <f>(28-C15)*16-(D15/7)+Q15</f>
        <v>200.42857142857142</v>
      </c>
      <c r="S15" s="102">
        <v>350000</v>
      </c>
      <c r="T15" s="102">
        <f>S15/O15</f>
        <v>9722.2222222222226</v>
      </c>
    </row>
    <row r="16" spans="1:20" x14ac:dyDescent="0.25">
      <c r="A16" s="85" t="s">
        <v>290</v>
      </c>
      <c r="B16" s="85" t="s">
        <v>284</v>
      </c>
      <c r="C16" s="85">
        <v>17</v>
      </c>
      <c r="D16" s="85">
        <v>91</v>
      </c>
      <c r="E16" s="85">
        <v>6</v>
      </c>
      <c r="F16" s="26" t="s">
        <v>183</v>
      </c>
      <c r="G16" s="29">
        <v>2</v>
      </c>
      <c r="H16" s="29">
        <v>8</v>
      </c>
      <c r="I16" s="29">
        <v>5</v>
      </c>
      <c r="J16" s="29">
        <v>0</v>
      </c>
      <c r="K16" s="85">
        <v>3</v>
      </c>
      <c r="L16" s="85">
        <v>26</v>
      </c>
      <c r="M16" s="85">
        <v>12</v>
      </c>
      <c r="N16" s="85">
        <v>-1</v>
      </c>
      <c r="O16" s="85">
        <f>N16+L16+K16+M16</f>
        <v>40</v>
      </c>
      <c r="P16" s="85">
        <f>(28-C16)*16-(D16/7)+O16</f>
        <v>203</v>
      </c>
      <c r="Q16" s="85">
        <f>L16+M16+N16</f>
        <v>37</v>
      </c>
      <c r="R16" s="85">
        <f>(28-C16)*16-(D16/7)+Q16</f>
        <v>200</v>
      </c>
      <c r="S16" s="102">
        <v>700000</v>
      </c>
      <c r="T16" s="102">
        <f>S16/O16</f>
        <v>17500</v>
      </c>
    </row>
    <row r="17" spans="1:20" x14ac:dyDescent="0.25">
      <c r="A17" s="94" t="s">
        <v>306</v>
      </c>
      <c r="B17" s="85" t="s">
        <v>277</v>
      </c>
      <c r="C17" s="85">
        <v>19</v>
      </c>
      <c r="D17" s="85">
        <v>36</v>
      </c>
      <c r="E17" s="85">
        <v>6</v>
      </c>
      <c r="G17" s="29">
        <v>3</v>
      </c>
      <c r="H17" s="29">
        <v>10</v>
      </c>
      <c r="I17" s="29">
        <v>7</v>
      </c>
      <c r="J17" s="29">
        <v>3</v>
      </c>
      <c r="K17" s="85">
        <v>6</v>
      </c>
      <c r="L17" s="85">
        <v>39</v>
      </c>
      <c r="M17" s="85">
        <v>20</v>
      </c>
      <c r="N17" s="85">
        <v>2</v>
      </c>
      <c r="O17" s="85">
        <f>N17+L17+K17+M17</f>
        <v>67</v>
      </c>
      <c r="P17" s="85">
        <f>(28-C17)*16-(D17/7)+O17</f>
        <v>205.85714285714286</v>
      </c>
      <c r="Q17" s="85">
        <f>L17+M17+N17</f>
        <v>61</v>
      </c>
      <c r="R17" s="85">
        <f>(28-C17)*16-(D17/7)+Q17</f>
        <v>199.85714285714286</v>
      </c>
      <c r="S17" s="102">
        <v>2500000</v>
      </c>
      <c r="T17" s="102">
        <f>S17/O17</f>
        <v>37313.432835820895</v>
      </c>
    </row>
    <row r="18" spans="1:20" x14ac:dyDescent="0.25">
      <c r="A18" s="85" t="s">
        <v>281</v>
      </c>
      <c r="B18" s="85" t="s">
        <v>252</v>
      </c>
      <c r="C18" s="85">
        <v>18</v>
      </c>
      <c r="D18" s="85">
        <v>72</v>
      </c>
      <c r="E18" s="85">
        <v>2</v>
      </c>
      <c r="F18" s="26" t="s">
        <v>183</v>
      </c>
      <c r="G18" s="29">
        <v>5</v>
      </c>
      <c r="H18" s="29">
        <v>10</v>
      </c>
      <c r="I18" s="29">
        <v>4</v>
      </c>
      <c r="J18" s="29">
        <v>4</v>
      </c>
      <c r="K18" s="85">
        <v>9</v>
      </c>
      <c r="L18" s="85">
        <v>39</v>
      </c>
      <c r="M18" s="85">
        <v>8</v>
      </c>
      <c r="N18" s="85">
        <v>3</v>
      </c>
      <c r="O18" s="85">
        <f>N18+L18+K18+M18</f>
        <v>59</v>
      </c>
      <c r="P18" s="85">
        <f>(28-C18)*16-(D18/7)+O18</f>
        <v>208.71428571428572</v>
      </c>
      <c r="Q18" s="85">
        <f>L18+M18+N18</f>
        <v>50</v>
      </c>
      <c r="R18" s="85">
        <f>(28-C18)*16-(D18/7)+Q18</f>
        <v>199.71428571428572</v>
      </c>
      <c r="S18" s="102">
        <v>1900000</v>
      </c>
      <c r="T18" s="102">
        <f>S18/O18</f>
        <v>32203.389830508473</v>
      </c>
    </row>
    <row r="19" spans="1:20" x14ac:dyDescent="0.25">
      <c r="A19" s="85" t="s">
        <v>287</v>
      </c>
      <c r="B19" s="85" t="s">
        <v>284</v>
      </c>
      <c r="C19" s="85">
        <v>17</v>
      </c>
      <c r="D19" s="85">
        <v>93</v>
      </c>
      <c r="E19" s="85">
        <v>5</v>
      </c>
      <c r="F19" s="26" t="s">
        <v>183</v>
      </c>
      <c r="G19" s="29">
        <v>4</v>
      </c>
      <c r="H19" s="29">
        <v>8</v>
      </c>
      <c r="I19" s="29">
        <v>4</v>
      </c>
      <c r="J19" s="29">
        <v>2</v>
      </c>
      <c r="K19" s="85">
        <v>9</v>
      </c>
      <c r="L19" s="85">
        <v>26</v>
      </c>
      <c r="M19" s="85">
        <v>8</v>
      </c>
      <c r="N19" s="85">
        <v>3</v>
      </c>
      <c r="O19" s="85">
        <f>N19+L19+K19+M19</f>
        <v>46</v>
      </c>
      <c r="P19" s="85">
        <f>(28-C19)*16-(D19/7)+O19</f>
        <v>208.71428571428572</v>
      </c>
      <c r="Q19" s="85">
        <f>L19+M19+N19</f>
        <v>37</v>
      </c>
      <c r="R19" s="85">
        <f>(28-C19)*16-(D19/7)+Q19</f>
        <v>199.71428571428572</v>
      </c>
      <c r="S19" s="102">
        <v>800000</v>
      </c>
      <c r="T19" s="102">
        <f>S19/O19</f>
        <v>17391.304347826088</v>
      </c>
    </row>
    <row r="20" spans="1:20" x14ac:dyDescent="0.25">
      <c r="A20" s="85" t="s">
        <v>271</v>
      </c>
      <c r="B20" s="85" t="s">
        <v>272</v>
      </c>
      <c r="C20" s="85">
        <v>17</v>
      </c>
      <c r="D20" s="85">
        <v>86</v>
      </c>
      <c r="E20" s="85">
        <v>2</v>
      </c>
      <c r="F20" s="26" t="s">
        <v>179</v>
      </c>
      <c r="G20" s="29">
        <v>4</v>
      </c>
      <c r="H20" s="29">
        <v>8</v>
      </c>
      <c r="I20" s="29">
        <v>4</v>
      </c>
      <c r="J20" s="29">
        <v>2</v>
      </c>
      <c r="K20" s="85">
        <v>9</v>
      </c>
      <c r="L20" s="85">
        <v>26</v>
      </c>
      <c r="M20" s="85">
        <v>8</v>
      </c>
      <c r="N20" s="85">
        <v>1</v>
      </c>
      <c r="O20" s="85">
        <f>N20+L20+K20+M20</f>
        <v>44</v>
      </c>
      <c r="P20" s="85">
        <f>(28-C20)*16-(D20/7)+O20</f>
        <v>207.71428571428572</v>
      </c>
      <c r="Q20" s="85">
        <f>L20+M20+N20</f>
        <v>35</v>
      </c>
      <c r="R20" s="85">
        <f>(28-C20)*16-(D20/7)+Q20</f>
        <v>198.71428571428572</v>
      </c>
      <c r="S20" s="102">
        <v>500000</v>
      </c>
      <c r="T20" s="102">
        <f>S20/O20</f>
        <v>11363.636363636364</v>
      </c>
    </row>
    <row r="21" spans="1:20" x14ac:dyDescent="0.25">
      <c r="A21" s="103" t="s">
        <v>299</v>
      </c>
      <c r="B21" s="85" t="s">
        <v>300</v>
      </c>
      <c r="C21" s="85">
        <v>18</v>
      </c>
      <c r="D21" s="85">
        <v>53</v>
      </c>
      <c r="E21" s="85">
        <v>4</v>
      </c>
      <c r="F21" s="26" t="s">
        <v>106</v>
      </c>
      <c r="G21" s="29">
        <v>4</v>
      </c>
      <c r="H21" s="29">
        <v>7</v>
      </c>
      <c r="I21" s="29">
        <v>7</v>
      </c>
      <c r="J21" s="29">
        <v>6</v>
      </c>
      <c r="K21" s="85">
        <v>9</v>
      </c>
      <c r="L21" s="85">
        <v>21</v>
      </c>
      <c r="M21" s="85">
        <v>20</v>
      </c>
      <c r="N21" s="85">
        <v>5</v>
      </c>
      <c r="O21" s="85">
        <f>N21+L21+K21+M21</f>
        <v>55</v>
      </c>
      <c r="P21" s="85">
        <f>(28-C21)*16-(D21/7)+O21</f>
        <v>207.42857142857142</v>
      </c>
      <c r="Q21" s="85">
        <f>L21+M21+N21</f>
        <v>46</v>
      </c>
      <c r="R21" s="85">
        <f>(28-C21)*16-(D21/7)+Q21</f>
        <v>198.42857142857142</v>
      </c>
      <c r="S21" s="102">
        <v>650000</v>
      </c>
      <c r="T21" s="102">
        <f>S21/O21</f>
        <v>11818.181818181818</v>
      </c>
    </row>
    <row r="22" spans="1:20" x14ac:dyDescent="0.25">
      <c r="A22" s="85" t="s">
        <v>279</v>
      </c>
      <c r="B22" s="85" t="s">
        <v>280</v>
      </c>
      <c r="C22" s="85">
        <v>17</v>
      </c>
      <c r="D22" s="85">
        <v>107</v>
      </c>
      <c r="E22" s="85">
        <v>2</v>
      </c>
      <c r="F22" s="26" t="s">
        <v>181</v>
      </c>
      <c r="G22" s="29">
        <v>4</v>
      </c>
      <c r="H22" s="29">
        <v>8</v>
      </c>
      <c r="I22" s="29">
        <v>4</v>
      </c>
      <c r="J22" s="29">
        <v>4</v>
      </c>
      <c r="K22" s="85">
        <v>9</v>
      </c>
      <c r="L22" s="85">
        <v>26</v>
      </c>
      <c r="M22" s="85">
        <v>8</v>
      </c>
      <c r="N22" s="85">
        <v>3</v>
      </c>
      <c r="O22" s="85">
        <f>N22+L22+K22+M22</f>
        <v>46</v>
      </c>
      <c r="P22" s="85">
        <f>(28-C22)*16-(D22/7)+O22</f>
        <v>206.71428571428572</v>
      </c>
      <c r="Q22" s="85">
        <f>L22+M22+N22</f>
        <v>37</v>
      </c>
      <c r="R22" s="85">
        <f>(28-C22)*16-(D22/7)+Q22</f>
        <v>197.71428571428572</v>
      </c>
      <c r="S22" s="102">
        <v>630000</v>
      </c>
      <c r="T22" s="102">
        <f>S22/O22</f>
        <v>13695.652173913044</v>
      </c>
    </row>
    <row r="23" spans="1:20" x14ac:dyDescent="0.25">
      <c r="A23" s="103" t="s">
        <v>304</v>
      </c>
      <c r="B23" s="85" t="s">
        <v>260</v>
      </c>
      <c r="C23" s="85">
        <v>18</v>
      </c>
      <c r="D23" s="85">
        <v>87</v>
      </c>
      <c r="E23" s="85">
        <v>4</v>
      </c>
      <c r="F23" s="26" t="s">
        <v>181</v>
      </c>
      <c r="G23" s="29">
        <v>4</v>
      </c>
      <c r="H23" s="29">
        <v>5</v>
      </c>
      <c r="I23" s="29">
        <v>9</v>
      </c>
      <c r="J23" s="29">
        <v>7</v>
      </c>
      <c r="K23" s="85">
        <v>9</v>
      </c>
      <c r="L23" s="85">
        <v>12</v>
      </c>
      <c r="M23" s="85">
        <v>32</v>
      </c>
      <c r="N23" s="85">
        <v>6</v>
      </c>
      <c r="O23" s="85">
        <f>N23+L23+K23+M23</f>
        <v>59</v>
      </c>
      <c r="P23" s="85">
        <f>(28-C23)*16-(D23/7)+O23</f>
        <v>206.57142857142858</v>
      </c>
      <c r="Q23" s="85">
        <f>L23+M23+N23</f>
        <v>50</v>
      </c>
      <c r="R23" s="85">
        <f>(28-C23)*16-(D23/7)+Q23</f>
        <v>197.57142857142858</v>
      </c>
      <c r="S23" s="102">
        <v>800000</v>
      </c>
      <c r="T23" s="102">
        <f>S23/O23</f>
        <v>13559.322033898305</v>
      </c>
    </row>
    <row r="24" spans="1:20" x14ac:dyDescent="0.25">
      <c r="A24" s="85" t="s">
        <v>289</v>
      </c>
      <c r="B24" s="85" t="s">
        <v>284</v>
      </c>
      <c r="C24" s="85">
        <v>17</v>
      </c>
      <c r="D24" s="85">
        <v>59</v>
      </c>
      <c r="E24" s="85">
        <v>3.2228070175438601</v>
      </c>
      <c r="G24" s="29">
        <v>3</v>
      </c>
      <c r="H24" s="29">
        <v>5</v>
      </c>
      <c r="I24" s="29">
        <v>6</v>
      </c>
      <c r="J24" s="29">
        <v>3</v>
      </c>
      <c r="K24" s="85">
        <v>6</v>
      </c>
      <c r="L24" s="85">
        <v>12</v>
      </c>
      <c r="M24" s="85">
        <v>16</v>
      </c>
      <c r="N24" s="85">
        <v>2</v>
      </c>
      <c r="O24" s="85">
        <f>N24+L24+K24+M24</f>
        <v>36</v>
      </c>
      <c r="P24" s="85">
        <f>(28-C24)*16-(D24/7)+O24</f>
        <v>203.57142857142858</v>
      </c>
      <c r="Q24" s="85">
        <f>L24+M24+N24</f>
        <v>30</v>
      </c>
      <c r="R24" s="85">
        <f>(28-C24)*16-(D24/7)+Q24</f>
        <v>197.57142857142858</v>
      </c>
      <c r="S24" s="102">
        <v>400000</v>
      </c>
      <c r="T24" s="102">
        <f>S24/O24</f>
        <v>11111.111111111111</v>
      </c>
    </row>
    <row r="25" spans="1:20" x14ac:dyDescent="0.25">
      <c r="A25" s="85" t="s">
        <v>354</v>
      </c>
      <c r="B25" s="85" t="s">
        <v>260</v>
      </c>
      <c r="C25" s="85">
        <v>18</v>
      </c>
      <c r="D25" s="85">
        <v>92</v>
      </c>
      <c r="E25" s="85">
        <v>3</v>
      </c>
      <c r="F25" s="26" t="s">
        <v>183</v>
      </c>
      <c r="G25" s="29">
        <v>4</v>
      </c>
      <c r="H25" s="29">
        <v>9</v>
      </c>
      <c r="I25" s="29">
        <v>6</v>
      </c>
      <c r="J25" s="29">
        <v>3</v>
      </c>
      <c r="K25" s="85">
        <v>9</v>
      </c>
      <c r="L25" s="85">
        <v>32</v>
      </c>
      <c r="M25" s="85">
        <v>16</v>
      </c>
      <c r="N25" s="85">
        <v>2</v>
      </c>
      <c r="O25" s="85">
        <f>N25+L25+K25+M25</f>
        <v>59</v>
      </c>
      <c r="P25" s="85">
        <f>(28-C25)*16-(D25/7)+O25</f>
        <v>205.85714285714286</v>
      </c>
      <c r="Q25" s="85">
        <f>L25+M25+N25</f>
        <v>50</v>
      </c>
      <c r="R25" s="85">
        <f>(28-C25)*16-(D25/7)+Q25</f>
        <v>196.85714285714286</v>
      </c>
      <c r="S25" s="102">
        <v>1500000</v>
      </c>
      <c r="T25" s="102">
        <f>S25/O25</f>
        <v>25423.728813559323</v>
      </c>
    </row>
    <row r="26" spans="1:20" x14ac:dyDescent="0.25">
      <c r="A26" s="85" t="s">
        <v>274</v>
      </c>
      <c r="B26" s="85" t="s">
        <v>275</v>
      </c>
      <c r="C26" s="85">
        <v>18</v>
      </c>
      <c r="D26" s="85">
        <v>43</v>
      </c>
      <c r="E26" s="85">
        <v>1</v>
      </c>
      <c r="F26" s="26" t="s">
        <v>179</v>
      </c>
      <c r="G26" s="29">
        <v>4</v>
      </c>
      <c r="H26" s="29">
        <v>9</v>
      </c>
      <c r="I26" s="29">
        <v>4</v>
      </c>
      <c r="J26" s="29">
        <v>4</v>
      </c>
      <c r="K26" s="85">
        <v>9</v>
      </c>
      <c r="L26" s="85">
        <v>32</v>
      </c>
      <c r="M26" s="85">
        <v>8</v>
      </c>
      <c r="N26" s="85">
        <v>3</v>
      </c>
      <c r="O26" s="85">
        <f>N26+L26+K26+M26</f>
        <v>52</v>
      </c>
      <c r="P26" s="85">
        <f>(28-C26)*16-(D26/7)+O26</f>
        <v>205.85714285714286</v>
      </c>
      <c r="Q26" s="85">
        <f>L26+M26+N26</f>
        <v>43</v>
      </c>
      <c r="R26" s="85">
        <f>(28-C26)*16-(D26/7)+Q26</f>
        <v>196.85714285714286</v>
      </c>
      <c r="S26" s="102">
        <v>800000</v>
      </c>
      <c r="T26" s="102">
        <f>S26/O26</f>
        <v>15384.615384615385</v>
      </c>
    </row>
    <row r="27" spans="1:20" x14ac:dyDescent="0.25">
      <c r="A27" s="85" t="s">
        <v>296</v>
      </c>
      <c r="B27" s="85" t="s">
        <v>297</v>
      </c>
      <c r="C27" s="85">
        <v>18</v>
      </c>
      <c r="D27" s="85">
        <v>26</v>
      </c>
      <c r="E27" s="85">
        <v>3</v>
      </c>
      <c r="F27" s="26" t="s">
        <v>106</v>
      </c>
      <c r="G27" s="29">
        <v>4</v>
      </c>
      <c r="H27" s="29">
        <v>5</v>
      </c>
      <c r="I27" s="29">
        <v>8</v>
      </c>
      <c r="J27" s="29">
        <v>3</v>
      </c>
      <c r="K27" s="85">
        <v>9</v>
      </c>
      <c r="L27" s="85">
        <v>12</v>
      </c>
      <c r="M27" s="85">
        <v>26</v>
      </c>
      <c r="N27" s="85">
        <v>2</v>
      </c>
      <c r="O27" s="85">
        <f>N27+L27+K27+M27</f>
        <v>49</v>
      </c>
      <c r="P27" s="85">
        <f>(28-C27)*16-(D27/7)+O27</f>
        <v>205.28571428571428</v>
      </c>
      <c r="Q27" s="85">
        <f>L27+M27+N27</f>
        <v>40</v>
      </c>
      <c r="R27" s="85">
        <f>(28-C27)*16-(D27/7)+Q27</f>
        <v>196.28571428571428</v>
      </c>
      <c r="S27" s="102">
        <v>1500000</v>
      </c>
      <c r="T27" s="102">
        <f>S27/O27</f>
        <v>30612.244897959183</v>
      </c>
    </row>
    <row r="28" spans="1:20" x14ac:dyDescent="0.25">
      <c r="A28" s="85" t="s">
        <v>338</v>
      </c>
      <c r="B28" s="85" t="s">
        <v>260</v>
      </c>
      <c r="C28" s="85">
        <v>18</v>
      </c>
      <c r="D28" s="85">
        <v>73</v>
      </c>
      <c r="E28" s="85">
        <v>1</v>
      </c>
      <c r="F28" s="26" t="s">
        <v>183</v>
      </c>
      <c r="G28" s="29">
        <v>4</v>
      </c>
      <c r="H28" s="29">
        <v>7</v>
      </c>
      <c r="I28" s="29">
        <v>8</v>
      </c>
      <c r="J28" s="29">
        <v>0</v>
      </c>
      <c r="K28" s="85">
        <v>9</v>
      </c>
      <c r="L28" s="85">
        <v>21</v>
      </c>
      <c r="M28" s="85">
        <v>26</v>
      </c>
      <c r="N28" s="85">
        <v>-1</v>
      </c>
      <c r="O28" s="85">
        <f>N28+L28+K28+M28</f>
        <v>55</v>
      </c>
      <c r="P28" s="85">
        <f>(28-C28)*16-(D28/7)+O28</f>
        <v>204.57142857142858</v>
      </c>
      <c r="Q28" s="85">
        <f>L28+M28+N28</f>
        <v>46</v>
      </c>
      <c r="R28" s="85">
        <f>(28-C28)*16-(D28/7)+Q28</f>
        <v>195.57142857142858</v>
      </c>
      <c r="S28" s="102">
        <v>1850000</v>
      </c>
      <c r="T28" s="102">
        <f>S28/O28</f>
        <v>33636.36363636364</v>
      </c>
    </row>
    <row r="29" spans="1:20" x14ac:dyDescent="0.25">
      <c r="A29" s="85" t="s">
        <v>339</v>
      </c>
      <c r="B29" s="85" t="s">
        <v>340</v>
      </c>
      <c r="C29" s="85">
        <v>19</v>
      </c>
      <c r="D29" s="85">
        <v>24</v>
      </c>
      <c r="E29" s="85">
        <v>3</v>
      </c>
      <c r="F29" s="26" t="s">
        <v>106</v>
      </c>
      <c r="G29" s="29">
        <v>2</v>
      </c>
      <c r="H29" s="29">
        <v>8</v>
      </c>
      <c r="I29" s="29">
        <v>7</v>
      </c>
      <c r="J29" s="29">
        <v>7</v>
      </c>
      <c r="K29" s="85">
        <v>2</v>
      </c>
      <c r="L29" s="85">
        <v>26</v>
      </c>
      <c r="M29" s="85">
        <v>20</v>
      </c>
      <c r="N29" s="85">
        <v>7</v>
      </c>
      <c r="O29" s="85">
        <f>N29+L29+K29+M29</f>
        <v>55</v>
      </c>
      <c r="P29" s="85">
        <f>(28-C29)*16-(D29/7)+O29</f>
        <v>195.57142857142858</v>
      </c>
      <c r="Q29" s="85">
        <f>L29+M29+N29</f>
        <v>53</v>
      </c>
      <c r="R29" s="85">
        <f>(28-C29)*16-(D29/7)+Q29</f>
        <v>193.57142857142858</v>
      </c>
      <c r="S29" s="102">
        <v>1040308.55007257</v>
      </c>
      <c r="T29" s="102">
        <f>S29/O29</f>
        <v>18914.700910410364</v>
      </c>
    </row>
    <row r="30" spans="1:20" x14ac:dyDescent="0.25">
      <c r="A30" s="103" t="s">
        <v>283</v>
      </c>
      <c r="B30" s="85" t="s">
        <v>284</v>
      </c>
      <c r="C30" s="85">
        <v>18</v>
      </c>
      <c r="D30" s="85">
        <v>102</v>
      </c>
      <c r="E30" s="85">
        <v>4</v>
      </c>
      <c r="G30" s="29">
        <v>5</v>
      </c>
      <c r="H30" s="29">
        <v>6</v>
      </c>
      <c r="I30" s="29">
        <v>9</v>
      </c>
      <c r="J30" s="29">
        <v>1</v>
      </c>
      <c r="K30" s="85">
        <v>13</v>
      </c>
      <c r="L30" s="85">
        <v>16</v>
      </c>
      <c r="M30" s="85">
        <v>32</v>
      </c>
      <c r="N30" s="85">
        <v>0</v>
      </c>
      <c r="O30" s="85">
        <f>N30+L30+K30+M30</f>
        <v>61</v>
      </c>
      <c r="P30" s="85">
        <f>(28-C30)*16-(D30/7)+O30</f>
        <v>206.42857142857142</v>
      </c>
      <c r="Q30" s="85">
        <f>L30+M30+N30</f>
        <v>48</v>
      </c>
      <c r="R30" s="85">
        <f>(28-C30)*16-(D30/7)+Q30</f>
        <v>193.42857142857142</v>
      </c>
      <c r="S30" s="102">
        <v>1450007</v>
      </c>
      <c r="T30" s="102">
        <f>S30/O30</f>
        <v>23770.60655737705</v>
      </c>
    </row>
    <row r="31" spans="1:20" x14ac:dyDescent="0.25">
      <c r="A31" s="85" t="s">
        <v>337</v>
      </c>
      <c r="B31" s="85" t="s">
        <v>252</v>
      </c>
      <c r="C31" s="85">
        <v>18</v>
      </c>
      <c r="D31" s="85">
        <v>46</v>
      </c>
      <c r="E31" s="85">
        <v>1</v>
      </c>
      <c r="F31" s="26" t="s">
        <v>106</v>
      </c>
      <c r="G31" s="29">
        <v>4</v>
      </c>
      <c r="H31" s="29">
        <v>5</v>
      </c>
      <c r="I31" s="29">
        <v>8</v>
      </c>
      <c r="J31" s="29">
        <v>2</v>
      </c>
      <c r="K31" s="85">
        <v>9</v>
      </c>
      <c r="L31" s="85">
        <v>12</v>
      </c>
      <c r="M31" s="85">
        <v>26</v>
      </c>
      <c r="N31" s="85">
        <v>1</v>
      </c>
      <c r="O31" s="85">
        <f>N31+L31+K31+M31</f>
        <v>48</v>
      </c>
      <c r="P31" s="85">
        <f>(28-C31)*16-(D31/7)+O31</f>
        <v>201.42857142857142</v>
      </c>
      <c r="Q31" s="85">
        <f>L31+M31+N31</f>
        <v>39</v>
      </c>
      <c r="R31" s="85">
        <f>(28-C31)*16-(D31/7)+Q31</f>
        <v>192.42857142857142</v>
      </c>
      <c r="S31" s="102">
        <v>1600000</v>
      </c>
      <c r="T31" s="102">
        <f>S31/O31</f>
        <v>33333.333333333336</v>
      </c>
    </row>
    <row r="32" spans="1:20" x14ac:dyDescent="0.25">
      <c r="A32" s="85" t="s">
        <v>288</v>
      </c>
      <c r="B32" s="85" t="s">
        <v>284</v>
      </c>
      <c r="C32" s="85">
        <v>18</v>
      </c>
      <c r="D32" s="85">
        <v>96</v>
      </c>
      <c r="E32" s="85">
        <v>3.2456140350877201</v>
      </c>
      <c r="G32" s="29">
        <v>3</v>
      </c>
      <c r="H32" s="29">
        <v>9</v>
      </c>
      <c r="I32" s="29">
        <v>5</v>
      </c>
      <c r="J32" s="29">
        <v>3</v>
      </c>
      <c r="K32" s="85">
        <v>6</v>
      </c>
      <c r="L32" s="85">
        <v>32</v>
      </c>
      <c r="M32" s="85">
        <v>12</v>
      </c>
      <c r="N32" s="85">
        <v>2</v>
      </c>
      <c r="O32" s="85">
        <f>N32+L32+K32+M32</f>
        <v>52</v>
      </c>
      <c r="P32" s="85">
        <f>(28-C32)*16-(D32/7)+O32</f>
        <v>198.28571428571428</v>
      </c>
      <c r="Q32" s="85">
        <f>L32+M32+N32</f>
        <v>46</v>
      </c>
      <c r="R32" s="85">
        <f>(28-C32)*16-(D32/7)+Q32</f>
        <v>192.28571428571428</v>
      </c>
      <c r="S32" s="102">
        <v>2000000</v>
      </c>
      <c r="T32" s="102">
        <f>S32/O32</f>
        <v>38461.538461538461</v>
      </c>
    </row>
    <row r="33" spans="1:20" x14ac:dyDescent="0.25">
      <c r="A33" s="103" t="s">
        <v>298</v>
      </c>
      <c r="B33" s="85" t="s">
        <v>268</v>
      </c>
      <c r="C33" s="85">
        <v>18</v>
      </c>
      <c r="D33" s="85">
        <v>55</v>
      </c>
      <c r="E33" s="85">
        <v>4</v>
      </c>
      <c r="F33" s="26" t="s">
        <v>106</v>
      </c>
      <c r="G33" s="29">
        <v>6</v>
      </c>
      <c r="H33" s="29">
        <v>6</v>
      </c>
      <c r="I33" s="29">
        <v>6</v>
      </c>
      <c r="J33" s="29">
        <v>8</v>
      </c>
      <c r="K33" s="85">
        <v>18</v>
      </c>
      <c r="L33" s="85">
        <v>16</v>
      </c>
      <c r="M33" s="85">
        <v>16</v>
      </c>
      <c r="N33" s="85">
        <v>8</v>
      </c>
      <c r="O33" s="85">
        <f>N33+L33+K33+M33</f>
        <v>58</v>
      </c>
      <c r="P33" s="85">
        <f>(28-C33)*16-(D33/7)+O33</f>
        <v>210.14285714285714</v>
      </c>
      <c r="Q33" s="85">
        <f>L33+M33+N33</f>
        <v>40</v>
      </c>
      <c r="R33" s="85">
        <f>(28-C33)*16-(D33/7)+Q33</f>
        <v>192.14285714285714</v>
      </c>
      <c r="S33" s="102">
        <v>150000</v>
      </c>
      <c r="T33" s="102">
        <f>S33/O33</f>
        <v>2586.2068965517242</v>
      </c>
    </row>
    <row r="34" spans="1:20" x14ac:dyDescent="0.25">
      <c r="A34" s="104" t="s">
        <v>322</v>
      </c>
      <c r="B34" s="85" t="s">
        <v>323</v>
      </c>
      <c r="C34" s="85">
        <v>18</v>
      </c>
      <c r="D34" s="85">
        <v>106</v>
      </c>
      <c r="E34" s="85">
        <v>1</v>
      </c>
      <c r="G34" s="29">
        <v>6</v>
      </c>
      <c r="H34" s="29">
        <v>9</v>
      </c>
      <c r="I34" s="29">
        <v>6</v>
      </c>
      <c r="J34" s="29">
        <v>0</v>
      </c>
      <c r="K34" s="85">
        <v>18</v>
      </c>
      <c r="L34" s="85">
        <v>32</v>
      </c>
      <c r="M34" s="85">
        <v>16</v>
      </c>
      <c r="N34" s="85">
        <v>-1</v>
      </c>
      <c r="O34" s="85">
        <f>N34+L34+K34+M34</f>
        <v>65</v>
      </c>
      <c r="P34" s="85">
        <f>(28-C34)*16-(D34/7)+O34</f>
        <v>209.85714285714286</v>
      </c>
      <c r="Q34" s="85">
        <f>L34+M34+N34</f>
        <v>47</v>
      </c>
      <c r="R34" s="85">
        <f>(28-C34)*16-(D34/7)+Q34</f>
        <v>191.85714285714286</v>
      </c>
      <c r="S34" s="102">
        <v>975000</v>
      </c>
      <c r="T34" s="102">
        <f>S34/O34</f>
        <v>15000</v>
      </c>
    </row>
    <row r="35" spans="1:20" x14ac:dyDescent="0.25">
      <c r="A35" s="85" t="s">
        <v>261</v>
      </c>
      <c r="B35" s="85" t="s">
        <v>262</v>
      </c>
      <c r="C35" s="85">
        <v>19</v>
      </c>
      <c r="D35" s="85">
        <v>80</v>
      </c>
      <c r="E35" s="85">
        <v>4</v>
      </c>
      <c r="F35" s="26" t="s">
        <v>106</v>
      </c>
      <c r="G35" s="29">
        <v>6</v>
      </c>
      <c r="H35" s="29">
        <v>2</v>
      </c>
      <c r="I35" s="29">
        <v>12</v>
      </c>
      <c r="J35" s="29">
        <v>0</v>
      </c>
      <c r="K35" s="85">
        <v>18</v>
      </c>
      <c r="L35" s="85">
        <v>3</v>
      </c>
      <c r="M35" s="85">
        <v>57</v>
      </c>
      <c r="N35" s="85">
        <v>-1</v>
      </c>
      <c r="O35" s="85">
        <f>N35+L35+K35+M35</f>
        <v>77</v>
      </c>
      <c r="P35" s="85">
        <f>(28-C35)*16-(D35/7)+O35</f>
        <v>209.57142857142858</v>
      </c>
      <c r="Q35" s="85">
        <f>L35+M35+N35</f>
        <v>59</v>
      </c>
      <c r="R35" s="85">
        <f>(28-C35)*16-(D35/7)+Q35</f>
        <v>191.57142857142858</v>
      </c>
      <c r="S35" s="102">
        <v>3200000</v>
      </c>
      <c r="T35" s="102">
        <f>S35/O35</f>
        <v>41558.441558441562</v>
      </c>
    </row>
    <row r="36" spans="1:20" x14ac:dyDescent="0.25">
      <c r="A36" s="94" t="s">
        <v>309</v>
      </c>
      <c r="B36" s="85" t="s">
        <v>310</v>
      </c>
      <c r="C36" s="85">
        <v>19</v>
      </c>
      <c r="D36" s="85">
        <v>78</v>
      </c>
      <c r="E36" s="85">
        <v>4</v>
      </c>
      <c r="F36" s="26" t="s">
        <v>181</v>
      </c>
      <c r="G36" s="29">
        <v>2</v>
      </c>
      <c r="H36" s="29">
        <v>10</v>
      </c>
      <c r="I36" s="29">
        <v>7</v>
      </c>
      <c r="J36" s="29">
        <v>0</v>
      </c>
      <c r="K36" s="85">
        <v>3</v>
      </c>
      <c r="L36" s="85">
        <v>39</v>
      </c>
      <c r="M36" s="85">
        <v>20</v>
      </c>
      <c r="N36" s="85">
        <v>-1</v>
      </c>
      <c r="O36" s="85">
        <f>N36+L36+K36+M36</f>
        <v>61</v>
      </c>
      <c r="P36" s="85">
        <f>(28-C36)*16-(D36/7)+O36</f>
        <v>193.85714285714286</v>
      </c>
      <c r="Q36" s="85">
        <f>L36+M36+N36</f>
        <v>58</v>
      </c>
      <c r="R36" s="85">
        <f>(28-C36)*16-(D36/7)+Q36</f>
        <v>190.85714285714286</v>
      </c>
      <c r="S36" s="102">
        <v>3700000</v>
      </c>
      <c r="T36" s="102">
        <f>S36/O36</f>
        <v>60655.737704918036</v>
      </c>
    </row>
    <row r="37" spans="1:20" x14ac:dyDescent="0.25">
      <c r="A37" s="94" t="s">
        <v>301</v>
      </c>
      <c r="B37" s="85" t="s">
        <v>302</v>
      </c>
      <c r="C37" s="85">
        <v>18</v>
      </c>
      <c r="D37" s="85">
        <v>37</v>
      </c>
      <c r="E37" s="85">
        <v>2</v>
      </c>
      <c r="F37" s="26" t="s">
        <v>106</v>
      </c>
      <c r="G37" s="29">
        <v>6</v>
      </c>
      <c r="H37" s="29">
        <v>5</v>
      </c>
      <c r="I37" s="29">
        <v>7</v>
      </c>
      <c r="J37" s="29">
        <v>5</v>
      </c>
      <c r="K37" s="85">
        <v>18</v>
      </c>
      <c r="L37" s="85">
        <v>12</v>
      </c>
      <c r="M37" s="85">
        <v>20</v>
      </c>
      <c r="N37" s="85">
        <v>4</v>
      </c>
      <c r="O37" s="85">
        <f>N37+L37+K37+M37</f>
        <v>54</v>
      </c>
      <c r="P37" s="85">
        <f>(28-C37)*16-(D37/7)+O37</f>
        <v>208.71428571428572</v>
      </c>
      <c r="Q37" s="85">
        <f>L37+M37+N37</f>
        <v>36</v>
      </c>
      <c r="R37" s="85">
        <f>(28-C37)*16-(D37/7)+Q37</f>
        <v>190.71428571428572</v>
      </c>
      <c r="S37" s="102">
        <v>150000</v>
      </c>
      <c r="T37" s="102">
        <f>S37/O37</f>
        <v>2777.7777777777778</v>
      </c>
    </row>
    <row r="38" spans="1:20" x14ac:dyDescent="0.25">
      <c r="A38" s="85" t="s">
        <v>276</v>
      </c>
      <c r="B38" s="85" t="s">
        <v>277</v>
      </c>
      <c r="C38" s="85">
        <v>18</v>
      </c>
      <c r="D38" s="85">
        <v>45</v>
      </c>
      <c r="E38" s="85">
        <v>1</v>
      </c>
      <c r="F38" s="26" t="s">
        <v>179</v>
      </c>
      <c r="G38" s="29">
        <v>4</v>
      </c>
      <c r="H38" s="29">
        <v>8</v>
      </c>
      <c r="I38" s="29">
        <v>4</v>
      </c>
      <c r="J38" s="29">
        <v>4</v>
      </c>
      <c r="K38" s="85">
        <v>9</v>
      </c>
      <c r="L38" s="85">
        <v>26</v>
      </c>
      <c r="M38" s="85">
        <v>8</v>
      </c>
      <c r="N38" s="85">
        <v>3</v>
      </c>
      <c r="O38" s="85">
        <f>N38+L38+K38+M38</f>
        <v>46</v>
      </c>
      <c r="P38" s="85">
        <f>(28-C38)*16-(D38/7)+O38</f>
        <v>199.57142857142858</v>
      </c>
      <c r="Q38" s="85">
        <f>L38+M38+N38</f>
        <v>37</v>
      </c>
      <c r="R38" s="85">
        <f>(28-C38)*16-(D38/7)+Q38</f>
        <v>190.57142857142858</v>
      </c>
      <c r="S38" s="102">
        <v>450000</v>
      </c>
      <c r="T38" s="102">
        <f>S38/O38</f>
        <v>9782.608695652174</v>
      </c>
    </row>
    <row r="39" spans="1:20" x14ac:dyDescent="0.25">
      <c r="A39" s="85" t="s">
        <v>336</v>
      </c>
      <c r="B39" s="85" t="s">
        <v>323</v>
      </c>
      <c r="C39" s="85">
        <v>18</v>
      </c>
      <c r="D39" s="85">
        <v>41</v>
      </c>
      <c r="E39" s="85">
        <v>5</v>
      </c>
      <c r="F39" s="26" t="s">
        <v>106</v>
      </c>
      <c r="G39" s="29">
        <v>3</v>
      </c>
      <c r="H39" s="29">
        <v>6</v>
      </c>
      <c r="I39" s="29">
        <v>7</v>
      </c>
      <c r="J39" s="29">
        <v>0</v>
      </c>
      <c r="K39" s="85">
        <v>6</v>
      </c>
      <c r="L39" s="85">
        <v>16</v>
      </c>
      <c r="M39" s="85">
        <v>20</v>
      </c>
      <c r="N39" s="85">
        <v>-1</v>
      </c>
      <c r="O39" s="85">
        <f>N39+L39+K39+M39</f>
        <v>41</v>
      </c>
      <c r="P39" s="85">
        <f>(28-C39)*16-(D39/7)+O39</f>
        <v>195.14285714285714</v>
      </c>
      <c r="Q39" s="85">
        <f>L39+M39+N39</f>
        <v>35</v>
      </c>
      <c r="R39" s="85">
        <f>(28-C39)*16-(D39/7)+Q39</f>
        <v>189.14285714285714</v>
      </c>
      <c r="S39" s="102">
        <v>2000000</v>
      </c>
      <c r="T39" s="102">
        <f>S39/O39</f>
        <v>48780.487804878052</v>
      </c>
    </row>
    <row r="40" spans="1:20" x14ac:dyDescent="0.25">
      <c r="A40" s="85" t="s">
        <v>273</v>
      </c>
      <c r="B40" s="85" t="s">
        <v>252</v>
      </c>
      <c r="C40" s="85">
        <v>18</v>
      </c>
      <c r="D40" s="85">
        <v>34</v>
      </c>
      <c r="E40" s="85">
        <v>3</v>
      </c>
      <c r="F40" s="26" t="s">
        <v>181</v>
      </c>
      <c r="G40" s="29">
        <v>4</v>
      </c>
      <c r="H40" s="29">
        <v>8</v>
      </c>
      <c r="I40" s="29">
        <v>4</v>
      </c>
      <c r="J40" s="29">
        <v>1</v>
      </c>
      <c r="K40" s="85">
        <v>9</v>
      </c>
      <c r="L40" s="85">
        <v>26</v>
      </c>
      <c r="M40" s="85">
        <v>8</v>
      </c>
      <c r="N40" s="85">
        <v>0</v>
      </c>
      <c r="O40" s="85">
        <f>N40+L40+K40+M40</f>
        <v>43</v>
      </c>
      <c r="P40" s="85">
        <f>(28-C40)*16-(D40/7)+O40</f>
        <v>198.14285714285714</v>
      </c>
      <c r="Q40" s="85">
        <f>L40+M40+N40</f>
        <v>34</v>
      </c>
      <c r="R40" s="85">
        <f>(28-C40)*16-(D40/7)+Q40</f>
        <v>189.14285714285714</v>
      </c>
      <c r="S40" s="102">
        <v>240000</v>
      </c>
      <c r="T40" s="102">
        <f>S40/O40</f>
        <v>5581.395348837209</v>
      </c>
    </row>
    <row r="41" spans="1:20" x14ac:dyDescent="0.25">
      <c r="A41" s="85" t="s">
        <v>303</v>
      </c>
      <c r="B41" s="85" t="s">
        <v>292</v>
      </c>
      <c r="C41" s="85">
        <v>18</v>
      </c>
      <c r="D41" s="85">
        <v>71</v>
      </c>
      <c r="E41" s="85">
        <v>6</v>
      </c>
      <c r="F41" s="26" t="s">
        <v>106</v>
      </c>
      <c r="G41" s="29">
        <v>4</v>
      </c>
      <c r="H41" s="29">
        <v>6</v>
      </c>
      <c r="I41" s="29">
        <v>7</v>
      </c>
      <c r="J41" s="29">
        <v>4</v>
      </c>
      <c r="K41" s="85">
        <v>9</v>
      </c>
      <c r="L41" s="85">
        <v>16</v>
      </c>
      <c r="M41" s="85">
        <v>20</v>
      </c>
      <c r="N41" s="85">
        <v>3</v>
      </c>
      <c r="O41" s="85">
        <f>N41+L41+K41+M41</f>
        <v>48</v>
      </c>
      <c r="P41" s="85">
        <f>(28-C41)*16-(D41/7)+O41</f>
        <v>197.85714285714286</v>
      </c>
      <c r="Q41" s="85">
        <f>L41+M41+N41</f>
        <v>39</v>
      </c>
      <c r="R41" s="85">
        <f>(28-C41)*16-(D41/7)+Q41</f>
        <v>188.85714285714286</v>
      </c>
      <c r="S41" s="102">
        <v>200000</v>
      </c>
      <c r="T41" s="102">
        <f>S41/O41</f>
        <v>4166.666666666667</v>
      </c>
    </row>
    <row r="42" spans="1:20" x14ac:dyDescent="0.25">
      <c r="A42" s="85" t="s">
        <v>353</v>
      </c>
      <c r="B42" s="85" t="s">
        <v>252</v>
      </c>
      <c r="C42" s="85">
        <v>18</v>
      </c>
      <c r="D42" s="85">
        <v>49</v>
      </c>
      <c r="E42" s="85">
        <v>2</v>
      </c>
      <c r="F42" s="26" t="s">
        <v>106</v>
      </c>
      <c r="G42" s="29">
        <v>5</v>
      </c>
      <c r="H42" s="29">
        <v>6</v>
      </c>
      <c r="I42" s="29">
        <v>6</v>
      </c>
      <c r="J42" s="29">
        <v>4</v>
      </c>
      <c r="K42" s="85">
        <v>13</v>
      </c>
      <c r="L42" s="85">
        <v>16</v>
      </c>
      <c r="M42" s="85">
        <v>16</v>
      </c>
      <c r="N42" s="85">
        <v>3</v>
      </c>
      <c r="O42" s="85">
        <f>N42+L42+K42+M42</f>
        <v>48</v>
      </c>
      <c r="P42" s="85">
        <f>(28-C42)*16-(D42/7)+O42</f>
        <v>201</v>
      </c>
      <c r="Q42" s="85">
        <f>L42+M42+N42</f>
        <v>35</v>
      </c>
      <c r="R42" s="85">
        <f>(28-C42)*16-(D42/7)+Q42</f>
        <v>188</v>
      </c>
      <c r="S42" s="102">
        <v>200000</v>
      </c>
      <c r="T42" s="102">
        <f>S42/O42</f>
        <v>4166.666666666667</v>
      </c>
    </row>
    <row r="43" spans="1:20" x14ac:dyDescent="0.25">
      <c r="A43" s="85" t="s">
        <v>267</v>
      </c>
      <c r="B43" s="85" t="s">
        <v>268</v>
      </c>
      <c r="C43" s="85">
        <v>19</v>
      </c>
      <c r="D43" s="85">
        <v>20</v>
      </c>
      <c r="E43" s="85">
        <v>6</v>
      </c>
      <c r="F43" s="26" t="s">
        <v>269</v>
      </c>
      <c r="G43" s="29">
        <v>3</v>
      </c>
      <c r="H43" s="29">
        <v>3</v>
      </c>
      <c r="I43" s="29">
        <v>10</v>
      </c>
      <c r="J43" s="29">
        <v>2</v>
      </c>
      <c r="K43" s="85">
        <v>6</v>
      </c>
      <c r="L43" s="85">
        <v>6</v>
      </c>
      <c r="M43" s="85">
        <v>39</v>
      </c>
      <c r="N43" s="85">
        <v>1</v>
      </c>
      <c r="O43" s="85">
        <f>N43+L43+K43+M43</f>
        <v>52</v>
      </c>
      <c r="P43" s="85">
        <f>(28-C43)*16-(D43/7)+O43</f>
        <v>193.14285714285714</v>
      </c>
      <c r="Q43" s="85">
        <f>L43+M43+N43</f>
        <v>46</v>
      </c>
      <c r="R43" s="85">
        <f>(28-C43)*16-(D43/7)+Q43</f>
        <v>187.14285714285714</v>
      </c>
      <c r="S43" s="102">
        <v>1350000</v>
      </c>
      <c r="T43" s="102">
        <f>S43/O43</f>
        <v>25961.538461538461</v>
      </c>
    </row>
    <row r="44" spans="1:20" x14ac:dyDescent="0.25">
      <c r="A44" s="85" t="s">
        <v>250</v>
      </c>
      <c r="B44" s="85" t="s">
        <v>252</v>
      </c>
      <c r="C44" s="85">
        <v>19</v>
      </c>
      <c r="D44" s="85">
        <v>61</v>
      </c>
      <c r="E44" s="85">
        <v>2</v>
      </c>
      <c r="F44" s="26" t="s">
        <v>183</v>
      </c>
      <c r="G44" s="29">
        <v>6</v>
      </c>
      <c r="H44" s="29">
        <v>4</v>
      </c>
      <c r="I44" s="29">
        <v>10</v>
      </c>
      <c r="J44" s="29">
        <v>3</v>
      </c>
      <c r="K44" s="85">
        <v>18</v>
      </c>
      <c r="L44" s="85">
        <v>9</v>
      </c>
      <c r="M44" s="85">
        <v>39</v>
      </c>
      <c r="N44" s="85">
        <v>2</v>
      </c>
      <c r="O44" s="85">
        <f>N44+L44+K44+M44</f>
        <v>68</v>
      </c>
      <c r="P44" s="85">
        <f>(28-C44)*16-(D44/7)+O44</f>
        <v>203.28571428571428</v>
      </c>
      <c r="Q44" s="85">
        <f>L44+M44+N44</f>
        <v>50</v>
      </c>
      <c r="R44" s="85">
        <f>(28-C44)*16-(D44/7)+Q44</f>
        <v>185.28571428571428</v>
      </c>
      <c r="S44" s="102">
        <v>1550000</v>
      </c>
      <c r="T44" s="102">
        <f>S44/O44</f>
        <v>22794.117647058825</v>
      </c>
    </row>
    <row r="45" spans="1:20" x14ac:dyDescent="0.25">
      <c r="A45" s="85" t="s">
        <v>352</v>
      </c>
      <c r="B45" s="85" t="s">
        <v>293</v>
      </c>
      <c r="C45" s="85">
        <v>18</v>
      </c>
      <c r="D45" s="85">
        <v>56</v>
      </c>
      <c r="E45" s="85">
        <v>6</v>
      </c>
      <c r="F45" s="26" t="s">
        <v>269</v>
      </c>
      <c r="G45" s="29">
        <v>5</v>
      </c>
      <c r="H45" s="29">
        <v>6</v>
      </c>
      <c r="I45" s="29">
        <v>6</v>
      </c>
      <c r="J45" s="29">
        <v>2</v>
      </c>
      <c r="K45" s="85">
        <v>13</v>
      </c>
      <c r="L45" s="85">
        <v>16</v>
      </c>
      <c r="M45" s="85">
        <v>16</v>
      </c>
      <c r="N45" s="85">
        <v>1</v>
      </c>
      <c r="O45" s="85">
        <f>N45+L45+K45+M45</f>
        <v>46</v>
      </c>
      <c r="P45" s="85">
        <f>(28-C45)*16-(D45/7)+O45</f>
        <v>198</v>
      </c>
      <c r="Q45" s="85">
        <f>L45+M45+N45</f>
        <v>33</v>
      </c>
      <c r="R45" s="85">
        <f>(28-C45)*16-(D45/7)+Q45</f>
        <v>185</v>
      </c>
      <c r="S45" s="102">
        <v>2500000</v>
      </c>
      <c r="T45" s="102">
        <f>S45/O45</f>
        <v>54347.82608695652</v>
      </c>
    </row>
    <row r="46" spans="1:20" x14ac:dyDescent="0.25">
      <c r="A46" s="85" t="s">
        <v>329</v>
      </c>
      <c r="B46" s="85" t="s">
        <v>330</v>
      </c>
      <c r="C46" s="85">
        <v>18</v>
      </c>
      <c r="D46" s="85">
        <v>95</v>
      </c>
      <c r="E46" s="85">
        <v>4</v>
      </c>
      <c r="F46" s="26" t="s">
        <v>181</v>
      </c>
      <c r="G46" s="29">
        <v>5</v>
      </c>
      <c r="H46" s="29">
        <v>6</v>
      </c>
      <c r="I46" s="29">
        <v>7</v>
      </c>
      <c r="J46" s="29">
        <v>2</v>
      </c>
      <c r="K46" s="85">
        <v>13</v>
      </c>
      <c r="L46" s="85">
        <v>16</v>
      </c>
      <c r="M46" s="85">
        <v>20</v>
      </c>
      <c r="N46" s="85">
        <v>1</v>
      </c>
      <c r="O46" s="85">
        <f>N46+L46+K46+M46</f>
        <v>50</v>
      </c>
      <c r="P46" s="85">
        <f>(28-C46)*16-(D46/7)+O46</f>
        <v>196.42857142857142</v>
      </c>
      <c r="Q46" s="85">
        <f>L46+M46+N46</f>
        <v>37</v>
      </c>
      <c r="R46" s="85">
        <f>(28-C46)*16-(D46/7)+Q46</f>
        <v>183.42857142857142</v>
      </c>
      <c r="S46" s="102">
        <v>2350000</v>
      </c>
      <c r="T46" s="102">
        <f>S46/O46</f>
        <v>47000</v>
      </c>
    </row>
    <row r="47" spans="1:20" x14ac:dyDescent="0.25">
      <c r="A47" s="85" t="s">
        <v>317</v>
      </c>
      <c r="B47" s="85" t="s">
        <v>277</v>
      </c>
      <c r="C47" s="85">
        <v>19</v>
      </c>
      <c r="D47" s="85">
        <v>26</v>
      </c>
      <c r="E47" s="85">
        <v>5</v>
      </c>
      <c r="F47" s="26" t="s">
        <v>106</v>
      </c>
      <c r="G47" s="29">
        <v>5</v>
      </c>
      <c r="H47" s="29">
        <v>7</v>
      </c>
      <c r="I47" s="29">
        <v>7</v>
      </c>
      <c r="J47" s="29">
        <v>3</v>
      </c>
      <c r="K47" s="85">
        <v>13</v>
      </c>
      <c r="L47" s="85">
        <v>21</v>
      </c>
      <c r="M47" s="85">
        <v>20</v>
      </c>
      <c r="N47" s="85">
        <v>2</v>
      </c>
      <c r="O47" s="85">
        <f>N47+L47+K47+M47</f>
        <v>56</v>
      </c>
      <c r="P47" s="85">
        <f>(28-C47)*16-(D47/7)+O47</f>
        <v>196.28571428571428</v>
      </c>
      <c r="Q47" s="85">
        <f>L47+M47+N47</f>
        <v>43</v>
      </c>
      <c r="R47" s="85">
        <f>(28-C47)*16-(D47/7)+Q47</f>
        <v>183.28571428571428</v>
      </c>
      <c r="S47" s="102">
        <v>3000000</v>
      </c>
      <c r="T47" s="102">
        <f>S47/O47</f>
        <v>53571.428571428572</v>
      </c>
    </row>
    <row r="48" spans="1:20" x14ac:dyDescent="0.25">
      <c r="A48" s="103" t="s">
        <v>286</v>
      </c>
      <c r="B48" s="85" t="s">
        <v>284</v>
      </c>
      <c r="C48" s="85">
        <v>18</v>
      </c>
      <c r="D48" s="85">
        <v>110</v>
      </c>
      <c r="E48" s="85">
        <v>4</v>
      </c>
      <c r="F48" s="26" t="s">
        <v>179</v>
      </c>
      <c r="G48" s="29">
        <v>7</v>
      </c>
      <c r="H48" s="29">
        <v>7</v>
      </c>
      <c r="I48" s="29">
        <v>6</v>
      </c>
      <c r="J48" s="29">
        <v>2</v>
      </c>
      <c r="K48" s="85">
        <v>23</v>
      </c>
      <c r="L48" s="85">
        <v>21</v>
      </c>
      <c r="M48" s="85">
        <v>16</v>
      </c>
      <c r="N48" s="85">
        <v>1</v>
      </c>
      <c r="O48" s="85">
        <f>N48+L48+K48+M48</f>
        <v>61</v>
      </c>
      <c r="P48" s="85">
        <f>(28-C48)*16-(D48/7)+O48</f>
        <v>205.28571428571428</v>
      </c>
      <c r="Q48" s="85">
        <f>L48+M48+N48</f>
        <v>38</v>
      </c>
      <c r="R48" s="85">
        <f>(28-C48)*16-(D48/7)+Q48</f>
        <v>182.28571428571428</v>
      </c>
      <c r="S48" s="102">
        <v>450000</v>
      </c>
      <c r="T48" s="102">
        <f>S48/O48</f>
        <v>7377.0491803278692</v>
      </c>
    </row>
    <row r="49" spans="1:20" x14ac:dyDescent="0.25">
      <c r="A49" s="104" t="s">
        <v>328</v>
      </c>
      <c r="B49" s="85" t="s">
        <v>260</v>
      </c>
      <c r="C49" s="85">
        <v>19</v>
      </c>
      <c r="D49" s="85">
        <v>88</v>
      </c>
      <c r="E49" s="85">
        <v>2</v>
      </c>
      <c r="F49" s="26" t="s">
        <v>183</v>
      </c>
      <c r="G49" s="29">
        <v>9</v>
      </c>
      <c r="H49" s="29">
        <v>10</v>
      </c>
      <c r="I49" s="29">
        <v>5</v>
      </c>
      <c r="J49" s="29">
        <v>0</v>
      </c>
      <c r="K49" s="85">
        <v>36</v>
      </c>
      <c r="L49" s="85">
        <v>39</v>
      </c>
      <c r="M49" s="85">
        <v>12</v>
      </c>
      <c r="N49" s="85">
        <v>-1</v>
      </c>
      <c r="O49" s="85">
        <f>N49+L49+K49+M49</f>
        <v>86</v>
      </c>
      <c r="P49" s="85">
        <f>(28-C49)*16-(D49/7)+O49</f>
        <v>217.42857142857142</v>
      </c>
      <c r="Q49" s="85">
        <f>L49+M49+N49</f>
        <v>50</v>
      </c>
      <c r="R49" s="85">
        <f>(28-C49)*16-(D49/7)+Q49</f>
        <v>181.42857142857142</v>
      </c>
      <c r="S49" s="102">
        <v>4000000</v>
      </c>
      <c r="T49" s="102">
        <f>S49/O49</f>
        <v>46511.627906976741</v>
      </c>
    </row>
    <row r="50" spans="1:20" x14ac:dyDescent="0.25">
      <c r="A50" s="94" t="s">
        <v>307</v>
      </c>
      <c r="B50" s="85" t="s">
        <v>308</v>
      </c>
      <c r="C50" s="85">
        <v>19</v>
      </c>
      <c r="D50" s="85">
        <v>60</v>
      </c>
      <c r="E50" s="85">
        <v>3</v>
      </c>
      <c r="F50" s="26" t="s">
        <v>183</v>
      </c>
      <c r="G50" s="29">
        <v>5</v>
      </c>
      <c r="H50" s="29">
        <v>5</v>
      </c>
      <c r="I50" s="29">
        <v>8</v>
      </c>
      <c r="J50" s="29">
        <v>8</v>
      </c>
      <c r="K50" s="85">
        <v>13</v>
      </c>
      <c r="L50" s="85">
        <v>12</v>
      </c>
      <c r="M50" s="85">
        <v>26</v>
      </c>
      <c r="N50" s="85">
        <v>8</v>
      </c>
      <c r="O50" s="85">
        <f>N50+L50+K50+M50</f>
        <v>59</v>
      </c>
      <c r="P50" s="85">
        <f>(28-C50)*16-(D50/7)+O50</f>
        <v>194.42857142857142</v>
      </c>
      <c r="Q50" s="85">
        <f>L50+M50+N50</f>
        <v>46</v>
      </c>
      <c r="R50" s="85">
        <f>(28-C50)*16-(D50/7)+Q50</f>
        <v>181.42857142857142</v>
      </c>
      <c r="S50" s="102">
        <v>300000</v>
      </c>
      <c r="T50" s="102">
        <f>S50/O50</f>
        <v>5084.7457627118647</v>
      </c>
    </row>
    <row r="51" spans="1:20" x14ac:dyDescent="0.25">
      <c r="A51" s="85" t="s">
        <v>331</v>
      </c>
      <c r="B51" s="85" t="s">
        <v>268</v>
      </c>
      <c r="C51" s="85">
        <v>18</v>
      </c>
      <c r="D51" s="85">
        <v>109</v>
      </c>
      <c r="E51" s="85">
        <v>3</v>
      </c>
      <c r="F51" s="26" t="s">
        <v>332</v>
      </c>
      <c r="G51" s="29">
        <v>2</v>
      </c>
      <c r="H51" s="29">
        <v>6</v>
      </c>
      <c r="I51" s="29">
        <v>7</v>
      </c>
      <c r="J51" s="29">
        <v>2</v>
      </c>
      <c r="K51" s="85">
        <v>3</v>
      </c>
      <c r="L51" s="85">
        <v>16</v>
      </c>
      <c r="M51" s="85">
        <v>20</v>
      </c>
      <c r="N51" s="85">
        <v>1</v>
      </c>
      <c r="O51" s="85">
        <f>N51+L51+K51+M51</f>
        <v>40</v>
      </c>
      <c r="P51" s="85">
        <f>(28-C51)*16-(D51/7)+O51</f>
        <v>184.42857142857142</v>
      </c>
      <c r="Q51" s="85">
        <f>L51+M51+N51</f>
        <v>37</v>
      </c>
      <c r="R51" s="85">
        <f>(28-C51)*16-(D51/7)+Q51</f>
        <v>181.42857142857142</v>
      </c>
      <c r="S51" s="102">
        <v>800000</v>
      </c>
      <c r="T51" s="102">
        <f>S51/O51</f>
        <v>20000</v>
      </c>
    </row>
    <row r="52" spans="1:20" x14ac:dyDescent="0.25">
      <c r="A52" s="85" t="s">
        <v>333</v>
      </c>
      <c r="B52" s="85" t="s">
        <v>291</v>
      </c>
      <c r="C52" s="85">
        <v>19</v>
      </c>
      <c r="D52" s="85">
        <v>5</v>
      </c>
      <c r="E52" s="85">
        <v>4</v>
      </c>
      <c r="F52" s="26" t="s">
        <v>106</v>
      </c>
      <c r="G52" s="29">
        <v>7</v>
      </c>
      <c r="H52" s="29">
        <v>7</v>
      </c>
      <c r="I52" s="29">
        <v>6</v>
      </c>
      <c r="J52" s="29">
        <v>1</v>
      </c>
      <c r="K52" s="85">
        <v>23</v>
      </c>
      <c r="L52" s="85">
        <v>21</v>
      </c>
      <c r="M52" s="85">
        <v>16</v>
      </c>
      <c r="N52" s="85">
        <v>0</v>
      </c>
      <c r="O52" s="85">
        <f>N52+L52+K52+M52</f>
        <v>60</v>
      </c>
      <c r="P52" s="85">
        <f>(28-C52)*16-(D52/7)+O52</f>
        <v>203.28571428571428</v>
      </c>
      <c r="Q52" s="85">
        <f>L52+M52+N52</f>
        <v>37</v>
      </c>
      <c r="R52" s="85">
        <f>(28-C52)*16-(D52/7)+Q52</f>
        <v>180.28571428571428</v>
      </c>
      <c r="S52" s="102">
        <v>800000</v>
      </c>
      <c r="T52" s="102">
        <f>S52/O52</f>
        <v>13333.333333333334</v>
      </c>
    </row>
    <row r="53" spans="1:20" x14ac:dyDescent="0.25">
      <c r="A53" s="85" t="s">
        <v>254</v>
      </c>
      <c r="B53" s="85" t="s">
        <v>255</v>
      </c>
      <c r="C53" s="85">
        <v>19</v>
      </c>
      <c r="D53" s="85">
        <v>104</v>
      </c>
      <c r="E53" s="85">
        <v>2</v>
      </c>
      <c r="G53" s="29">
        <v>5</v>
      </c>
      <c r="H53" s="29">
        <v>5</v>
      </c>
      <c r="I53" s="29">
        <v>10</v>
      </c>
      <c r="J53" s="29">
        <v>1</v>
      </c>
      <c r="K53" s="85">
        <v>13</v>
      </c>
      <c r="L53" s="85">
        <v>12</v>
      </c>
      <c r="M53" s="85">
        <v>39</v>
      </c>
      <c r="N53" s="85">
        <v>0</v>
      </c>
      <c r="O53" s="85">
        <f>N53+L53+K53+M53</f>
        <v>64</v>
      </c>
      <c r="P53" s="85">
        <f>(28-C53)*16-(D53/7)+O53</f>
        <v>193.14285714285714</v>
      </c>
      <c r="Q53" s="85">
        <f>L53+M53+N53</f>
        <v>51</v>
      </c>
      <c r="R53" s="85">
        <f>(28-C53)*16-(D53/7)+Q53</f>
        <v>180.14285714285714</v>
      </c>
      <c r="S53" s="102">
        <v>1000000</v>
      </c>
      <c r="T53" s="102">
        <f>S53/O53</f>
        <v>15625</v>
      </c>
    </row>
    <row r="54" spans="1:20" x14ac:dyDescent="0.25">
      <c r="A54" s="85" t="s">
        <v>265</v>
      </c>
      <c r="B54" s="85" t="s">
        <v>266</v>
      </c>
      <c r="C54" s="85">
        <v>19</v>
      </c>
      <c r="D54" s="85">
        <v>36</v>
      </c>
      <c r="E54" s="85">
        <v>6</v>
      </c>
      <c r="F54" s="26" t="s">
        <v>181</v>
      </c>
      <c r="G54" s="29">
        <v>2</v>
      </c>
      <c r="H54" s="29">
        <v>2</v>
      </c>
      <c r="I54" s="29">
        <v>10</v>
      </c>
      <c r="J54" s="29">
        <v>0</v>
      </c>
      <c r="K54" s="85">
        <v>3</v>
      </c>
      <c r="L54" s="85">
        <v>3</v>
      </c>
      <c r="M54" s="85">
        <v>39</v>
      </c>
      <c r="N54" s="85">
        <v>-1</v>
      </c>
      <c r="O54" s="85">
        <f>N54+L54+K54+M54</f>
        <v>44</v>
      </c>
      <c r="P54" s="85">
        <f>(28-C54)*16-(D54/7)+O54</f>
        <v>182.85714285714286</v>
      </c>
      <c r="Q54" s="85">
        <f>L54+M54+N54</f>
        <v>41</v>
      </c>
      <c r="R54" s="85">
        <f>(28-C54)*16-(D54/7)+Q54</f>
        <v>179.85714285714286</v>
      </c>
      <c r="S54" s="102">
        <v>1100000</v>
      </c>
      <c r="T54" s="102">
        <f>S54/O54</f>
        <v>25000</v>
      </c>
    </row>
    <row r="55" spans="1:20" x14ac:dyDescent="0.25">
      <c r="A55" s="85" t="s">
        <v>259</v>
      </c>
      <c r="B55" s="85" t="s">
        <v>260</v>
      </c>
      <c r="C55" s="85">
        <v>19</v>
      </c>
      <c r="D55" s="85">
        <v>23</v>
      </c>
      <c r="E55" s="85">
        <v>6</v>
      </c>
      <c r="F55" s="26" t="s">
        <v>183</v>
      </c>
      <c r="G55" s="29">
        <v>2</v>
      </c>
      <c r="H55" s="29">
        <v>1</v>
      </c>
      <c r="I55" s="29">
        <v>10</v>
      </c>
      <c r="J55" s="29">
        <v>1</v>
      </c>
      <c r="K55" s="85">
        <v>3</v>
      </c>
      <c r="L55" s="85">
        <v>0</v>
      </c>
      <c r="M55" s="85">
        <v>39</v>
      </c>
      <c r="N55" s="85">
        <v>0</v>
      </c>
      <c r="O55" s="85">
        <f>N55+L55+K55+M55</f>
        <v>42</v>
      </c>
      <c r="P55" s="85">
        <f>(28-C55)*16-(D55/7)+O55</f>
        <v>182.71428571428572</v>
      </c>
      <c r="Q55" s="85">
        <f>L55+M55+N55</f>
        <v>39</v>
      </c>
      <c r="R55" s="85">
        <f>(28-C55)*16-(D55/7)+Q55</f>
        <v>179.71428571428572</v>
      </c>
      <c r="S55" s="102">
        <v>1400000</v>
      </c>
      <c r="T55" s="102">
        <f>S55/O55</f>
        <v>33333.333333333336</v>
      </c>
    </row>
    <row r="56" spans="1:20" x14ac:dyDescent="0.25">
      <c r="A56" s="85" t="s">
        <v>263</v>
      </c>
      <c r="B56" s="85" t="s">
        <v>264</v>
      </c>
      <c r="C56" s="85">
        <v>19</v>
      </c>
      <c r="D56" s="85">
        <v>69</v>
      </c>
      <c r="E56" s="85">
        <v>6</v>
      </c>
      <c r="F56" s="26" t="s">
        <v>106</v>
      </c>
      <c r="G56" s="29">
        <v>1</v>
      </c>
      <c r="H56" s="29">
        <v>2</v>
      </c>
      <c r="I56" s="29">
        <v>10</v>
      </c>
      <c r="J56" s="29">
        <v>1</v>
      </c>
      <c r="K56" s="85">
        <v>0</v>
      </c>
      <c r="L56" s="85">
        <v>3</v>
      </c>
      <c r="M56" s="85">
        <v>39</v>
      </c>
      <c r="N56" s="85">
        <v>0</v>
      </c>
      <c r="O56" s="85">
        <f>N56+L56+K56+M56</f>
        <v>42</v>
      </c>
      <c r="P56" s="85">
        <f>(28-C56)*16-(D56/7)+O56</f>
        <v>176.14285714285714</v>
      </c>
      <c r="Q56" s="85">
        <f>L56+M56+N56</f>
        <v>42</v>
      </c>
      <c r="R56" s="85">
        <f>(28-C56)*16-(D56/7)+Q56</f>
        <v>176.14285714285714</v>
      </c>
      <c r="S56" s="102">
        <v>1500000</v>
      </c>
      <c r="T56" s="102">
        <f>S56/O56</f>
        <v>35714.285714285717</v>
      </c>
    </row>
    <row r="57" spans="1:20" x14ac:dyDescent="0.25">
      <c r="A57" s="85" t="s">
        <v>335</v>
      </c>
      <c r="B57" s="85" t="s">
        <v>260</v>
      </c>
      <c r="C57" s="85">
        <v>19</v>
      </c>
      <c r="D57" s="85">
        <v>58</v>
      </c>
      <c r="E57" s="85">
        <v>5</v>
      </c>
      <c r="F57" s="26" t="s">
        <v>269</v>
      </c>
      <c r="G57" s="29">
        <v>10</v>
      </c>
      <c r="H57" s="29">
        <v>5</v>
      </c>
      <c r="I57" s="29">
        <v>8</v>
      </c>
      <c r="J57" s="29">
        <v>3</v>
      </c>
      <c r="K57" s="85">
        <v>44</v>
      </c>
      <c r="L57" s="85">
        <v>12</v>
      </c>
      <c r="M57" s="85">
        <v>26</v>
      </c>
      <c r="N57" s="85">
        <v>2</v>
      </c>
      <c r="O57" s="85">
        <f>N57+L57+K57+M57</f>
        <v>84</v>
      </c>
      <c r="P57" s="85">
        <f>(28-C57)*16-(D57/7)+O57</f>
        <v>219.71428571428572</v>
      </c>
      <c r="Q57" s="85">
        <f>L57+M57+N57</f>
        <v>40</v>
      </c>
      <c r="R57" s="85">
        <f>(28-C57)*16-(D57/7)+Q57</f>
        <v>175.71428571428572</v>
      </c>
      <c r="S57" s="102">
        <v>2000000</v>
      </c>
      <c r="T57" s="102">
        <f>S57/O57</f>
        <v>23809.523809523809</v>
      </c>
    </row>
    <row r="58" spans="1:20" x14ac:dyDescent="0.25">
      <c r="A58" s="85" t="s">
        <v>282</v>
      </c>
      <c r="B58" s="85" t="s">
        <v>268</v>
      </c>
      <c r="C58" s="85">
        <v>19</v>
      </c>
      <c r="D58" s="85">
        <v>15</v>
      </c>
      <c r="E58" s="85">
        <v>6</v>
      </c>
      <c r="G58" s="29">
        <v>10</v>
      </c>
      <c r="H58" s="29">
        <v>7</v>
      </c>
      <c r="I58" s="29">
        <v>4</v>
      </c>
      <c r="J58" s="29">
        <v>3</v>
      </c>
      <c r="K58" s="85">
        <v>44</v>
      </c>
      <c r="L58" s="85">
        <v>21</v>
      </c>
      <c r="M58" s="85">
        <v>8</v>
      </c>
      <c r="N58" s="85">
        <v>2</v>
      </c>
      <c r="O58" s="85">
        <f>N58+L58+K58+M58</f>
        <v>75</v>
      </c>
      <c r="P58" s="85">
        <f>(28-C58)*16-(D58/7)+O58</f>
        <v>216.85714285714286</v>
      </c>
      <c r="Q58" s="85">
        <f>L58+M58+N58</f>
        <v>31</v>
      </c>
      <c r="R58" s="85">
        <f>(28-C58)*16-(D58/7)+Q58</f>
        <v>172.85714285714286</v>
      </c>
      <c r="S58" s="102">
        <v>2000000</v>
      </c>
      <c r="T58" s="102">
        <f>S58/O58</f>
        <v>26666.666666666668</v>
      </c>
    </row>
  </sheetData>
  <sortState ref="A2:T58">
    <sortCondition descending="1" ref="R2:R58"/>
    <sortCondition descending="1" ref="Q2:Q58"/>
  </sortState>
  <conditionalFormatting sqref="K12:N24 K26:N41 K43:N44 K46:N50">
    <cfRule type="colorScale" priority="51">
      <colorScale>
        <cfvo type="min"/>
        <cfvo type="max"/>
        <color rgb="FFFCFCFF"/>
        <color rgb="FFF8696B"/>
      </colorScale>
    </cfRule>
  </conditionalFormatting>
  <conditionalFormatting sqref="K2:N11 K25:N25 K42:N42 K45:N45 K58:N5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E2:E4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0 T58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1:N51">
    <cfRule type="colorScale" priority="40">
      <colorScale>
        <cfvo type="min"/>
        <cfvo type="max"/>
        <color rgb="FFFCFCFF"/>
        <color rgb="FFF8696B"/>
      </colorScale>
    </cfRule>
  </conditionalFormatting>
  <conditionalFormatting sqref="T5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2:N53">
    <cfRule type="colorScale" priority="114">
      <colorScale>
        <cfvo type="min"/>
        <cfvo type="max"/>
        <color rgb="FFFCFCFF"/>
        <color rgb="FFF8696B"/>
      </colorScale>
    </cfRule>
  </conditionalFormatting>
  <conditionalFormatting sqref="T52:T5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N54">
    <cfRule type="colorScale" priority="21">
      <colorScale>
        <cfvo type="min"/>
        <cfvo type="max"/>
        <color rgb="FFFCFCFF"/>
        <color rgb="FFF8696B"/>
      </colorScale>
    </cfRule>
  </conditionalFormatting>
  <conditionalFormatting sqref="T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N55">
    <cfRule type="colorScale" priority="15">
      <colorScale>
        <cfvo type="min"/>
        <cfvo type="max"/>
        <color rgb="FFFCFCFF"/>
        <color rgb="FFF8696B"/>
      </colorScale>
    </cfRule>
  </conditionalFormatting>
  <conditionalFormatting sqref="T5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6:N56">
    <cfRule type="colorScale" priority="9">
      <colorScale>
        <cfvo type="min"/>
        <cfvo type="max"/>
        <color rgb="FFFCFCFF"/>
        <color rgb="FFF8696B"/>
      </colorScale>
    </cfRule>
  </conditionalFormatting>
  <conditionalFormatting sqref="T5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N57">
    <cfRule type="colorScale" priority="3">
      <colorScale>
        <cfvo type="min"/>
        <cfvo type="max"/>
        <color rgb="FFFCFCFF"/>
        <color rgb="FFF8696B"/>
      </colorScale>
    </cfRule>
  </conditionalFormatting>
  <conditionalFormatting sqref="T5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R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5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C1" zoomScale="90" zoomScaleNormal="90" workbookViewId="0">
      <selection activeCell="P17" sqref="P17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8" t="s">
        <v>156</v>
      </c>
      <c r="B7" s="108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J29" sqref="J29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7" t="s">
        <v>192</v>
      </c>
      <c r="N2" s="107"/>
      <c r="O2" s="107"/>
      <c r="P2" s="107"/>
      <c r="Q2" s="107"/>
      <c r="R2" s="107"/>
      <c r="S2" s="107"/>
      <c r="T2" s="107"/>
      <c r="U2" s="107"/>
      <c r="V2" s="107"/>
      <c r="W2" s="107"/>
      <c r="X2">
        <v>1</v>
      </c>
      <c r="Y2" s="78" t="s">
        <v>188</v>
      </c>
      <c r="Z2" s="107" t="s">
        <v>192</v>
      </c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7" t="s">
        <v>193</v>
      </c>
      <c r="N3" s="107"/>
      <c r="O3" s="107"/>
      <c r="P3" s="107"/>
      <c r="Q3" s="107"/>
      <c r="R3" s="107"/>
      <c r="S3" s="107"/>
      <c r="T3" s="107"/>
      <c r="U3" s="107"/>
      <c r="V3" s="107"/>
      <c r="W3" s="107"/>
      <c r="X3">
        <v>2</v>
      </c>
      <c r="Y3" s="78" t="s">
        <v>189</v>
      </c>
      <c r="Z3" s="107" t="s">
        <v>193</v>
      </c>
      <c r="AA3" s="107"/>
      <c r="AB3" s="107"/>
      <c r="AC3" s="107"/>
      <c r="AD3" s="107"/>
      <c r="AE3" s="107"/>
      <c r="AF3" s="107"/>
      <c r="AG3" s="107"/>
      <c r="AH3" s="107"/>
      <c r="AI3" s="107"/>
      <c r="AJ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7" t="s">
        <v>190</v>
      </c>
      <c r="N4" s="107"/>
      <c r="O4" s="107"/>
      <c r="P4" s="107"/>
      <c r="Q4" s="107"/>
      <c r="R4" s="107"/>
      <c r="S4" s="107"/>
      <c r="T4" s="107"/>
      <c r="U4" s="107"/>
      <c r="V4" s="107"/>
      <c r="W4" s="107"/>
      <c r="X4">
        <v>3</v>
      </c>
      <c r="Y4" s="78" t="s">
        <v>191</v>
      </c>
      <c r="Z4" s="107" t="s">
        <v>197</v>
      </c>
      <c r="AA4" s="107"/>
      <c r="AB4" s="107"/>
      <c r="AC4" s="107"/>
      <c r="AD4" s="107"/>
      <c r="AE4" s="107"/>
      <c r="AF4" s="107"/>
      <c r="AG4" s="107"/>
      <c r="AH4" s="107"/>
      <c r="AI4" s="107"/>
      <c r="AJ4" s="107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A26" sqref="A26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7" t="s">
        <v>200</v>
      </c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7" t="s">
        <v>209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7" t="s">
        <v>210</v>
      </c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zoomScale="110" zoomScaleNormal="110" workbookViewId="0">
      <selection activeCell="L5" sqref="L5:AJ25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6"/>
      <c r="D1" s="106"/>
      <c r="E1" s="106"/>
      <c r="F1" s="106"/>
      <c r="G1" s="106"/>
      <c r="H1" s="106"/>
      <c r="I1" s="106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7" t="s">
        <v>192</v>
      </c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7" t="s">
        <v>193</v>
      </c>
      <c r="O3" s="107"/>
      <c r="P3" s="107"/>
      <c r="Q3" s="107"/>
      <c r="R3" s="107"/>
      <c r="S3" s="107"/>
      <c r="T3" s="107"/>
      <c r="U3" s="107"/>
      <c r="V3" s="107"/>
      <c r="W3" s="107"/>
      <c r="X3" s="107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7" t="s">
        <v>197</v>
      </c>
      <c r="O4" s="107"/>
      <c r="P4" s="107"/>
      <c r="Q4" s="107"/>
      <c r="R4" s="107"/>
      <c r="S4" s="107"/>
      <c r="T4" s="107"/>
      <c r="U4" s="107"/>
      <c r="V4" s="107"/>
      <c r="W4" s="107"/>
      <c r="X4" s="107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EquipoPerikas</vt:lpstr>
      <vt:lpstr>Tactica</vt:lpstr>
      <vt:lpstr>DatosTactica</vt:lpstr>
      <vt:lpstr>Lanzadores</vt:lpstr>
      <vt:lpstr>Sueldos</vt:lpstr>
      <vt:lpstr>451_TL_1Banda</vt:lpstr>
      <vt:lpstr>Planning_10-11Jug</vt:lpstr>
      <vt:lpstr>PLANNING</vt:lpstr>
      <vt:lpstr>Planning_v3</vt:lpstr>
      <vt:lpstr>PLANNING_v4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2019-06-13T15:30:09Z</dcterms:modified>
</cp:coreProperties>
</file>