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mp" ContentType="image/bmp"/>
  <Default Extension="jpeg" ContentType="image/jpeg"/>
  <Default Extension="png" ContentType="image/png"/>
  <Default Extension="gif" ContentType="image/gif"/>
  <Default Extension="tif" ContentType="image/tif"/>
  <Default Extension="emf" ContentType="image/x-emf"/>
  <Default Extension="wmf" ContentType="image/x-wmf"/>
  <Default Extension="pct" ContentType="image/pct"/>
  <Default Extension="pcx" ContentType="image/pcx"/>
  <Default Extension="tga" ContentType="image/tga"/>
  <Default Extension="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omments2.xml" ContentType="application/vnd.openxmlformats-officedocument.spreadsheetml.comments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2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</Types>
</file>

<file path=_rels/.rels><?xml version="1.0" encoding="UTF-8" standalone="yes" 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fileSharing readOnlyRecommended="0" userName="uny11"/>
  <workbookPr/>
  <bookViews>
    <workbookView activeTab="1" xWindow="240" yWindow="60" windowWidth="29040" windowHeight="15840" tabRatio="500"/>
  </bookViews>
  <sheets>
    <sheet name="Hall_of_Fame" sheetId="1" r:id="rId4"/>
    <sheet name="Plantilla" sheetId="2" r:id="rId5"/>
    <sheet name="Escola Jedi" sheetId="3" r:id="rId6"/>
    <sheet name="Planning" sheetId="4" r:id="rId7"/>
    <sheet name="III.9" sheetId="5" r:id="rId8"/>
    <sheet name="Economia" sheetId="6" r:id="rId9"/>
    <sheet name="Ahch-To" sheetId="7" r:id="rId10"/>
    <sheet name="Banderas" sheetId="8" r:id="rId11"/>
    <sheet name="Generaciones" sheetId="9" r:id="rId12"/>
    <sheet name="POR" sheetId="10" r:id="rId13"/>
    <sheet name="DEF" sheetId="11" r:id="rId14"/>
    <sheet name="JUG" sheetId="12" r:id="rId15"/>
    <sheet name="LAT" sheetId="13" r:id="rId16"/>
    <sheet name="PAS" sheetId="14" r:id="rId17"/>
    <sheet name="ANO" sheetId="15" r:id="rId18"/>
    <sheet name="Entrenamiento" sheetId="16" r:id="rId19"/>
  </sheets>
  <calcPr/>
  <extLst>
    <ext uri="smNativeData">
      <pm:revision xmlns:pm="smNativeData" day="1595858545" val="976" rev="124" rev64="64" revOS="3" revMin="124" revMax="0"/>
      <pm:docPrefs xmlns:pm="smNativeData" id="1595858545" fixedDigits="0" showNotice="1" showFrameBounds="1" autoChart="1" recalcOnPrint="1" recalcOnCopy="1" finalRounding="1" compatTextArt="1" tab="567" useDefinedPrintRange="1" printArea="currentSheet"/>
      <pm:compatibility xmlns:pm="smNativeData" id="1595858545" overlapCells="1"/>
      <pm:defCurrency xmlns:pm="smNativeData" id="1595858545"/>
    </ext>
  </extLst>
</workbook>
</file>

<file path=xl/comments1.xml><?xml version="1.0" encoding="utf-8"?>
<comments xmlns="http://schemas.openxmlformats.org/spreadsheetml/2006/main">
  <authors>
    <author>Unknown</author>
  </authors>
  <commentList>
    <comment ref="D4" authorId="0">
      <text>
        <r>
          <rPr>
            <rFont val="Tahoma"/>
            <charset val="1"/>
            <family val="2"/>
            <sz val="9"/>
            <b val="0"/>
            <i val="0"/>
            <extLst>
              <ext uri="smNativeData">
                <pm:charSpec xmlns:pm="smNativeData" id="1595858545">
                  <pm:latin face="Tahoma" sz="180" weight="normal" i="0"/>
                  <pm:cs face="Tahoma" sz="180"/>
                  <pm:ea face="Tahoma" sz="180"/>
                </pm:charSpec>
              </ext>
            </extLst>
          </rPr>
          <t>Porter Titular!</t>
        </r>
      </text>
    </comment>
    <comment ref="D5" authorId="0">
      <text>
        <r>
          <rPr>
            <rFont val="Tahoma"/>
            <charset val="1"/>
            <family val="2"/>
            <sz val="9"/>
            <b val="0"/>
            <i val="0"/>
            <extLst>
              <ext uri="smNativeData">
                <pm:charSpec xmlns:pm="smNativeData" id="1595858545">
                  <pm:latin face="Tahoma" sz="180" weight="normal" i="0"/>
                  <pm:cs face="Tahoma" sz="180"/>
                  <pm:ea face="Tahoma" sz="180"/>
                </pm:charSpec>
              </ext>
            </extLst>
          </rPr>
          <t>Porter Suplent!</t>
        </r>
      </text>
    </comment>
    <comment ref="D12" authorId="0">
      <text>
        <r>
          <rPr>
            <rFont val="Tahoma"/>
            <charset val="1"/>
            <family val="2"/>
            <sz val="9"/>
            <b val="0"/>
            <i val="0"/>
            <extLst>
              <ext uri="smNativeData">
                <pm:charSpec xmlns:pm="smNativeData" id="1595858545">
                  <pm:latin face="Tahoma" sz="180" weight="normal" i="0"/>
                  <pm:cs face="Tahoma" sz="180"/>
                  <pm:ea face="Tahoma" sz="180"/>
                </pm:charSpec>
              </ext>
            </extLst>
          </rPr>
          <t>Posible Entrenador</t>
        </r>
      </text>
    </comment>
    <comment ref="K3" authorId="0">
      <text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95858545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Lid*Lid*Exp</t>
        </r>
      </text>
    </comment>
    <comment ref="AT4" authorId="0">
      <text>
        <r>
          <rPr>
            <rFont val="Tahoma"/>
            <charset val="1"/>
            <family val="2"/>
            <sz val="9"/>
            <b/>
            <i val="0"/>
            <extLst>
              <ext uri="smNativeData">
                <pm:charSpec xmlns:pm="smNativeData" id="1595858545">
                  <pm:latin face="Tahoma" sz="180" weight="bold" i="0"/>
                  <pm:cs face="Tahoma" sz="180" weight="bold"/>
                  <pm:ea face="Tahoma" sz="180" weight="bold"/>
                </pm:charSpec>
              </ext>
            </extLst>
          </rPr>
          <t xml:space="preserve">Tiene 2 entrenamientos, pero como portero no cuentan
</t>
        </r>
      </text>
    </comment>
  </commentList>
</comments>
</file>

<file path=xl/comments2.xml><?xml version="1.0" encoding="utf-8"?>
<comments xmlns="http://schemas.openxmlformats.org/spreadsheetml/2006/main">
  <authors>
    <author>Unknown</author>
  </authors>
  <commentList>
    <comment ref="G16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95858545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95858545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Ingresos anuales - Pagos anuales</t>
        </r>
      </text>
    </comment>
    <comment ref="G48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95858545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95858545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Jugadores+Inmobilizado-Capital (año anterior todo)</t>
        </r>
      </text>
    </comment>
    <comment ref="G56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95858545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95858545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Ingresos anuales - Pagos anuales</t>
        </r>
      </text>
    </comment>
    <comment ref="H10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95858545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95858545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Se resta las amortizaciones, que se consideran perdida de activos y perdidas de beneficios</t>
        </r>
      </text>
    </comment>
    <comment ref="H19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95858545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95858545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incluye sueldo primera semana</t>
        </r>
      </text>
    </comment>
    <comment ref="H50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95858545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95858545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Se resta las amortizaciones, que se consideran perdida de activos y perdidas de beneficios</t>
        </r>
      </text>
    </comment>
    <comment ref="H59" authorId="0">
      <text>
        <r>
          <rPr>
            <rFont val="Calibri"/>
            <charset val="0"/>
            <family val="2"/>
            <sz val="11"/>
            <b val="0"/>
            <i val="0"/>
            <extLst>
              <ext uri="smNativeData">
                <pm:charSpec xmlns:pm="smNativeData" id="1595858545">
                  <pm:latin face="Calibri" sz="220" weight="normal" i="0"/>
                  <pm:cs face="Calibri"/>
                  <pm:ea face="Calibri"/>
                </pm:charSpec>
              </ext>
            </extLst>
          </rPr>
          <t xml:space="preserve">Autor:
</t>
        </r>
        <r>
          <rPr>
            <rFont val="Tahoma"/>
            <charset val="1"/>
            <family val="2"/>
            <sz val="8"/>
            <b val="0"/>
            <i val="0"/>
            <extLst>
              <ext uri="smNativeData">
                <pm:charSpec xmlns:pm="smNativeData" id="1595858545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incluye sueldo primera semana</t>
        </r>
      </text>
    </comment>
  </commentList>
</comments>
</file>

<file path=xl/sharedStrings.xml><?xml version="1.0" encoding="utf-8"?>
<sst xmlns="http://schemas.openxmlformats.org/spreadsheetml/2006/main" count="1281" uniqueCount="450">
  <si>
    <t>Fecha Actualizacion</t>
  </si>
  <si>
    <t>Mejor Partido</t>
  </si>
  <si>
    <t>/</t>
  </si>
  <si>
    <t>C</t>
  </si>
  <si>
    <t>216 hts</t>
  </si>
  <si>
    <t>Luke JC – FC Pinkman</t>
  </si>
  <si>
    <t>F/N</t>
  </si>
  <si>
    <t>226 hts</t>
  </si>
  <si>
    <t>Luke JC - Farlek FC</t>
  </si>
  <si>
    <t>Porteria Imbatuda</t>
  </si>
  <si>
    <t>Més Partits Jugats</t>
  </si>
  <si>
    <t>Gols Marcats</t>
  </si>
  <si>
    <t>G/P</t>
  </si>
  <si>
    <t>Millor Qualificació</t>
  </si>
  <si>
    <t>Eusebi Tarrida</t>
  </si>
  <si>
    <t>POR</t>
  </si>
  <si>
    <t>Luis Gerardo Salares</t>
  </si>
  <si>
    <t>DAV</t>
  </si>
  <si>
    <t>Samuel Candela</t>
  </si>
  <si>
    <t>Jean-Louis Grellier</t>
  </si>
  <si>
    <t>DEF</t>
  </si>
  <si>
    <t>Alex Manent</t>
  </si>
  <si>
    <t>Adri Baldovi</t>
  </si>
  <si>
    <t>EXT</t>
  </si>
  <si>
    <t>Joan Poblet</t>
  </si>
  <si>
    <t>Thibault Averous</t>
  </si>
  <si>
    <t>Rubén Abrain</t>
  </si>
  <si>
    <t>Ismael Escuder</t>
  </si>
  <si>
    <t>MED</t>
  </si>
  <si>
    <t>Àlex Aluja</t>
  </si>
  <si>
    <t>Israel Velayo</t>
  </si>
  <si>
    <t>Marc Tàcias</t>
  </si>
  <si>
    <t>Joel Autet</t>
  </si>
  <si>
    <t>Maximilià Teixè</t>
  </si>
  <si>
    <t>Jesús Banal</t>
  </si>
  <si>
    <t>Més vegades Capità</t>
  </si>
  <si>
    <t>Àlex Guau</t>
  </si>
  <si>
    <t>Agustí Aguilella</t>
  </si>
  <si>
    <t>Txema Orozco</t>
  </si>
  <si>
    <t>Bru Corominola</t>
  </si>
  <si>
    <t>Pere Pau Cunill</t>
  </si>
  <si>
    <t>Darius Salat</t>
  </si>
  <si>
    <t>Thomas Lebon</t>
  </si>
  <si>
    <t>David Juliol</t>
  </si>
  <si>
    <t>Hernán Grijalva</t>
  </si>
  <si>
    <t>Manolo Tixera</t>
  </si>
  <si>
    <t>Anicet Balsebre</t>
  </si>
  <si>
    <t>Oscar Lluch</t>
  </si>
  <si>
    <t>Louis Grière</t>
  </si>
  <si>
    <t>M. Barrero Ortega</t>
  </si>
  <si>
    <t>Nfin</t>
  </si>
  <si>
    <t>Gen</t>
  </si>
  <si>
    <t>POS</t>
  </si>
  <si>
    <t>Jugador</t>
  </si>
  <si>
    <t>Anys</t>
  </si>
  <si>
    <t>Dias</t>
  </si>
  <si>
    <t>PA</t>
  </si>
  <si>
    <t>Lid</t>
  </si>
  <si>
    <t>Exp</t>
  </si>
  <si>
    <t>HXP</t>
  </si>
  <si>
    <t>CMn</t>
  </si>
  <si>
    <t>CMx</t>
  </si>
  <si>
    <t>Res</t>
  </si>
  <si>
    <t>m90</t>
  </si>
  <si>
    <t>FID</t>
  </si>
  <si>
    <t>For</t>
  </si>
  <si>
    <t>Fmin</t>
  </si>
  <si>
    <t>Fmax</t>
  </si>
  <si>
    <t>TSI</t>
  </si>
  <si>
    <t>Dif</t>
  </si>
  <si>
    <t>Sou</t>
  </si>
  <si>
    <t>Hib</t>
  </si>
  <si>
    <t>Po</t>
  </si>
  <si>
    <t>De</t>
  </si>
  <si>
    <t>Cr</t>
  </si>
  <si>
    <t>Ex</t>
  </si>
  <si>
    <t>Ps</t>
  </si>
  <si>
    <t>An</t>
  </si>
  <si>
    <t>Ab</t>
  </si>
  <si>
    <t>Pot28</t>
  </si>
  <si>
    <t>JMn</t>
  </si>
  <si>
    <t>JMx</t>
  </si>
  <si>
    <t>BPMin</t>
  </si>
  <si>
    <t>BPMax</t>
  </si>
  <si>
    <t>CA</t>
  </si>
  <si>
    <t>PEN</t>
  </si>
  <si>
    <t>Ag</t>
  </si>
  <si>
    <t>Ho</t>
  </si>
  <si>
    <t>%T</t>
  </si>
  <si>
    <t>Total</t>
  </si>
  <si>
    <t>Epo</t>
  </si>
  <si>
    <t>Ede</t>
  </si>
  <si>
    <t>Eju</t>
  </si>
  <si>
    <t>Ela</t>
  </si>
  <si>
    <t>Epa</t>
  </si>
  <si>
    <t>Ean</t>
  </si>
  <si>
    <t>EBP</t>
  </si>
  <si>
    <t>DC</t>
  </si>
  <si>
    <t>LD</t>
  </si>
  <si>
    <t>LN</t>
  </si>
  <si>
    <t>IND</t>
  </si>
  <si>
    <t>INN</t>
  </si>
  <si>
    <t>INO</t>
  </si>
  <si>
    <t>EN</t>
  </si>
  <si>
    <t>EhM</t>
  </si>
  <si>
    <t>DD</t>
  </si>
  <si>
    <t>Fascenso</t>
  </si>
  <si>
    <t>LastWeek</t>
  </si>
  <si>
    <t>#1</t>
  </si>
  <si>
    <t>E. Tarrida</t>
  </si>
  <si>
    <t>RAP</t>
  </si>
  <si>
    <t>#3</t>
  </si>
  <si>
    <t>S. Candela</t>
  </si>
  <si>
    <t>CAB</t>
  </si>
  <si>
    <t>#23</t>
  </si>
  <si>
    <t>LAT</t>
  </si>
  <si>
    <t>D. Juliol</t>
  </si>
  <si>
    <t>3/14/2020</t>
  </si>
  <si>
    <t>#6</t>
  </si>
  <si>
    <t>M. Teixé</t>
  </si>
  <si>
    <t>#24</t>
  </si>
  <si>
    <t>CEN</t>
  </si>
  <si>
    <t>O. Lluch</t>
  </si>
  <si>
    <t>#2</t>
  </si>
  <si>
    <t>B. Corominola</t>
  </si>
  <si>
    <t>12/25/2019</t>
  </si>
  <si>
    <t>#9</t>
  </si>
  <si>
    <t>G. Durand</t>
  </si>
  <si>
    <t>IMP</t>
  </si>
  <si>
    <t>#20</t>
  </si>
  <si>
    <t>11/23/2019</t>
  </si>
  <si>
    <t>#4</t>
  </si>
  <si>
    <t>J-L. Grellier</t>
  </si>
  <si>
    <t>#19</t>
  </si>
  <si>
    <t>T. Orozco</t>
  </si>
  <si>
    <t>12/28/2019</t>
  </si>
  <si>
    <t>#18</t>
  </si>
  <si>
    <t>T. Lebon</t>
  </si>
  <si>
    <t>TEC</t>
  </si>
  <si>
    <t>4/24/2020</t>
  </si>
  <si>
    <t>#11</t>
  </si>
  <si>
    <t>L. Grière</t>
  </si>
  <si>
    <t>#5</t>
  </si>
  <si>
    <t>A. Balsebre</t>
  </si>
  <si>
    <t>#17</t>
  </si>
  <si>
    <t>M. Tixera</t>
  </si>
  <si>
    <t>2/13/2020</t>
  </si>
  <si>
    <t>#10</t>
  </si>
  <si>
    <t>I. Escuder</t>
  </si>
  <si>
    <t>#7</t>
  </si>
  <si>
    <t>A. Baldoví</t>
  </si>
  <si>
    <t>#14</t>
  </si>
  <si>
    <t>M. Tàcias</t>
  </si>
  <si>
    <t>#13</t>
  </si>
  <si>
    <t>A. Aguilella</t>
  </si>
  <si>
    <t>#15</t>
  </si>
  <si>
    <t>T. Averous</t>
  </si>
  <si>
    <t>#22</t>
  </si>
  <si>
    <t>R. Abrain</t>
  </si>
  <si>
    <t>#16</t>
  </si>
  <si>
    <t>L-G. Salares</t>
  </si>
  <si>
    <t>#21</t>
  </si>
  <si>
    <t>I. Velayo</t>
  </si>
  <si>
    <t>1/26/2020</t>
  </si>
  <si>
    <t>Info</t>
  </si>
  <si>
    <t>Habilidades</t>
  </si>
  <si>
    <t>Edad</t>
  </si>
  <si>
    <t>Esp</t>
  </si>
  <si>
    <t>Asc</t>
  </si>
  <si>
    <t>Fpromo</t>
  </si>
  <si>
    <t>NM</t>
  </si>
  <si>
    <t>Hab</t>
  </si>
  <si>
    <t>Pot</t>
  </si>
  <si>
    <t>JUG</t>
  </si>
  <si>
    <t>PAS</t>
  </si>
  <si>
    <t>ANO</t>
  </si>
  <si>
    <t>BP</t>
  </si>
  <si>
    <t>Ent</t>
  </si>
  <si>
    <t>Cap</t>
  </si>
  <si>
    <t>Ca</t>
  </si>
  <si>
    <t>U20</t>
  </si>
  <si>
    <t>A. Retegui</t>
  </si>
  <si>
    <t>Agradable i Popular</t>
  </si>
  <si>
    <t>FF-3</t>
  </si>
  <si>
    <t>I. Bota</t>
  </si>
  <si>
    <t>PRO</t>
  </si>
  <si>
    <t>no</t>
  </si>
  <si>
    <t>L. Cabistany</t>
  </si>
  <si>
    <t>Polèmic</t>
  </si>
  <si>
    <t>R. Pellicé</t>
  </si>
  <si>
    <t>FF+5</t>
  </si>
  <si>
    <t>P. Recatalà</t>
  </si>
  <si>
    <t>FF+2</t>
  </si>
  <si>
    <t>V. Torruella</t>
  </si>
  <si>
    <t>P. Benaiges</t>
  </si>
  <si>
    <t>G. Gasque</t>
  </si>
  <si>
    <t>Ò. Balletbó</t>
  </si>
  <si>
    <t>R. Fernández</t>
  </si>
  <si>
    <t>T. Vallcaneras</t>
  </si>
  <si>
    <t>J. Rius</t>
  </si>
  <si>
    <t>C. Deschamp</t>
  </si>
  <si>
    <t>FF</t>
  </si>
  <si>
    <t>L. Leman</t>
  </si>
  <si>
    <t>Malintencionat i no Infame</t>
  </si>
  <si>
    <t>FC-4</t>
  </si>
  <si>
    <t>A. Machado</t>
  </si>
  <si>
    <t>F. Cunyat</t>
  </si>
  <si>
    <t>FC-2</t>
  </si>
  <si>
    <t>H. Bolufer</t>
  </si>
  <si>
    <t>V. Garrell</t>
  </si>
  <si>
    <t>Agradable i Popular /Tranquil-Calmat</t>
  </si>
  <si>
    <t>Actualización</t>
  </si>
  <si>
    <t>Capitan</t>
  </si>
  <si>
    <t>Aloy  &gt; Arsequell &gt; Velayo</t>
  </si>
  <si>
    <t>Arsequell &gt; Camarero &gt; Maillochon &gt; Lluch &gt; Aloy</t>
  </si>
  <si>
    <t>Gau &gt; Maillochon &gt; Lluch &gt; Aloy</t>
  </si>
  <si>
    <t>Entrenar a "Eusebi Tarrida" fins a "Sobrenatural" Porteria.</t>
  </si>
  <si>
    <t>Quedan</t>
  </si>
  <si>
    <t>Semanas</t>
  </si>
  <si>
    <t>352 Centro+Banda</t>
  </si>
  <si>
    <t>E_Po</t>
  </si>
  <si>
    <t>E_De</t>
  </si>
  <si>
    <t>E_Cr</t>
  </si>
  <si>
    <t>E_Ex</t>
  </si>
  <si>
    <t>E_Ps</t>
  </si>
  <si>
    <t>E_An</t>
  </si>
  <si>
    <t>E_PA</t>
  </si>
  <si>
    <t>E_TOTAL</t>
  </si>
  <si>
    <t>#8</t>
  </si>
  <si>
    <t>Loius Griere</t>
  </si>
  <si>
    <t>Anicet Balsebre / Alberto Retegui</t>
  </si>
  <si>
    <t>#12</t>
  </si>
  <si>
    <t>Ismael Velayo</t>
  </si>
  <si>
    <t>Ruben Abrain</t>
  </si>
  <si>
    <t>INN/DAV</t>
  </si>
  <si>
    <t>EO</t>
  </si>
  <si>
    <t>352 Normal</t>
  </si>
  <si>
    <t>DL</t>
  </si>
  <si>
    <t>253 AIM</t>
  </si>
  <si>
    <t>532 CA</t>
  </si>
  <si>
    <t>DC/INN</t>
  </si>
  <si>
    <t>Equipo</t>
  </si>
  <si>
    <t>Desde</t>
  </si>
  <si>
    <t>Region</t>
  </si>
  <si>
    <t>MejorLiga</t>
  </si>
  <si>
    <t>Compres</t>
  </si>
  <si>
    <t>Vendes</t>
  </si>
  <si>
    <t>Trans</t>
  </si>
  <si>
    <t>Sueldos</t>
  </si>
  <si>
    <t>TSI11</t>
  </si>
  <si>
    <t>Sueldo11</t>
  </si>
  <si>
    <t>Forma11</t>
  </si>
  <si>
    <t>Res11</t>
  </si>
  <si>
    <t>Exp11</t>
  </si>
  <si>
    <t>Edad11</t>
  </si>
  <si>
    <t>POT</t>
  </si>
  <si>
    <t>Tot</t>
  </si>
  <si>
    <t>Entrenador</t>
  </si>
  <si>
    <t>Tacticas</t>
  </si>
  <si>
    <t>Qldxcalhattrick</t>
  </si>
  <si>
    <t>Andorra la Vella</t>
  </si>
  <si>
    <t>II (1)</t>
  </si>
  <si>
    <t>29(46)</t>
  </si>
  <si>
    <t>Insuficient - Of - Desastros</t>
  </si>
  <si>
    <t>FC Pinkman</t>
  </si>
  <si>
    <t>Escaldes-Engordany</t>
  </si>
  <si>
    <t>III (6)</t>
  </si>
  <si>
    <t>24(103)</t>
  </si>
  <si>
    <t>Notable - Neutro - Insuf</t>
  </si>
  <si>
    <t>532-523 Normal</t>
  </si>
  <si>
    <t>Bramby F.C.</t>
  </si>
  <si>
    <t>Sant Julia de Loria</t>
  </si>
  <si>
    <t>Primera (2)</t>
  </si>
  <si>
    <t>22(9)</t>
  </si>
  <si>
    <t>Notable - Neutro - Pobre</t>
  </si>
  <si>
    <t>352-253 Normal</t>
  </si>
  <si>
    <t>The Philoup's</t>
  </si>
  <si>
    <t>III (10)</t>
  </si>
  <si>
    <t>30(3)</t>
  </si>
  <si>
    <t>Aceptable - Neutro - Desastroso</t>
  </si>
  <si>
    <t>MaKai Two</t>
  </si>
  <si>
    <t>III (1)</t>
  </si>
  <si>
    <t>21(97)</t>
  </si>
  <si>
    <t>Aceptable - Neutro - Debil</t>
  </si>
  <si>
    <t>TUFLIPAS F.C</t>
  </si>
  <si>
    <t>IV (1)</t>
  </si>
  <si>
    <t>37(2)</t>
  </si>
  <si>
    <t>Acceptable - Of - Debil</t>
  </si>
  <si>
    <t>442 Robot</t>
  </si>
  <si>
    <t>Luke JC</t>
  </si>
  <si>
    <t>Ordino</t>
  </si>
  <si>
    <t>23(46)</t>
  </si>
  <si>
    <t>Notable - Neutre - Pobre</t>
  </si>
  <si>
    <t>SEVILLA Selva Negra</t>
  </si>
  <si>
    <t>27(34)</t>
  </si>
  <si>
    <t>Notable - Neutre - Debil</t>
  </si>
  <si>
    <t>451 Normal</t>
  </si>
  <si>
    <t>BALANCE DE SITUACION Temp. 49</t>
  </si>
  <si>
    <t xml:space="preserve">a cierre de ejercicio </t>
  </si>
  <si>
    <t>IV.11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</si>
  <si>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</si>
  <si>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</si>
  <si>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</si>
  <si>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</si>
  <si>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</si>
  <si>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</si>
  <si>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</si>
  <si>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</si>
  <si>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</si>
  <si>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</si>
  <si>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</si>
  <si>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</si>
  <si>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</si>
  <si>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</si>
  <si>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</si>
  <si>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</si>
  <si>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ACTIVO</t>
  </si>
  <si>
    <t>PASIVO</t>
  </si>
  <si>
    <t>Socios</t>
  </si>
  <si>
    <t>RESERVAS</t>
  </si>
  <si>
    <t>Inmobilizado</t>
  </si>
  <si>
    <t>Patrimonio</t>
  </si>
  <si>
    <t>SALDO INICIAL</t>
  </si>
  <si>
    <t>Estadio</t>
  </si>
  <si>
    <t>Capital Inicial</t>
  </si>
  <si>
    <t>Taquillas</t>
  </si>
  <si>
    <t>ByP Acum</t>
  </si>
  <si>
    <t>Patrocinadores</t>
  </si>
  <si>
    <t>Amortizaciones</t>
  </si>
  <si>
    <t>Venta de jugadores</t>
  </si>
  <si>
    <t>Ventas</t>
  </si>
  <si>
    <t>VentasCantera</t>
  </si>
  <si>
    <t>Reservas</t>
  </si>
  <si>
    <t>B/P</t>
  </si>
  <si>
    <t>Comisiones</t>
  </si>
  <si>
    <t>Reservas Inicio</t>
  </si>
  <si>
    <t>B/P Jugadores</t>
  </si>
  <si>
    <t>Otros</t>
  </si>
  <si>
    <t>Nuevos Socios</t>
  </si>
  <si>
    <t>B/P Step</t>
  </si>
  <si>
    <t>Premios</t>
  </si>
  <si>
    <t>B/P Cantera</t>
  </si>
  <si>
    <t>Ing Reservas</t>
  </si>
  <si>
    <t>B/P Entrenables</t>
  </si>
  <si>
    <t>TOTAL INGRESOS</t>
  </si>
  <si>
    <t>Jugadores</t>
  </si>
  <si>
    <t>B/P Mercadeo</t>
  </si>
  <si>
    <t>Step</t>
  </si>
  <si>
    <t>B/P Act</t>
  </si>
  <si>
    <t xml:space="preserve">Mantenimiento </t>
  </si>
  <si>
    <t>Construcción del estadio</t>
  </si>
  <si>
    <t>Entrenables</t>
  </si>
  <si>
    <t>Compras</t>
  </si>
  <si>
    <t>Empleados</t>
  </si>
  <si>
    <t>Mercadeo</t>
  </si>
  <si>
    <t>Compra</t>
  </si>
  <si>
    <t>Juveniles</t>
  </si>
  <si>
    <t>Compra de jugadores*</t>
  </si>
  <si>
    <t>Pagos LP</t>
  </si>
  <si>
    <t>Viajes+Venta</t>
  </si>
  <si>
    <t>Pago Reservas</t>
  </si>
  <si>
    <t>Cash</t>
  </si>
  <si>
    <t>Intereses</t>
  </si>
  <si>
    <t>Cash Incial</t>
  </si>
  <si>
    <t>TOTAL GASTOS</t>
  </si>
  <si>
    <t>Pagos CP</t>
  </si>
  <si>
    <t>SALDO FINAL</t>
  </si>
  <si>
    <t>Salarios</t>
  </si>
  <si>
    <t>Ingresos</t>
  </si>
  <si>
    <t>Plantilla Medias (mirar antes entreno) (sin entrenador)</t>
  </si>
  <si>
    <t>Sueldo</t>
  </si>
  <si>
    <t>23(62)</t>
  </si>
  <si>
    <t>23(79)</t>
  </si>
  <si>
    <t>23(87)</t>
  </si>
  <si>
    <t>23(27)</t>
  </si>
  <si>
    <t>23(25)</t>
  </si>
  <si>
    <t>23(35)</t>
  </si>
  <si>
    <t>TOTAL</t>
  </si>
  <si>
    <t>Resistencia11</t>
  </si>
  <si>
    <t>Experiencia11</t>
  </si>
  <si>
    <t>Hibridación</t>
  </si>
  <si>
    <t>BALANCE DE SITUACION Temp. 48</t>
  </si>
  <si>
    <t>22(62)</t>
  </si>
  <si>
    <t>22(66)</t>
  </si>
  <si>
    <t>23(42)</t>
  </si>
  <si>
    <t>23(45)</t>
  </si>
  <si>
    <t>23(111)</t>
  </si>
  <si>
    <t>24(6)</t>
  </si>
  <si>
    <t>24(9)</t>
  </si>
  <si>
    <t>Estado de ánimo de los aficionados</t>
  </si>
  <si>
    <t>Grada general</t>
  </si>
  <si>
    <t>Preferente</t>
  </si>
  <si>
    <t>Tribuna</t>
  </si>
  <si>
    <t>Palco</t>
  </si>
  <si>
    <t>Multiplicador</t>
  </si>
  <si>
    <t>(asistencia = socios X multiplicador)</t>
  </si>
  <si>
    <t>Tribuna original</t>
  </si>
  <si>
    <t>Nuevo</t>
  </si>
  <si>
    <t>CosteContrucción</t>
  </si>
  <si>
    <t>CosteMantenimiento</t>
  </si>
  <si>
    <t>IngresoVenta</t>
  </si>
  <si>
    <t>Capacidad total:</t>
  </si>
  <si>
    <t>por asiento</t>
  </si>
  <si>
    <t>Coste</t>
  </si>
  <si>
    <t>CosteSemanal</t>
  </si>
  <si>
    <t>1Partido</t>
  </si>
  <si>
    <t>completo</t>
  </si>
  <si>
    <t>Mantenimiento</t>
  </si>
  <si>
    <t>Grada general:</t>
  </si>
  <si>
    <t>Preferentes:</t>
  </si>
  <si>
    <t>Tribunas:</t>
  </si>
  <si>
    <t>Palcos:</t>
  </si>
  <si>
    <t>Coste Inicial</t>
  </si>
  <si>
    <t>Coste de Contrucción</t>
  </si>
  <si>
    <t>Aficionados</t>
  </si>
  <si>
    <t>MaxGrada Llena</t>
  </si>
  <si>
    <t>MaxPreferente Lleno</t>
  </si>
  <si>
    <t>MaxTribuna Lleno</t>
  </si>
  <si>
    <t>MaxPalco Lleno</t>
  </si>
  <si>
    <t>Real Grada</t>
  </si>
  <si>
    <t>Real Preferente</t>
  </si>
  <si>
    <t>Real Tribuna</t>
  </si>
  <si>
    <t>Real Palco</t>
  </si>
  <si>
    <t>Ingresos Extra Grada general:</t>
  </si>
  <si>
    <t>Ingresos Extre Preferentes:</t>
  </si>
  <si>
    <t>Ingresos Extra Tribunas:</t>
  </si>
  <si>
    <t>Ingresos Extra Palcos:</t>
  </si>
  <si>
    <t>Coste de Mantenimiento Extra</t>
  </si>
  <si>
    <t>Beneficio Neto Semanal</t>
  </si>
  <si>
    <t>Beneficio Acumulado</t>
  </si>
  <si>
    <t>FechaNacimiento</t>
  </si>
  <si>
    <t>Generacion</t>
  </si>
  <si>
    <t>fecha</t>
  </si>
  <si>
    <t>semana</t>
  </si>
  <si>
    <t>temporada</t>
  </si>
  <si>
    <t>DefLat1</t>
  </si>
  <si>
    <t>DefCen</t>
  </si>
  <si>
    <t>DefLat2</t>
  </si>
  <si>
    <t>Med</t>
  </si>
  <si>
    <t>AtLat1</t>
  </si>
  <si>
    <t>AtCen</t>
  </si>
  <si>
    <t>AtLat2</t>
  </si>
  <si>
    <t>352-532-253</t>
  </si>
  <si>
    <t>Porteria</t>
  </si>
  <si>
    <t>Defensa</t>
  </si>
  <si>
    <t>P-P. Cunill</t>
  </si>
  <si>
    <t>Jugadas</t>
  </si>
  <si>
    <t>Lateral</t>
  </si>
  <si>
    <t>Pases</t>
  </si>
  <si>
    <t>Anotación</t>
  </si>
</sst>
</file>

<file path=xl/styles.xml><?xml version="1.0" encoding="utf-8"?>
<styleSheet xmlns="http://schemas.openxmlformats.org/spreadsheetml/2006/main">
  <numFmts count="31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2" formatCode="_-* #,##0\ &quot;€&quot;_-;\-* #,##0\ &quot;€&quot;_-;_-* &quot;-&quot;\ &quot;€&quot;_-;_-@_-"/>
    <numFmt numFmtId="41" formatCode="_-* #,##0\ _€_-;\-* #,##0\ _€_-;_-* &quot;-&quot;\ _€_-;_-@_-"/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_-* #,##0\ &quot;€&quot;_-;\-* #,##0\ &quot;€&quot;_-;_-* &quot;-&quot;\ &quot;€&quot;_-;_-@_-"/>
    <numFmt numFmtId="165" formatCode="_-* #,##0\ _€_-;\-* #,##0\ _€_-;_-* &quot;-&quot;\ _€_-;_-@_-"/>
    <numFmt numFmtId="14" formatCode="M/D/YYYY"/>
    <numFmt numFmtId="166" formatCode="0\ %"/>
    <numFmt numFmtId="167" formatCode="0.0%"/>
    <numFmt numFmtId="168" formatCode="0.0"/>
    <numFmt numFmtId="169" formatCode="_-* #,##0.00\ _€_-;\-* #,##0.00\ _€_-;_-* \-??\ _€_-;_-@_-"/>
    <numFmt numFmtId="170" formatCode="_-* #,##0\ _€_-;\-* #,##0\ _€_-;_-* \-??\ _€_-;_-@_-"/>
    <numFmt numFmtId="171" formatCode="_-* #,##0.0\ _€_-;\-* #,##0.0\ _€_-;_-* \-??\ _€_-;_-@_-"/>
    <numFmt numFmtId="172" formatCode="#,##0.0"/>
    <numFmt numFmtId="173" formatCode="DD\-MM\-YY;@"/>
    <numFmt numFmtId="174" formatCode="_-* #,##0.00&quot; €&quot;_-;\-* #,##0.00&quot; €&quot;_-;_-* \-??&quot; €&quot;_-;_-@_-"/>
    <numFmt numFmtId="175" formatCode="_-* #,##0&quot; €&quot;_-;\-* #,##0&quot; €&quot;_-;_-* \-??&quot; €&quot;_-;_-@_-"/>
    <numFmt numFmtId="176" formatCode="_-* #,##0\ [$€-C0A]_-;\-* #,##0\ [$€-C0A]_-;_-* \-??\ [$€-C0A]_-;_-@_-"/>
    <numFmt numFmtId="177" formatCode="_-* #,##0.00\ [$€-C0A]_-;\-* #,##0.00\ [$€-C0A]_-;_-* \-??\ [$€-C0A]_-;_-@_-"/>
    <numFmt numFmtId="178" formatCode="0.0\ %"/>
    <numFmt numFmtId="179" formatCode="0.000"/>
    <numFmt numFmtId="180" formatCode="[$-C0A]D\ MMMM\ YYYY;@"/>
    <numFmt numFmtId="2" formatCode="0.00"/>
    <numFmt numFmtId="1" formatCode="0"/>
    <numFmt numFmtId="49" formatCode="@"/>
    <numFmt numFmtId="3" formatCode="#,##0"/>
    <numFmt numFmtId="9" formatCode="0%"/>
  </numFmts>
  <fonts count="40">
    <font>
      <name val="Calibri"/>
      <family val="2"/>
      <color rgb="FF000000"/>
      <sz val="11"/>
      <extLst>
        <ext uri="smNativeData">
          <pm:charSpec xmlns:pm="smNativeData" id="1595858545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Basic Sans"/>
      <family val="1"/>
      <color rgb="FF000000"/>
      <sz val="10"/>
      <extLst>
        <ext uri="smNativeData">
          <pm:charSpec xmlns:pm="smNativeData" id="1595858545" ulstyle="none" kern="1">
            <pm:latin face="Basic Sans" sz="200" lang="default"/>
            <pm:cs face="Basic Roman" sz="200" lang="default"/>
            <pm:ea face="Basic Roman" sz="200" lang="default"/>
          </pm:charSpec>
        </ext>
      </extLst>
    </font>
    <font>
      <name val="Arial"/>
      <family val="2"/>
      <color rgb="FF000000"/>
      <sz val="10"/>
      <extLst>
        <ext uri="smNativeData">
          <pm:charSpec xmlns:pm="smNativeData" id="1595858545" ulstyle="none" kern="1">
            <pm:latin face="Arial" sz="200" lang="default"/>
            <pm:cs face="Basic Roman" sz="200" lang="default"/>
            <pm:ea face="Basic Roman" sz="200" lang="default"/>
          </pm:charSpec>
        </ext>
      </extLst>
    </font>
    <font>
      <name val="Calibri"/>
      <family val="2"/>
      <b/>
      <color rgb="FF000000"/>
      <sz val="11"/>
      <extLst>
        <ext uri="smNativeData">
          <pm:charSpec xmlns:pm="smNativeData" id="1595858545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000000"/>
      <sz val="14"/>
      <extLst>
        <ext uri="smNativeData">
          <pm:charSpec xmlns:pm="smNativeData" id="1595858545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color rgb="FFFFFFFF"/>
      <sz val="11"/>
      <extLst>
        <ext uri="smNativeData">
          <pm:charSpec xmlns:pm="smNativeData" id="1595858545" fgClr="FFFFFF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color rgb="FF000000"/>
      <sz val="10"/>
      <extLst>
        <ext uri="smNativeData">
          <pm:charSpec xmlns:pm="smNativeData" id="1595858545" ulstyle="none" kern="1">
            <pm:latin face="Calibri" sz="200" lang="default"/>
            <pm:cs face="Basic Roman" sz="200" lang="default"/>
            <pm:ea face="Basic Roman" sz="200" lang="default"/>
          </pm:charSpec>
        </ext>
      </extLst>
    </font>
    <font>
      <name val="Verdana"/>
      <family val="2"/>
      <b/>
      <color rgb="FF000000"/>
      <sz val="8"/>
      <extLst>
        <ext uri="smNativeData">
          <pm:charSpec xmlns:pm="smNativeData" id="1595858545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Verdana"/>
      <family val="2"/>
      <b/>
      <color rgb="FFFFFFFF"/>
      <sz val="8"/>
      <extLst>
        <ext uri="smNativeData">
          <pm:charSpec xmlns:pm="smNativeData" id="1595858545" fgClr="FFFFFF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Arial"/>
      <family val="2"/>
      <b/>
      <color rgb="FFFFFFFF"/>
      <sz val="10"/>
      <extLst>
        <ext uri="smNativeData">
          <pm:charSpec xmlns:pm="smNativeData" id="1595858545" fgClr="FFFFFF" ulstyle="none" kern="1">
            <pm:latin face="Arial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Calibri"/>
      <family val="2"/>
      <b/>
      <color rgb="FF000000"/>
      <sz val="11"/>
      <u val="single"/>
      <extLst>
        <ext uri="smNativeData">
          <pm:charSpec xmlns:pm="smNativeData" id="1595858545" ulstyle="singl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Verdana"/>
      <family val="2"/>
      <color rgb="FF000000"/>
      <sz val="8"/>
      <extLst>
        <ext uri="smNativeData">
          <pm:charSpec xmlns:pm="smNativeData" id="1595858545" ulstyle="none" kern="1">
            <pm:latin face="Verdana" sz="160" lang="default"/>
            <pm:cs face="Basic Roman" sz="160" lang="default"/>
            <pm:ea face="Basic Roman" sz="160" lang="default"/>
          </pm:charSpec>
        </ext>
      </extLst>
    </font>
    <font>
      <name val="Calibri"/>
      <family val="2"/>
      <color rgb="FF000000"/>
      <sz val="8"/>
      <extLst>
        <ext uri="smNativeData">
          <pm:charSpec xmlns:pm="smNativeData" id="1595858545" ulstyle="none" kern="1">
            <pm:latin face="Calibri" sz="160" lang="default"/>
            <pm:cs face="Basic Roman" sz="160" lang="default"/>
            <pm:ea face="Basic Roman" sz="160" lang="default"/>
          </pm:charSpec>
        </ext>
      </extLst>
    </font>
    <font>
      <name val="Verdana"/>
      <family val="2"/>
      <b/>
      <color rgb="FF00B050"/>
      <sz val="8"/>
      <extLst>
        <ext uri="smNativeData">
          <pm:charSpec xmlns:pm="smNativeData" id="1595858545" fgClr="00B050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Verdana"/>
      <family val="2"/>
      <color rgb="FF385724"/>
      <sz val="8"/>
      <extLst>
        <ext uri="smNativeData">
          <pm:charSpec xmlns:pm="smNativeData" id="1595858545" fgClr="385724" ulstyle="none" kern="1">
            <pm:latin face="Verdana" sz="160" lang="default"/>
            <pm:cs face="Basic Roman" sz="160" lang="default"/>
            <pm:ea face="Basic Roman" sz="160" lang="default"/>
          </pm:charSpec>
        </ext>
      </extLst>
    </font>
    <font>
      <name val="Calibri"/>
      <family val="2"/>
      <color rgb="FF000000"/>
      <sz val="9"/>
      <extLst>
        <ext uri="smNativeData">
          <pm:charSpec xmlns:pm="smNativeData" id="1595858545" ulstyle="none" kern="1">
            <pm:latin face="Calibri" sz="180" lang="default"/>
            <pm:cs face="Basic Roman" sz="180" lang="default"/>
            <pm:ea face="Basic Roman" sz="180" lang="default"/>
          </pm:charSpec>
        </ext>
      </extLst>
    </font>
    <font>
      <name val="Calibri"/>
      <family val="2"/>
      <b/>
      <color rgb="FF000000"/>
      <sz val="12"/>
      <extLst>
        <ext uri="smNativeData">
          <pm:charSpec xmlns:pm="smNativeData" id="1595858545" ulstyle="none" kern="1">
            <pm:latin face="Calibri" sz="240" lang="default" weight="bold"/>
            <pm:cs face="Basic Roman" sz="240" lang="default" weight="bold"/>
            <pm:ea face="Basic Roman" sz="240" lang="default" weight="bold"/>
          </pm:charSpec>
        </ext>
      </extLst>
    </font>
    <font>
      <name val="Calibri"/>
      <family val="2"/>
      <b/>
      <color rgb="FFFFFFFF"/>
      <sz val="12"/>
      <extLst>
        <ext uri="smNativeData">
          <pm:charSpec xmlns:pm="smNativeData" id="1595858545" fgClr="FFFFFF" ulstyle="none" kern="1">
            <pm:latin face="Calibri" sz="240" lang="default" weight="bold"/>
            <pm:cs face="Basic Roman" sz="240" lang="default" weight="bold"/>
            <pm:ea face="Basic Roman" sz="240" lang="default" weight="bold"/>
          </pm:charSpec>
        </ext>
      </extLst>
    </font>
    <font>
      <name val="Calibri"/>
      <family val="2"/>
      <b/>
      <color rgb="FFFFFFFF"/>
      <sz val="14"/>
      <extLst>
        <ext uri="smNativeData">
          <pm:charSpec xmlns:pm="smNativeData" id="1595858545" fgClr="FFFFFF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i/>
      <color rgb="FF000000"/>
      <sz val="11"/>
      <u val="single"/>
      <extLst>
        <ext uri="smNativeData">
          <pm:charSpec xmlns:pm="smNativeData" id="1595858545" ulstyle="single" kern="1">
            <pm:latin face="Calibri" sz="220" lang="default" weight="bold" i="1"/>
            <pm:cs face="Basic Roman" sz="220" lang="default" weight="bold" i="1"/>
            <pm:ea face="Basic Roman" sz="220" lang="default" weight="bold" i="1"/>
          </pm:charSpec>
        </ext>
      </extLst>
    </font>
    <font>
      <name val="Calibri"/>
      <family val="2"/>
      <b/>
      <i/>
      <color rgb="FF000000"/>
      <sz val="11"/>
      <extLst>
        <ext uri="smNativeData">
          <pm:charSpec xmlns:pm="smNativeData" id="1595858545" ulstyle="none" kern="1">
            <pm:latin face="Calibri" sz="220" lang="default" weight="bold" i="1"/>
            <pm:cs face="Basic Roman" sz="220" lang="default" weight="bold" i="1"/>
            <pm:ea face="Basic Roman" sz="220" lang="default" weight="bold" i="1"/>
          </pm:charSpec>
        </ext>
      </extLst>
    </font>
    <font>
      <name val="Calibri"/>
      <family val="2"/>
      <b/>
      <color rgb="FF00B050"/>
      <sz val="11"/>
      <extLst>
        <ext uri="smNativeData">
          <pm:charSpec xmlns:pm="smNativeData" id="1595858545" fgClr="00B050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Arial"/>
      <family val="2"/>
      <color rgb="FF000000"/>
      <sz val="8"/>
      <extLst>
        <ext uri="smNativeData">
          <pm:charSpec xmlns:pm="smNativeData" id="1595858545" ulstyle="none" kern="1">
            <pm:latin face="Arial" sz="160" lang="default"/>
            <pm:cs face="Basic Roman" sz="160" lang="default"/>
            <pm:ea face="Basic Roman" sz="160" lang="default"/>
          </pm:charSpec>
        </ext>
      </extLst>
    </font>
    <font>
      <name val="Calibri"/>
      <family val="2"/>
      <b/>
      <color rgb="FFFF0000"/>
      <sz val="11"/>
      <extLst>
        <ext uri="smNativeData">
          <pm:charSpec xmlns:pm="smNativeData" id="1595858545" fgClr="FF0000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BF8F00"/>
      <sz val="11"/>
      <extLst>
        <ext uri="smNativeData">
          <pm:charSpec xmlns:pm="smNativeData" id="1595858545" fgClr="BF8F00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color rgb="FF000000"/>
      <sz val="12"/>
      <extLst>
        <ext uri="smNativeData">
          <pm:charSpec xmlns:pm="smNativeData" id="1595858545" ulstyle="none" kern="1">
            <pm:latin face="Calibri" sz="240" lang="default"/>
            <pm:cs face="Basic Roman" sz="240" lang="default"/>
            <pm:ea face="Basic Roman" sz="240" lang="default"/>
          </pm:charSpec>
        </ext>
      </extLst>
    </font>
    <font>
      <name val="Calibri"/>
      <family val="2"/>
      <b/>
      <color rgb="FF000000"/>
      <sz val="9"/>
      <extLst>
        <ext uri="smNativeData">
          <pm:charSpec xmlns:pm="smNativeData" id="1595858545" ulstyle="none" kern="1">
            <pm:latin face="Calibri" sz="180" lang="default" weight="bold"/>
            <pm:cs face="Basic Roman" sz="180" lang="default" weight="bold"/>
            <pm:ea face="Basic Roman" sz="180" lang="default" weight="bold"/>
          </pm:charSpec>
        </ext>
      </extLst>
    </font>
    <font>
      <name val="Calibri"/>
      <family val="2"/>
      <b/>
      <color rgb="FF000000"/>
      <sz val="10"/>
      <extLst>
        <ext uri="smNativeData">
          <pm:charSpec xmlns:pm="smNativeData" id="1595858545" ulstyle="none" kern="1">
            <pm:latin face="Calibri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Calibri"/>
      <family val="2"/>
      <b/>
      <color rgb="FF000000"/>
      <sz val="16"/>
      <extLst>
        <ext uri="smNativeData">
          <pm:charSpec xmlns:pm="smNativeData" id="1595858545" ulstyle="none" kern="1">
            <pm:latin face="Calibri" sz="320" lang="default" weight="bold"/>
            <pm:cs face="Basic Roman" sz="320" lang="default" weight="bold"/>
            <pm:ea face="Basic Roman" sz="320" lang="default" weight="bold"/>
          </pm:charSpec>
        </ext>
      </extLst>
    </font>
    <font>
      <name val="Calibri"/>
      <family val="2"/>
      <b/>
      <color rgb="FF00B050"/>
      <sz val="14"/>
      <extLst>
        <ext uri="smNativeData">
          <pm:charSpec xmlns:pm="smNativeData" id="1595858545" fgClr="00B050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color rgb="FF00B050"/>
      <sz val="11"/>
      <extLst>
        <ext uri="smNativeData">
          <pm:charSpec xmlns:pm="smNativeData" id="1595858545" fgClr="00B050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Calibri"/>
      <family val="2"/>
      <b/>
      <color rgb="FF535353"/>
      <sz val="14"/>
      <extLst>
        <ext uri="smNativeData">
          <pm:charSpec xmlns:pm="smNativeData" id="1595858545" fgClr="535353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color rgb="FFFF0000"/>
      <sz val="14"/>
      <extLst>
        <ext uri="smNativeData">
          <pm:charSpec xmlns:pm="smNativeData" id="1595858545" fgClr="FF0000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color rgb="FFFF0000"/>
      <sz val="11"/>
      <extLst>
        <ext uri="smNativeData">
          <pm:charSpec xmlns:pm="smNativeData" id="1595858545" fgClr="FF0000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Calibri"/>
      <family val="2"/>
      <b/>
      <color rgb="FF548235"/>
      <sz val="11"/>
      <extLst>
        <ext uri="smNativeData">
          <pm:charSpec xmlns:pm="smNativeData" id="1595858545" fgClr="548235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385724"/>
      <sz val="11"/>
      <extLst>
        <ext uri="smNativeData">
          <pm:charSpec xmlns:pm="smNativeData" id="1595858545" fgClr="385724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FFFFFF"/>
      <sz val="7.50"/>
      <extLst>
        <ext uri="smNativeData">
          <pm:charSpec xmlns:pm="smNativeData" id="1595858545" fgClr="FFFFFF" ulstyle="none" kern="1">
            <pm:latin face="Calibri" sz="150" lang="default" weight="bold"/>
            <pm:cs face="Basic Roman" sz="150" lang="default" weight="bold"/>
            <pm:ea face="Basic Roman" sz="150" lang="default" weight="bold"/>
          </pm:charSpec>
        </ext>
      </extLst>
    </font>
    <font>
      <name val="Calibri"/>
      <family val="2"/>
      <b/>
      <color rgb="FF000000"/>
      <sz val="7.50"/>
      <extLst>
        <ext uri="smNativeData">
          <pm:charSpec xmlns:pm="smNativeData" id="1595858545" ulstyle="none" kern="1">
            <pm:latin face="Calibri" sz="150" lang="default" weight="bold"/>
            <pm:cs face="Basic Roman" sz="150" lang="default" weight="bold"/>
            <pm:ea face="Basic Roman" sz="150" lang="default" weight="bold"/>
          </pm:charSpec>
        </ext>
      </extLst>
    </font>
    <font>
      <name val="Calibri"/>
      <family val="2"/>
      <color rgb="FF000000"/>
      <sz val="7.50"/>
      <extLst>
        <ext uri="smNativeData">
          <pm:charSpec xmlns:pm="smNativeData" id="1595858545" ulstyle="none" kern="1">
            <pm:latin face="Calibri" sz="150" lang="default"/>
            <pm:cs face="Basic Roman" sz="150" lang="default"/>
            <pm:ea face="Basic Roman" sz="150" lang="default"/>
          </pm:charSpec>
        </ext>
      </extLst>
    </font>
    <font>
      <name val="Calibri"/>
      <family val="2"/>
      <b/>
      <color rgb="FFFF0000"/>
      <sz val="12"/>
      <extLst>
        <ext uri="smNativeData">
          <pm:charSpec xmlns:pm="smNativeData" id="1595858545" fgClr="FF0000" ulstyle="none" kern="1">
            <pm:latin face="Calibri" sz="240" lang="default" weight="bold"/>
            <pm:cs face="Basic Roman" sz="240" lang="default" weight="bold"/>
            <pm:ea face="Basic Roman" sz="240" lang="default" weight="bold"/>
          </pm:charSpec>
        </ext>
      </extLst>
    </font>
  </fonts>
  <fills count="115">
    <fill>
      <patternFill patternType="none"/>
    </fill>
    <fill>
      <patternFill patternType="gray125"/>
    </fill>
    <fill>
      <patternFill patternType="solid">
        <fgColor rgb="FFDDEBF7"/>
        <bgColor rgb="FFFFFFFF"/>
        <extLst>
          <ext uri="smNativeData">
            <pm:shade xmlns:pm="smNativeData" id="1595858545" type="1" fgLvl="100" fgClr="00DDEBF7" bgLvl="0" bgClr="00FFFFFF"/>
          </ext>
        </extLst>
      </patternFill>
    </fill>
    <fill>
      <patternFill patternType="solid">
        <fgColor rgb="FFF6F9D4"/>
        <bgColor rgb="FFFFFFFF"/>
        <extLst>
          <ext uri="smNativeData">
            <pm:shade xmlns:pm="smNativeData" id="1595858545" type="1" fgLvl="100" fgClr="00F6F9D4" bgLvl="0" bgClr="00FFFFFF"/>
          </ext>
        </extLst>
      </patternFill>
    </fill>
    <fill>
      <patternFill patternType="solid">
        <fgColor rgb="FFE1EFD8"/>
        <bgColor rgb="FFFFFFFF"/>
        <extLst>
          <ext uri="smNativeData">
            <pm:shade xmlns:pm="smNativeData" id="1595858545" type="1" fgLvl="100" fgClr="00E1EFD8" bgLvl="0" bgClr="00FFFFFF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95858545" type="1" fgLvl="100" fgClr="00FFF2CA" bgLvl="0" bgClr="00FFFFFF"/>
          </ext>
        </extLst>
      </patternFill>
    </fill>
    <fill>
      <patternFill patternType="none"/>
    </fill>
    <fill>
      <patternFill patternType="solid">
        <fgColor rgb="FFEEEEEE"/>
        <bgColor rgb="FFFFFFFF"/>
        <extLst>
          <ext uri="smNativeData">
            <pm:shade xmlns:pm="smNativeData" id="1595858545" type="1" fgLvl="100" fgClr="00EEEEEE" bgLvl="0" bgClr="00FFFFFF"/>
          </ext>
        </extLst>
      </patternFill>
    </fill>
    <fill>
      <patternFill patternType="solid">
        <fgColor rgb="FF2E75B6"/>
        <bgColor rgb="FFFFFFFF"/>
        <extLst>
          <ext uri="smNativeData">
            <pm:shade xmlns:pm="smNativeData" id="1595858545" type="1" fgLvl="100" fgClr="002E75B6" bgLvl="0" bgClr="00FFFFFF"/>
          </ext>
        </extLst>
      </patternFill>
    </fill>
    <fill>
      <patternFill patternType="solid">
        <fgColor rgb="FFB4C7E7"/>
        <bgColor rgb="FFFFFFFF"/>
        <extLst>
          <ext uri="smNativeData">
            <pm:shade xmlns:pm="smNativeData" id="1595858545" type="1" fgLvl="100" fgClr="00B4C7E7" bgLvl="0" bgClr="00FFFFFF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95858545" type="1" fgLvl="100" fgClr="00548235" bgLvl="0" bgClr="00FFFFFF"/>
          </ext>
        </extLst>
      </patternFill>
    </fill>
    <fill>
      <patternFill patternType="solid">
        <fgColor rgb="FFA9D18E"/>
        <bgColor rgb="FFFFFFFF"/>
        <extLst>
          <ext uri="smNativeData">
            <pm:shade xmlns:pm="smNativeData" id="1595858545" type="1" fgLvl="100" fgClr="00A9D18E" bgLvl="0" bgClr="00FFFFFF"/>
          </ext>
        </extLst>
      </patternFill>
    </fill>
    <fill>
      <patternFill patternType="solid">
        <fgColor rgb="FFC55A11"/>
        <bgColor rgb="FFFFFFFF"/>
        <extLst>
          <ext uri="smNativeData">
            <pm:shade xmlns:pm="smNativeData" id="1595858545" type="1" fgLvl="100" fgClr="00C55A11" bgLvl="0" bgClr="00FFFFFF"/>
          </ext>
        </extLst>
      </patternFill>
    </fill>
    <fill>
      <patternFill patternType="solid">
        <fgColor rgb="FFF4AF82"/>
        <bgColor rgb="FFFFFFFF"/>
        <extLst>
          <ext uri="smNativeData">
            <pm:shade xmlns:pm="smNativeData" id="1595858545" type="1" fgLvl="100" fgClr="00F4AF82" bgLvl="0" bgClr="00FFFFFF"/>
          </ext>
        </extLst>
      </patternFill>
    </fill>
    <fill>
      <patternFill patternType="solid">
        <fgColor rgb="FF2E75B6"/>
        <bgColor rgb="FFFFFFFF"/>
        <extLst>
          <ext uri="smNativeData">
            <pm:shade xmlns:pm="smNativeData" id="1595858545" type="1" fgLvl="100" fgClr="002E75B6" bgLvl="0" bgClr="00FFFFFF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595858545" type="1" fgLvl="100" fgClr="00FFFFFF" bgLvl="0" bgClr="00FFFFFF"/>
          </ext>
        </extLst>
      </patternFill>
    </fill>
    <fill>
      <patternFill patternType="solid">
        <fgColor rgb="FFDAE3F3"/>
        <bgColor rgb="FFFFFFFF"/>
        <extLst>
          <ext uri="smNativeData">
            <pm:shade xmlns:pm="smNativeData" id="1595858545" type="1" fgLvl="100" fgClr="00DAE3F3" bgLvl="0" bgClr="00FFFFFF"/>
          </ext>
        </extLst>
      </patternFill>
    </fill>
    <fill>
      <patternFill patternType="solid">
        <fgColor rgb="FF00B050"/>
        <bgColor rgb="FFFFFFFF"/>
        <extLst>
          <ext uri="smNativeData">
            <pm:shade xmlns:pm="smNativeData" id="1595858545" type="1" fgLvl="100" fgClr="0000B050" bgLvl="0" bgClr="00FFFFFF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5858545" type="1" fgLvl="100" fgClr="0092D050" bgLvl="0" bgClr="00FFFFFF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5858545" type="1" fgLvl="100" fgClr="0092D050" bgLvl="0" bgClr="00FFFFFF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5858545" type="1" fgLvl="100" fgClr="0092D050" bgLvl="0" bgClr="00FFFFFF"/>
          </ext>
        </extLst>
      </patternFill>
    </fill>
    <fill>
      <patternFill patternType="solid">
        <fgColor rgb="FFF4AF82"/>
        <bgColor rgb="FFFFFFFF"/>
        <extLst>
          <ext uri="smNativeData">
            <pm:shade xmlns:pm="smNativeData" id="1595858545" type="1" fgLvl="100" fgClr="00F4AF82" bgLvl="0" bgClr="00FFFFFF"/>
          </ext>
        </extLst>
      </patternFill>
    </fill>
    <fill>
      <patternFill patternType="solid">
        <fgColor rgb="FFE0FFE0"/>
        <bgColor rgb="FFFFFFFF"/>
        <extLst>
          <ext uri="smNativeData">
            <pm:shade xmlns:pm="smNativeData" id="1595858545" type="1" fgLvl="100" fgClr="00E0FFE0" bgLvl="0" bgClr="00FFFFFF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DDEBF7"/>
        <bgColor rgb="FFFFFFFF"/>
        <extLst>
          <ext uri="smNativeData">
            <pm:shade xmlns:pm="smNativeData" id="1595858545" type="1" fgLvl="100" fgClr="00DDEBF7" bgLvl="0" bgClr="00FFFFFF"/>
          </ext>
        </extLst>
      </patternFill>
    </fill>
    <fill>
      <patternFill patternType="solid">
        <fgColor rgb="FFE1EFD8"/>
        <bgColor rgb="FFFFFFFF"/>
        <extLst>
          <ext uri="smNativeData">
            <pm:shade xmlns:pm="smNativeData" id="1595858545" type="1" fgLvl="100" fgClr="00E1EFD8" bgLvl="0" bgClr="00FFFFFF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95858545" type="1" fgLvl="100" fgClr="00FFF2CA" bgLvl="0" bgClr="00FFFFFF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95858545" type="1" fgLvl="100" fgClr="00FFF2CA" bgLvl="0" bgClr="00FFFFFF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95858545" type="1" fgLvl="100" fgClr="00FFF2CA" bgLvl="0" bgClr="00FFFFFF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95858545" type="1" fgLvl="100" fgClr="00FFF2CA" bgLvl="0" bgClr="00FFFFFF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95858545" type="1" fgLvl="100" fgClr="00FFF2CA" bgLvl="0" bgClr="00FFFFFF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95858545" type="1" fgLvl="100" fgClr="00FFF2CA" bgLvl="0" bgClr="00FFFFFF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95858545" type="1" fgLvl="100" fgClr="00FFF2CA" bgLvl="0" bgClr="00FFFFFF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5858545" type="1" fgLvl="100" fgClr="00FFFF00" bgLvl="0" bgClr="00FFFFFF"/>
          </ext>
        </extLst>
      </patternFill>
    </fill>
    <fill>
      <patternFill patternType="solid">
        <fgColor rgb="FF305496"/>
        <bgColor rgb="FFFFFFFF"/>
        <extLst>
          <ext uri="smNativeData">
            <pm:shade xmlns:pm="smNativeData" id="1595858545" type="1" fgLvl="100" fgClr="00305496" bgLvl="0" bgClr="00FFFFFF"/>
          </ext>
        </extLst>
      </patternFill>
    </fill>
    <fill>
      <patternFill patternType="solid">
        <fgColor rgb="FFD9E1F2"/>
        <bgColor rgb="FFFFFFFF"/>
        <extLst>
          <ext uri="smNativeData">
            <pm:shade xmlns:pm="smNativeData" id="1595858545" type="1" fgLvl="100" fgClr="00D9E1F2" bgLvl="0" bgClr="00FFFFFF"/>
          </ext>
        </extLst>
      </patternFill>
    </fill>
    <fill>
      <patternFill patternType="solid">
        <fgColor rgb="FFFFF2CA"/>
        <bgColor rgb="FFFFFFFF"/>
        <extLst>
          <ext uri="smNativeData">
            <pm:shade xmlns:pm="smNativeData" id="1595858545" type="1" fgLvl="100" fgClr="00FFF2CA" bgLvl="0" bgClr="00FFFFFF"/>
          </ext>
        </extLst>
      </patternFill>
    </fill>
    <fill>
      <patternFill patternType="solid">
        <fgColor rgb="FFFFE699"/>
        <bgColor rgb="FFFFFFFF"/>
        <extLst>
          <ext uri="smNativeData">
            <pm:shade xmlns:pm="smNativeData" id="1595858545" type="1" fgLvl="100" fgClr="00FFE699" bgLvl="0" bgClr="00FFFFFF"/>
          </ext>
        </extLst>
      </patternFill>
    </fill>
    <fill>
      <patternFill patternType="solid">
        <fgColor rgb="FFFFE699"/>
        <bgColor rgb="FFFFFFFF"/>
        <extLst>
          <ext uri="smNativeData">
            <pm:shade xmlns:pm="smNativeData" id="1595858545" type="1" fgLvl="100" fgClr="00FFE699" bgLvl="0" bgClr="00FFFFFF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1F4E78"/>
        <bgColor rgb="FFFFFFFF"/>
        <extLst>
          <ext uri="smNativeData">
            <pm:shade xmlns:pm="smNativeData" id="1595858545" type="1" fgLvl="100" fgClr="001F4E78" bgLvl="0" bgClr="00FFFFFF"/>
          </ext>
        </extLst>
      </patternFill>
    </fill>
    <fill>
      <patternFill patternType="solid">
        <fgColor rgb="FF1F4E78"/>
        <bgColor rgb="FFFFFFFF"/>
        <extLst>
          <ext uri="smNativeData">
            <pm:shade xmlns:pm="smNativeData" id="1595858545" type="1" fgLvl="100" fgClr="001F4E78" bgLvl="0" bgClr="00FFFFFF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95858545" type="1" fgLvl="100" fgClr="00000000" bgLvl="0" bgClr="00FFFFFF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95858545" type="1" fgLvl="100" fgClr="00000000" bgLvl="0" bgClr="00FFFFFF"/>
          </ext>
        </extLst>
      </patternFill>
    </fill>
    <fill>
      <patternFill patternType="solid">
        <fgColor rgb="FFE1EFD8"/>
        <bgColor rgb="FFFFFFFF"/>
        <extLst>
          <ext uri="smNativeData">
            <pm:shade xmlns:pm="smNativeData" id="1595858545" type="1" fgLvl="100" fgClr="00E1EFD8" bgLvl="0" bgClr="00FFFFFF"/>
          </ext>
        </extLst>
      </patternFill>
    </fill>
    <fill>
      <patternFill patternType="solid">
        <fgColor rgb="FFB4C6E7"/>
        <bgColor rgb="FFFFFFFF"/>
        <extLst>
          <ext uri="smNativeData">
            <pm:shade xmlns:pm="smNativeData" id="1595858545" type="1" fgLvl="100" fgClr="00B4C6E7" bgLvl="0" bgClr="00FFFFFF"/>
          </ext>
        </extLst>
      </patternFill>
    </fill>
    <fill>
      <patternFill patternType="solid">
        <fgColor rgb="FFB4C6E7"/>
        <bgColor rgb="FFFFFFFF"/>
        <extLst>
          <ext uri="smNativeData">
            <pm:shade xmlns:pm="smNativeData" id="1595858545" type="1" fgLvl="100" fgClr="00B4C6E7" bgLvl="0" bgClr="00FFFFFF"/>
          </ext>
        </extLst>
      </patternFill>
    </fill>
    <fill>
      <patternFill patternType="solid">
        <fgColor rgb="FFD8D8D8"/>
        <bgColor rgb="FFFFFFFF"/>
        <extLst>
          <ext uri="smNativeData">
            <pm:shade xmlns:pm="smNativeData" id="1595858545" type="1" fgLvl="100" fgClr="00D8D8D8" bgLvl="0" bgClr="00FFFFFF"/>
          </ext>
        </extLst>
      </patternFill>
    </fill>
    <fill>
      <patternFill patternType="solid">
        <fgColor rgb="FFD8D8D8"/>
        <bgColor rgb="FFFFFFFF"/>
        <extLst>
          <ext uri="smNativeData">
            <pm:shade xmlns:pm="smNativeData" id="1595858545" type="1" fgLvl="100" fgClr="00D8D8D8" bgLvl="0" bgClr="00FFFFFF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595858545" type="1" fgLvl="100" fgClr="00D9D9D9" bgLvl="0" bgClr="00FFFFFF"/>
          </ext>
        </extLst>
      </patternFill>
    </fill>
    <fill>
      <patternFill patternType="solid">
        <fgColor rgb="FFFBE3D5"/>
        <bgColor rgb="FFFFFFFF"/>
        <extLst>
          <ext uri="smNativeData">
            <pm:shade xmlns:pm="smNativeData" id="1595858545" type="1" fgLvl="100" fgClr="00FBE3D5" bgLvl="0" bgClr="00FFFFFF"/>
          </ext>
        </extLst>
      </patternFill>
    </fill>
    <fill>
      <patternFill patternType="solid">
        <fgColor rgb="FFFBE3D5"/>
        <bgColor rgb="FFFFFFFF"/>
        <extLst>
          <ext uri="smNativeData">
            <pm:shade xmlns:pm="smNativeData" id="1595858545" type="1" fgLvl="100" fgClr="00FBE3D5" bgLvl="0" bgClr="00FFFFFF"/>
          </ext>
        </extLst>
      </patternFill>
    </fill>
    <fill>
      <patternFill patternType="solid">
        <fgColor rgb="FFEBEBEB"/>
        <bgColor rgb="FFFFFFFF"/>
        <extLst>
          <ext uri="smNativeData">
            <pm:shade xmlns:pm="smNativeData" id="1595858545" type="1" fgLvl="100" fgClr="00EBEBEB" bgLvl="0" bgClr="00FFFFFF"/>
          </ext>
        </extLst>
      </patternFill>
    </fill>
    <fill>
      <patternFill patternType="solid">
        <fgColor rgb="FFEBEBEB"/>
        <bgColor rgb="FFFFFFFF"/>
        <extLst>
          <ext uri="smNativeData">
            <pm:shade xmlns:pm="smNativeData" id="1595858545" type="1" fgLvl="100" fgClr="00EBEBEB" bgLvl="0" bgClr="00FFFFFF"/>
          </ext>
        </extLst>
      </patternFill>
    </fill>
    <fill>
      <patternFill patternType="solid">
        <fgColor rgb="FFDDEBF7"/>
        <bgColor rgb="FFFFFFFF"/>
        <extLst>
          <ext uri="smNativeData">
            <pm:shade xmlns:pm="smNativeData" id="1595858545" type="1" fgLvl="100" fgClr="00DDEBF7" bgLvl="0" bgClr="00FFFFFF"/>
          </ext>
        </extLst>
      </patternFill>
    </fill>
    <fill>
      <patternFill patternType="solid">
        <fgColor rgb="FFFBE3D5"/>
        <bgColor rgb="FFFFFFFF"/>
        <extLst>
          <ext uri="smNativeData">
            <pm:shade xmlns:pm="smNativeData" id="1595858545" type="1" fgLvl="100" fgClr="00FBE3D5" bgLvl="0" bgClr="00FFFFFF"/>
          </ext>
        </extLst>
      </patternFill>
    </fill>
    <fill>
      <patternFill patternType="solid">
        <fgColor rgb="FFF8CBAD"/>
        <bgColor rgb="FFFFFFFF"/>
        <extLst>
          <ext uri="smNativeData">
            <pm:shade xmlns:pm="smNativeData" id="1595858545" type="1" fgLvl="100" fgClr="00F8CBAD" bgLvl="0" bgClr="00FFFFFF"/>
          </ext>
        </extLst>
      </patternFill>
    </fill>
    <fill>
      <patternFill patternType="solid">
        <fgColor rgb="FFC7C7C7"/>
        <bgColor rgb="FFFFFFFF"/>
        <extLst>
          <ext uri="smNativeData">
            <pm:shade xmlns:pm="smNativeData" id="1595858545" type="1" fgLvl="100" fgClr="00C7C7C7" bgLvl="0" bgClr="00FFFFFF"/>
          </ext>
        </extLst>
      </patternFill>
    </fill>
    <fill>
      <patternFill patternType="solid">
        <fgColor rgb="FFC7C7C7"/>
        <bgColor rgb="FFFFFFFF"/>
        <extLst>
          <ext uri="smNativeData">
            <pm:shade xmlns:pm="smNativeData" id="1595858545" type="1" fgLvl="100" fgClr="00C7C7C7" bgLvl="0" bgClr="00FFFFFF"/>
          </ext>
        </extLst>
      </patternFill>
    </fill>
    <fill>
      <patternFill patternType="solid">
        <fgColor rgb="FFDDEBF7"/>
        <bgColor rgb="FFFFFFFF"/>
        <extLst>
          <ext uri="smNativeData">
            <pm:shade xmlns:pm="smNativeData" id="1595858545" type="1" fgLvl="100" fgClr="00DDEBF7" bgLvl="0" bgClr="00FFFFFF"/>
          </ext>
        </extLst>
      </patternFill>
    </fill>
    <fill>
      <patternFill patternType="solid">
        <fgColor rgb="FFD0CECE"/>
        <bgColor rgb="FFFFFFFF"/>
        <extLst>
          <ext uri="smNativeData">
            <pm:shade xmlns:pm="smNativeData" id="1595858545" type="1" fgLvl="100" fgClr="00D0CECE" bgLvl="0" bgClr="00FFFFFF"/>
          </ext>
        </extLst>
      </patternFill>
    </fill>
    <fill>
      <patternFill patternType="none"/>
    </fill>
    <fill>
      <patternFill patternType="solid">
        <fgColor rgb="FFDDEBF7"/>
        <bgColor rgb="FFFFFFFF"/>
        <extLst>
          <ext uri="smNativeData">
            <pm:shade xmlns:pm="smNativeData" id="1595858545" type="1" fgLvl="100" fgClr="00DDEBF7" bgLvl="0" bgClr="00FFFFFF"/>
          </ext>
        </extLst>
      </patternFill>
    </fill>
    <fill>
      <patternFill patternType="solid">
        <fgColor rgb="FFDDEBF7"/>
        <bgColor rgb="FFFFFFFF"/>
        <extLst>
          <ext uri="smNativeData">
            <pm:shade xmlns:pm="smNativeData" id="1595858545" type="1" fgLvl="100" fgClr="00DDEBF7" bgLvl="0" bgClr="00FFFFFF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EBEBEB"/>
        <bgColor rgb="FFFFFFFF"/>
        <extLst>
          <ext uri="smNativeData">
            <pm:shade xmlns:pm="smNativeData" id="1595858545" type="1" fgLvl="100" fgClr="00EBEBEB" bgLvl="0" bgClr="00FFFFFF"/>
          </ext>
        </extLst>
      </patternFill>
    </fill>
    <fill>
      <patternFill patternType="solid">
        <fgColor rgb="FFEBEBEB"/>
        <bgColor rgb="FFFFFFFF"/>
        <extLst>
          <ext uri="smNativeData">
            <pm:shade xmlns:pm="smNativeData" id="1595858545" type="1" fgLvl="100" fgClr="00EBEBEB" bgLvl="0" bgClr="00FFFFFF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95858545" type="1" fgLvl="100" fgClr="00000000" bgLvl="0" bgClr="00FFFFFF"/>
          </ext>
        </extLst>
      </patternFill>
    </fill>
    <fill>
      <patternFill patternType="solid">
        <fgColor rgb="FFFFFFCC"/>
        <bgColor rgb="FFFFFFFF"/>
        <extLst>
          <ext uri="smNativeData">
            <pm:shade xmlns:pm="smNativeData" id="1595858545" type="1" fgLvl="100" fgClr="00FFFFCC" bgLvl="0" bgClr="00FFFFFF"/>
          </ext>
        </extLst>
      </patternFill>
    </fill>
    <fill>
      <patternFill patternType="none"/>
    </fill>
    <fill>
      <patternFill patternType="solid">
        <fgColor rgb="FFCCCCCC"/>
        <bgColor rgb="FFFFFFFF"/>
        <extLst>
          <ext uri="smNativeData">
            <pm:shade xmlns:pm="smNativeData" id="1595858545" type="1" fgLvl="100" fgClr="00CCCCCC" bgLvl="0" bgClr="00FFFFFF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95858545" type="1" fgLvl="100" fgClr="00548235" bgLvl="0" bgClr="00FFFFFF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95858545" type="1" fgLvl="100" fgClr="00548235" bgLvl="0" bgClr="00FFFFFF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595858545" type="1" fgLvl="100" fgClr="00CCCCCC" bgLvl="0" bgClr="00FFFFFF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595858545" type="1" fgLvl="100" fgClr="00CCCCCC" bgLvl="0" bgClr="00FFFFFF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95858545" type="1" fgLvl="100" fgClr="00548235" bgLvl="0" bgClr="00FFFFFF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5858545" type="1" fgLvl="100" fgClr="0092D050" bgLvl="0" bgClr="00FFFFFF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5858545" type="1" fgLvl="100" fgClr="0092D050" bgLvl="0" bgClr="00FFFFFF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5858545" type="1" fgLvl="100" fgClr="00FFFF00" bgLvl="0" bgClr="00FFFFFF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595858545" type="1" fgLvl="100" fgClr="00D9D9D9" bgLvl="0" bgClr="00FFFFFF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5858545" type="1" fgLvl="100" fgClr="00FFFF00" bgLvl="0" bgClr="00FFFFFF"/>
          </ext>
        </extLst>
      </patternFill>
    </fill>
    <fill>
      <patternFill patternType="solid">
        <fgColor rgb="FFFFC000"/>
        <bgColor rgb="FFFFFFFF"/>
        <extLst>
          <ext uri="smNativeData">
            <pm:shade xmlns:pm="smNativeData" id="1595858545" type="1" fgLvl="100" fgClr="00FFC000" bgLvl="0" bgClr="00FFFFFF"/>
          </ext>
        </extLst>
      </patternFill>
    </fill>
    <fill>
      <patternFill patternType="solid">
        <fgColor rgb="FFADB9CA"/>
        <bgColor rgb="FFFFFFFF"/>
        <extLst>
          <ext uri="smNativeData">
            <pm:shade xmlns:pm="smNativeData" id="1595858545" type="1" fgLvl="100" fgClr="00ADB9CA" bgLvl="0" bgClr="00FFFFFF"/>
          </ext>
        </extLst>
      </patternFill>
    </fill>
    <fill>
      <patternFill patternType="solid">
        <fgColor rgb="FFC9C9C9"/>
        <bgColor rgb="FFFFFFFF"/>
        <extLst>
          <ext uri="smNativeData">
            <pm:shade xmlns:pm="smNativeData" id="1595858545" type="1" fgLvl="100" fgClr="00C9C9C9" bgLvl="0" bgClr="00FFFFFF"/>
          </ext>
        </extLst>
      </patternFill>
    </fill>
    <fill>
      <patternFill patternType="solid">
        <fgColor rgb="FFF8CBAD"/>
        <bgColor rgb="FFFFFFFF"/>
        <extLst>
          <ext uri="smNativeData">
            <pm:shade xmlns:pm="smNativeData" id="1595858545" type="1" fgLvl="100" fgClr="00F8CBAD" bgLvl="0" bgClr="00FFFFFF"/>
          </ext>
        </extLst>
      </patternFill>
    </fill>
    <fill>
      <patternFill patternType="solid">
        <fgColor rgb="FF2E75B6"/>
        <bgColor rgb="FFFFFFFF"/>
        <extLst>
          <ext uri="smNativeData">
            <pm:shade xmlns:pm="smNativeData" id="1595858545" type="1" fgLvl="100" fgClr="002E75B6" bgLvl="0" bgClr="00FFFFFF"/>
          </ext>
        </extLst>
      </patternFill>
    </fill>
    <fill>
      <patternFill patternType="solid">
        <fgColor rgb="FFC65911"/>
        <bgColor rgb="FFFFFFFF"/>
        <extLst>
          <ext uri="smNativeData">
            <pm:shade xmlns:pm="smNativeData" id="1595858545" type="1" fgLvl="100" fgClr="00C65911" bgLvl="0" bgClr="00FFFFFF"/>
          </ext>
        </extLst>
      </patternFill>
    </fill>
    <fill>
      <patternFill patternType="solid">
        <fgColor rgb="FFFFD964"/>
        <bgColor rgb="FFFFFFFF"/>
        <extLst>
          <ext uri="smNativeData">
            <pm:shade xmlns:pm="smNativeData" id="1595858545" type="1" fgLvl="100" fgClr="00FFD964" bgLvl="0" bgClr="00FFFFFF"/>
          </ext>
        </extLst>
      </patternFill>
    </fill>
    <fill>
      <patternFill patternType="solid">
        <fgColor rgb="FFF4AF82"/>
        <bgColor rgb="FFFFFFFF"/>
        <extLst>
          <ext uri="smNativeData">
            <pm:shade xmlns:pm="smNativeData" id="1595858545" type="1" fgLvl="100" fgClr="00F4AF82" bgLvl="0" bgClr="00FFFFFF"/>
          </ext>
        </extLst>
      </patternFill>
    </fill>
    <fill>
      <patternFill patternType="solid">
        <fgColor rgb="FFFFE0E0"/>
        <bgColor rgb="FFFFFFFF"/>
        <extLst>
          <ext uri="smNativeData">
            <pm:shade xmlns:pm="smNativeData" id="1595858545" type="1" fgLvl="100" fgClr="00FFE0E0" bgLvl="0" bgClr="00FFFFFF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5858545" type="1" fgLvl="100" fgClr="0092D050" bgLvl="0" bgClr="00FFFFFF"/>
          </ext>
        </extLst>
      </patternFill>
    </fill>
    <fill>
      <patternFill patternType="solid">
        <fgColor rgb="FFFF0000"/>
        <bgColor rgb="FFFFFFFF"/>
        <extLst>
          <ext uri="smNativeData">
            <pm:shade xmlns:pm="smNativeData" id="1595858545" type="1" fgLvl="100" fgClr="00FF0000" bgLvl="0" bgClr="00FFFFFF"/>
          </ext>
        </extLst>
      </patternFill>
    </fill>
    <fill>
      <patternFill patternType="solid">
        <fgColor rgb="FFD0CECE"/>
        <bgColor rgb="FFFFFFFF"/>
        <extLst>
          <ext uri="smNativeData">
            <pm:shade xmlns:pm="smNativeData" id="1595858545" type="1" fgLvl="100" fgClr="00D0CECE" bgLvl="0" bgClr="00FFFFFF"/>
          </ext>
        </extLst>
      </patternFill>
    </fill>
    <fill>
      <patternFill patternType="solid">
        <fgColor rgb="FFAFABAB"/>
        <bgColor rgb="FFFFFFFF"/>
        <extLst>
          <ext uri="smNativeData">
            <pm:shade xmlns:pm="smNativeData" id="1595858545" type="1" fgLvl="100" fgClr="00AFABAB" bgLvl="0" bgClr="00FFFFFF"/>
          </ext>
        </extLst>
      </patternFill>
    </fill>
    <fill>
      <patternFill patternType="solid">
        <fgColor rgb="FFADB9CA"/>
        <bgColor rgb="FFFFFFFF"/>
        <extLst>
          <ext uri="smNativeData">
            <pm:shade xmlns:pm="smNativeData" id="1595858545" type="1" fgLvl="100" fgClr="00ADB9CA" bgLvl="0" bgClr="00FFFFFF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95858545" type="1" fgLvl="100" fgClr="00DAEEF3" bgLvl="0" bgClr="00FFFFFF"/>
          </ext>
        </extLst>
      </patternFill>
    </fill>
    <fill>
      <patternFill patternType="solid">
        <fgColor rgb="FFF2DCDB"/>
        <bgColor rgb="FFFFFFFF"/>
        <extLst>
          <ext uri="smNativeData">
            <pm:shade xmlns:pm="smNativeData" id="1595858545" type="1" fgLvl="100" fgClr="00F2DCDB" bgLvl="0" bgClr="00FFFFFF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5858545" type="1" fgLvl="100" fgClr="00EBF1DC" bgLvl="0" bgClr="00FFFFFF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95858545" type="1" fgLvl="100" fgClr="00EBF1DC" bgLvl="0" bgClr="00000000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595858545" type="1" fgLvl="100" fgClr="00FFFFFF" bgLvl="100" bgClr="00000000"/>
          </ext>
        </extLst>
      </patternFill>
    </fill>
  </fills>
  <borders count="114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85854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85854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85854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85854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858545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85854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85854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85854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85854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858545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85854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858545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858545"/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858545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85854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85854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858545"/>
        </ext>
      </extLst>
    </border>
    <border>
      <left style="medium">
        <color rgb="FF000000"/>
      </left>
      <right style="none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95858545">
            <pm:line position="top" type="1" style="0" width="30" dist="20" width2="20" rgb="000000"/>
            <pm:line position="bottom" type="1" style="0" width="30" dist="20" width2="20" rgb="000000"/>
            <pm:line position="left" type="1" style="0" width="30" dist="20" width2="20" rgb="000000"/>
          </pm:border>
        </ext>
      </extLst>
    </border>
    <border>
      <left style="none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95858545">
            <pm:line position="top" type="1" style="0" width="30" dist="20" width2="20" rgb="000000"/>
            <pm:line position="bottom" type="1" style="0" width="3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95858545">
            <pm:line position="top" type="1" style="0" width="30" dist="20" width2="20" rgb="000000"/>
            <pm:line position="bottom" type="1" style="0" width="3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858545"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858545"/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858545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858545">
            <pm:line position="left" type="1" style="0" width="20" dist="20" width2="20" rgb="000000"/>
          </pm:border>
        </ext>
      </extLst>
    </border>
    <border>
      <left style="medium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95858545">
            <pm:line position="bottom" type="1" style="0" width="30" dist="20" width2="20" rgb="000000"/>
            <pm:line position="left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medium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95858545">
            <pm:line position="bottom" type="1" style="0" width="30" dist="20" width2="20" rgb="000000"/>
            <pm:line position="left" type="1" style="0" width="2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95858545">
            <pm:line position="bottom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95858545">
            <pm:line position="bottom" type="1" style="0" width="3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858545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95858545">
            <pm:line position="top" type="1" style="0" width="3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95858545">
            <pm:line position="top" type="1" style="0" width="30" dist="20" width2="20" rgb="000000"/>
            <pm:line position="bottom" type="1" style="0" width="30" dist="20" width2="20" rgb="000000"/>
            <pm:line position="left" type="1" style="0" width="2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95858545">
            <pm:line position="top" type="1" style="0" width="30" dist="20" width2="20" rgb="000000"/>
            <pm:line position="bottom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858545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858545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858545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858545">
            <pm:line position="left" type="1" style="0" width="20" dist="20" width2="20" rgb="000000"/>
          </pm:border>
        </ext>
      </extLst>
    </border>
    <border>
      <left style="medium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95858545">
            <pm:line position="bottom" type="1" style="0" width="30" dist="20" width2="20" rgb="000000"/>
            <pm:line position="left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medium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95858545">
            <pm:line position="bottom" type="1" style="0" width="30" dist="20" width2="20" rgb="000000"/>
            <pm:line position="left" type="1" style="0" width="2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95858545">
            <pm:line position="bottom" type="1" style="0" width="3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595858545">
            <pm:line position="bottom" type="1" style="0" width="3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858545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85854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85854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85854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85854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85854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858545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5858545">
            <pm:line position="top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5858545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5858545">
            <pm:line position="top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5858545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5858545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85854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5858545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85854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85854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858545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858545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858545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858545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85854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858545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858545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858545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858545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858545">
            <pm:line position="lef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85854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85854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858545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858545"/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858545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85854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858545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5858545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5858545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5858545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5858545">
            <pm:line position="bottom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5858545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5858545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858545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85854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85854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858545"/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85854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858545"/>
        </ext>
      </extLst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extLst>
        <ext uri="smNativeData">
          <pm:border xmlns:pm="smNativeData" id="1595858545">
            <pm:line position="top" type="1" style="0" width="30" dist="20" width2="20" rgb="000000"/>
            <pm:line position="bottom" type="1" style="0" width="2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858545">
            <pm:line position="top" type="1" style="0" width="20" dist="20" width2="20" rgb="000000"/>
            <pm:line position="bottom" type="1" style="0" width="2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858545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85854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extLst>
        <ext uri="smNativeData">
          <pm:border xmlns:pm="smNativeData" id="1595858545">
            <pm:line position="top" type="1" style="0" width="2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95858545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85854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85854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858545"/>
        </ext>
      </extLst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95858545">
            <pm:line position="top" type="1" style="0" width="3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85854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85854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85854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85854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85854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85854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858545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85854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858545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5858545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95858545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858545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85854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85854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95858545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85854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85854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85854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5858545"/>
        </ext>
      </extLst>
    </border>
  </borders>
  <cellStyleXfs count="7">
    <xf numFmtId="0" fontId="0" fillId="0" borderId="0" applyNumberFormat="1" applyFont="1" applyFill="1" applyBorder="1" applyAlignment="1" applyProtection="1"/>
    <xf numFmtId="169" fontId="0" fillId="0" borderId="0" applyNumberFormat="1" applyFont="1" applyFill="1" applyBorder="0" applyAlignment="1" applyProtection="0"/>
    <xf numFmtId="165" fontId="2" fillId="0" borderId="0" applyNumberFormat="1" applyFont="1" applyFill="1" applyBorder="0" applyAlignment="0" applyProtection="0"/>
    <xf numFmtId="174" fontId="0" fillId="0" borderId="0" applyNumberFormat="1" applyFont="1" applyFill="1" applyBorder="0" applyAlignment="1" applyProtection="0"/>
    <xf numFmtId="164" fontId="2" fillId="0" borderId="0" applyNumberFormat="1" applyFont="1" applyFill="1" applyBorder="0" applyAlignment="0" applyProtection="0"/>
    <xf numFmtId="166" fontId="0" fillId="0" borderId="0" applyNumberFormat="1" applyFont="1" applyFill="1" applyBorder="0" applyAlignment="1" applyProtection="0"/>
    <xf numFmtId="0" fontId="0" fillId="0" borderId="0" applyNumberFormat="1" applyFont="1" applyFill="1" applyBorder="1" applyAlignment="1" applyProtection="1"/>
  </cellStyleXfs>
  <cellXfs count="384">
    <xf numFmtId="0" fontId="0" fillId="0" borderId="0" xfId="0"/>
    <xf numFmtId="169" fontId="0" fillId="0" borderId="0" xfId="1"/>
    <xf numFmtId="165" fontId="2" fillId="0" borderId="0" xfId="2"/>
    <xf numFmtId="174" fontId="0" fillId="0" borderId="0" xfId="3"/>
    <xf numFmtId="164" fontId="2" fillId="0" borderId="0" xfId="4"/>
    <xf numFmtId="166" fontId="0" fillId="0" borderId="0" xfId="5"/>
    <xf numFmtId="0" fontId="0" fillId="0" borderId="0" xfId="6"/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3" fillId="2" borderId="1" xfId="0" applyFont="1" applyFill="1" applyAlignment="1">
      <alignment horizontal="center"/>
    </xf>
    <xf numFmtId="14" fontId="0" fillId="0" borderId="0" xfId="0" applyNumberFormat="1"/>
    <xf numFmtId="0" fontId="4" fillId="0" borderId="0" xfId="0" applyFont="1"/>
    <xf numFmtId="0" fontId="4" fillId="0" borderId="0" xfId="0" applyFont="1" applyAlignment="1">
      <alignment horizontal="left"/>
    </xf>
    <xf numFmtId="167" fontId="4" fillId="0" borderId="0" xfId="5" applyNumberFormat="1" applyFont="1"/>
    <xf numFmtId="0" fontId="3" fillId="0" borderId="0" xfId="0" applyFont="1"/>
    <xf numFmtId="0" fontId="3" fillId="3" borderId="2" xfId="0" applyFont="1" applyFill="1" applyAlignment="1">
      <alignment horizontal="center"/>
    </xf>
    <xf numFmtId="0" fontId="3" fillId="3" borderId="2" xfId="0" applyFont="1" applyFill="1"/>
    <xf numFmtId="14" fontId="3" fillId="3" borderId="2" xfId="0" applyNumberFormat="1" applyFont="1" applyFill="1"/>
    <xf numFmtId="2" fontId="3" fillId="4" borderId="3" xfId="0" applyNumberFormat="1" applyFont="1" applyFill="1"/>
    <xf numFmtId="167" fontId="0" fillId="0" borderId="0" xfId="0" applyNumberFormat="1" applyAlignment="1">
      <alignment horizontal="center"/>
    </xf>
    <xf numFmtId="0" fontId="0" fillId="3" borderId="2" xfId="0" applyFill="1"/>
    <xf numFmtId="0" fontId="0" fillId="3" borderId="2" xfId="0" applyFill="1" applyAlignment="1">
      <alignment horizontal="center"/>
    </xf>
    <xf numFmtId="14" fontId="0" fillId="3" borderId="2" xfId="0" applyNumberFormat="1" applyFill="1"/>
    <xf numFmtId="0" fontId="0" fillId="5" borderId="4" xfId="0" applyFill="1"/>
    <xf numFmtId="2" fontId="0" fillId="4" borderId="3" xfId="0" applyNumberFormat="1" applyFill="1"/>
    <xf numFmtId="0" fontId="3" fillId="0" borderId="0" xfId="0" applyFont="1" applyAlignment="1">
      <alignment horizontal="center"/>
    </xf>
    <xf numFmtId="0" fontId="3" fillId="0" borderId="0" xfId="6" applyFont="1" applyAlignment="1">
      <alignment horizontal="center"/>
    </xf>
    <xf numFmtId="0" fontId="3" fillId="0" borderId="0" xfId="6" applyFont="1"/>
    <xf numFmtId="14" fontId="0" fillId="0" borderId="5" xfId="0" applyNumberFormat="1" applyBorder="1" applyAlignment="1">
      <alignment horizontal="center"/>
    </xf>
    <xf numFmtId="0" fontId="5" fillId="0" borderId="0" xfId="6" applyFont="1" applyAlignment="1">
      <alignment horizontal="center"/>
    </xf>
    <xf numFmtId="0" fontId="5" fillId="0" borderId="0" xfId="6" applyFont="1" applyAlignment="1">
      <alignment horizontal="left"/>
    </xf>
    <xf numFmtId="168" fontId="3" fillId="0" borderId="0" xfId="6" applyNumberFormat="1" applyFont="1" applyAlignment="1">
      <alignment horizontal="center"/>
    </xf>
    <xf numFmtId="0" fontId="6" fillId="0" borderId="0" xfId="6" applyFont="1" applyAlignment="1">
      <alignment horizontal="center"/>
    </xf>
    <xf numFmtId="168" fontId="3" fillId="0" borderId="0" xfId="6" applyNumberFormat="1" applyFont="1"/>
    <xf numFmtId="168" fontId="3" fillId="0" borderId="5" xfId="6" applyNumberFormat="1" applyFont="1" applyBorder="1" applyAlignment="1">
      <alignment horizontal="center"/>
    </xf>
    <xf numFmtId="166" fontId="3" fillId="0" borderId="5" xfId="5" applyFont="1" applyBorder="1" applyAlignment="1">
      <alignment horizontal="center"/>
    </xf>
    <xf numFmtId="170" fontId="3" fillId="0" borderId="5" xfId="1" applyNumberFormat="1" applyFont="1" applyBorder="1" applyAlignment="1">
      <alignment horizontal="center"/>
    </xf>
    <xf numFmtId="0" fontId="6" fillId="0" borderId="0" xfId="0" applyFont="1" applyAlignment="1">
      <alignment horizontal="center"/>
    </xf>
    <xf numFmtId="170" fontId="7" fillId="7" borderId="6" xfId="1" applyNumberFormat="1" applyFont="1" applyFill="1" applyBorder="1" applyAlignment="1">
      <alignment horizontal="right" vertical="center"/>
    </xf>
    <xf numFmtId="0" fontId="8" fillId="8" borderId="7" xfId="0" applyFont="1" applyFill="1" applyBorder="1" applyAlignment="1">
      <alignment horizontal="center" vertical="center"/>
    </xf>
    <xf numFmtId="0" fontId="8" fillId="8" borderId="7" xfId="0" applyFont="1" applyFill="1" applyBorder="1" applyAlignment="1">
      <alignment horizontal="right" vertical="center"/>
    </xf>
    <xf numFmtId="0" fontId="7" fillId="9" borderId="8" xfId="0" applyFont="1" applyFill="1" applyBorder="1" applyAlignment="1">
      <alignment horizontal="center" vertical="center"/>
    </xf>
    <xf numFmtId="0" fontId="5" fillId="10" borderId="9" xfId="0" applyFont="1" applyFill="1" applyAlignment="1">
      <alignment horizontal="center"/>
    </xf>
    <xf numFmtId="0" fontId="7" fillId="11" borderId="10" xfId="0" applyFont="1" applyFill="1" applyBorder="1" applyAlignment="1">
      <alignment horizontal="center" vertical="center"/>
    </xf>
    <xf numFmtId="0" fontId="8" fillId="12" borderId="11" xfId="0" applyFont="1" applyFill="1" applyBorder="1" applyAlignment="1">
      <alignment horizontal="center" vertical="center"/>
    </xf>
    <xf numFmtId="0" fontId="9" fillId="13" borderId="12" xfId="6" applyFont="1" applyFill="1" applyAlignment="1">
      <alignment horizontal="left"/>
    </xf>
    <xf numFmtId="0" fontId="8" fillId="14" borderId="13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/>
    </xf>
    <xf numFmtId="0" fontId="0" fillId="0" borderId="5" xfId="0" applyBorder="1"/>
    <xf numFmtId="0" fontId="11" fillId="15" borderId="14" xfId="0" applyFont="1" applyFill="1" applyBorder="1" applyAlignment="1">
      <alignment horizontal="left" vertical="center"/>
    </xf>
    <xf numFmtId="1" fontId="11" fillId="15" borderId="14" xfId="0" applyNumberFormat="1" applyFont="1" applyFill="1" applyBorder="1" applyAlignment="1">
      <alignment horizontal="left" vertical="center"/>
    </xf>
    <xf numFmtId="0" fontId="11" fillId="7" borderId="6" xfId="0" applyFont="1" applyFill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8" fontId="11" fillId="7" borderId="6" xfId="0" applyNumberFormat="1" applyFont="1" applyFill="1" applyBorder="1" applyAlignment="1">
      <alignment horizontal="left" vertical="center"/>
    </xf>
    <xf numFmtId="2" fontId="11" fillId="7" borderId="6" xfId="0" applyNumberFormat="1" applyFont="1" applyFill="1" applyBorder="1" applyAlignment="1">
      <alignment horizontal="left" vertical="center"/>
    </xf>
    <xf numFmtId="1" fontId="11" fillId="16" borderId="15" xfId="0" applyNumberFormat="1" applyFont="1" applyFill="1" applyBorder="1" applyAlignment="1">
      <alignment horizontal="left" vertical="center"/>
    </xf>
    <xf numFmtId="168" fontId="11" fillId="7" borderId="6" xfId="0" applyNumberFormat="1" applyFont="1" applyFill="1" applyBorder="1" applyAlignment="1">
      <alignment horizontal="center" vertical="center"/>
    </xf>
    <xf numFmtId="1" fontId="11" fillId="7" borderId="6" xfId="0" applyNumberFormat="1" applyFont="1" applyFill="1" applyBorder="1" applyAlignment="1">
      <alignment horizontal="center" vertical="center"/>
    </xf>
    <xf numFmtId="2" fontId="11" fillId="7" borderId="6" xfId="0" applyNumberFormat="1" applyFont="1" applyFill="1" applyBorder="1" applyAlignment="1">
      <alignment horizontal="center" vertical="center"/>
    </xf>
    <xf numFmtId="166" fontId="11" fillId="7" borderId="6" xfId="5" applyFont="1" applyFill="1" applyBorder="1" applyAlignment="1">
      <alignment horizontal="center" vertical="center"/>
    </xf>
    <xf numFmtId="170" fontId="11" fillId="7" borderId="6" xfId="1" applyNumberFormat="1" applyFont="1" applyFill="1" applyBorder="1" applyAlignment="1">
      <alignment horizontal="right" vertical="center"/>
    </xf>
    <xf numFmtId="170" fontId="11" fillId="7" borderId="6" xfId="1" applyNumberFormat="1" applyFont="1" applyFill="1" applyBorder="1" applyAlignment="1">
      <alignment horizontal="left" vertical="center"/>
    </xf>
    <xf numFmtId="171" fontId="11" fillId="7" borderId="6" xfId="1" applyNumberFormat="1" applyFont="1" applyFill="1" applyBorder="1" applyAlignment="1">
      <alignment horizontal="right" vertical="center"/>
    </xf>
    <xf numFmtId="172" fontId="0" fillId="0" borderId="0" xfId="0" applyNumberFormat="1" applyAlignment="1">
      <alignment horizontal="center"/>
    </xf>
    <xf numFmtId="168" fontId="12" fillId="0" borderId="5" xfId="0" applyNumberFormat="1" applyFont="1" applyBorder="1"/>
    <xf numFmtId="171" fontId="12" fillId="0" borderId="5" xfId="1" applyNumberFormat="1" applyFont="1" applyBorder="1" applyAlignment="1">
      <alignment horizontal="center"/>
    </xf>
    <xf numFmtId="171" fontId="7" fillId="7" borderId="6" xfId="5" applyNumberFormat="1" applyFont="1" applyFill="1" applyBorder="1" applyAlignment="1">
      <alignment horizontal="center" vertical="center"/>
    </xf>
    <xf numFmtId="171" fontId="11" fillId="7" borderId="6" xfId="1" applyNumberFormat="1" applyFont="1" applyFill="1" applyBorder="1" applyAlignment="1">
      <alignment horizontal="center" vertical="center"/>
    </xf>
    <xf numFmtId="1" fontId="0" fillId="0" borderId="0" xfId="0" applyNumberFormat="1" applyAlignment="1">
      <alignment horizontal="center"/>
    </xf>
    <xf numFmtId="14" fontId="11" fillId="7" borderId="6" xfId="0" applyNumberFormat="1" applyFont="1" applyFill="1" applyBorder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3" fillId="0" borderId="5" xfId="6" applyFont="1" applyBorder="1" applyAlignment="1">
      <alignment horizontal="center"/>
    </xf>
    <xf numFmtId="0" fontId="14" fillId="0" borderId="5" xfId="0" applyFont="1" applyBorder="1" applyAlignment="1">
      <alignment horizontal="center" vertical="center"/>
    </xf>
    <xf numFmtId="0" fontId="0" fillId="0" borderId="0" xfId="0" applyAlignment="1">
      <alignment horizontal="right"/>
    </xf>
    <xf numFmtId="170" fontId="3" fillId="0" borderId="0" xfId="1" applyNumberFormat="1" applyFont="1"/>
    <xf numFmtId="171" fontId="7" fillId="7" borderId="6" xfId="1" applyNumberFormat="1" applyFont="1" applyFill="1" applyBorder="1" applyAlignment="1">
      <alignment horizontal="right" vertical="center"/>
    </xf>
    <xf numFmtId="170" fontId="15" fillId="0" borderId="0" xfId="0" applyNumberFormat="1" applyFont="1" applyAlignment="1">
      <alignment horizontal="right"/>
    </xf>
    <xf numFmtId="0" fontId="6" fillId="0" borderId="0" xfId="0" applyFont="1"/>
    <xf numFmtId="168" fontId="0" fillId="0" borderId="0" xfId="0" applyNumberFormat="1"/>
    <xf numFmtId="2" fontId="0" fillId="0" borderId="0" xfId="0" applyNumberFormat="1"/>
    <xf numFmtId="170" fontId="0" fillId="0" borderId="0" xfId="0" applyNumberFormat="1" applyAlignment="1">
      <alignment horizontal="right"/>
    </xf>
    <xf numFmtId="2" fontId="0" fillId="0" borderId="0" xfId="0" applyNumberFormat="1" applyAlignment="1">
      <alignment horizontal="center"/>
    </xf>
    <xf numFmtId="2" fontId="6" fillId="0" borderId="0" xfId="0" applyNumberFormat="1" applyFont="1"/>
    <xf numFmtId="170" fontId="6" fillId="0" borderId="0" xfId="0" applyNumberFormat="1" applyFont="1"/>
    <xf numFmtId="0" fontId="16" fillId="0" borderId="0" xfId="0" applyFont="1"/>
    <xf numFmtId="0" fontId="0" fillId="0" borderId="0" xfId="0" applyAlignment="1">
      <alignment horizontal="left"/>
    </xf>
    <xf numFmtId="0" fontId="5" fillId="17" borderId="16" xfId="6" applyFont="1" applyFill="1" applyAlignment="1">
      <alignment horizontal="left"/>
    </xf>
    <xf numFmtId="0" fontId="5" fillId="17" borderId="16" xfId="6" applyFont="1" applyFill="1" applyAlignment="1">
      <alignment horizontal="center"/>
    </xf>
    <xf numFmtId="0" fontId="17" fillId="17" borderId="16" xfId="6" applyFont="1" applyFill="1" applyAlignment="1">
      <alignment horizontal="center"/>
    </xf>
    <xf numFmtId="0" fontId="18" fillId="17" borderId="16" xfId="6" applyFont="1" applyFill="1" applyAlignment="1">
      <alignment horizontal="center"/>
    </xf>
    <xf numFmtId="0" fontId="9" fillId="17" borderId="16" xfId="6" applyFont="1" applyFill="1" applyAlignment="1">
      <alignment horizontal="left"/>
    </xf>
    <xf numFmtId="0" fontId="5" fillId="18" borderId="17" xfId="6" applyFont="1" applyFill="1" applyBorder="1" applyAlignment="1">
      <alignment horizontal="left"/>
    </xf>
    <xf numFmtId="0" fontId="5" fillId="19" borderId="18" xfId="6" applyFont="1" applyFill="1" applyBorder="1" applyAlignment="1">
      <alignment horizontal="left"/>
    </xf>
    <xf numFmtId="0" fontId="5" fillId="20" borderId="19" xfId="6" applyFont="1" applyFill="1" applyBorder="1" applyAlignment="1">
      <alignment horizontal="left"/>
    </xf>
    <xf numFmtId="0" fontId="18" fillId="18" borderId="17" xfId="6" applyFont="1" applyFill="1" applyBorder="1" applyAlignment="1">
      <alignment horizontal="center"/>
    </xf>
    <xf numFmtId="0" fontId="5" fillId="20" borderId="19" xfId="6" applyFont="1" applyFill="1" applyBorder="1" applyAlignment="1">
      <alignment horizontal="center"/>
    </xf>
    <xf numFmtId="0" fontId="5" fillId="19" borderId="18" xfId="6" applyFont="1" applyFill="1" applyBorder="1" applyAlignment="1">
      <alignment horizontal="center"/>
    </xf>
    <xf numFmtId="0" fontId="9" fillId="21" borderId="20" xfId="6" applyFont="1" applyFill="1" applyBorder="1" applyAlignment="1">
      <alignment horizontal="left"/>
    </xf>
    <xf numFmtId="0" fontId="19" fillId="22" borderId="21" xfId="6" applyFont="1" applyFill="1" applyAlignment="1">
      <alignment horizontal="right"/>
    </xf>
    <xf numFmtId="1" fontId="0" fillId="0" borderId="0" xfId="6" applyNumberFormat="1"/>
    <xf numFmtId="1" fontId="20" fillId="0" borderId="0" xfId="6" applyNumberFormat="1" applyFont="1" applyAlignment="1">
      <alignment horizontal="right"/>
    </xf>
    <xf numFmtId="173" fontId="0" fillId="0" borderId="22" xfId="6" applyNumberFormat="1" applyBorder="1" applyAlignment="1">
      <alignment horizontal="center"/>
    </xf>
    <xf numFmtId="0" fontId="21" fillId="0" borderId="0" xfId="6" applyFont="1" applyAlignment="1">
      <alignment horizontal="center"/>
    </xf>
    <xf numFmtId="14" fontId="0" fillId="0" borderId="0" xfId="6" applyNumberFormat="1" applyAlignment="1">
      <alignment horizontal="center"/>
    </xf>
    <xf numFmtId="0" fontId="0" fillId="0" borderId="23" xfId="6" applyBorder="1" applyAlignment="1">
      <alignment horizontal="center"/>
    </xf>
    <xf numFmtId="0" fontId="16" fillId="0" borderId="22" xfId="6" applyFont="1" applyBorder="1" applyAlignment="1">
      <alignment horizontal="center"/>
    </xf>
    <xf numFmtId="2" fontId="0" fillId="0" borderId="24" xfId="6" applyNumberFormat="1" applyBorder="1" applyAlignment="1">
      <alignment horizontal="center"/>
    </xf>
    <xf numFmtId="2" fontId="0" fillId="0" borderId="25" xfId="6" applyNumberFormat="1" applyBorder="1" applyAlignment="1">
      <alignment horizontal="center"/>
    </xf>
    <xf numFmtId="2" fontId="0" fillId="0" borderId="26" xfId="6" applyNumberFormat="1" applyBorder="1" applyAlignment="1">
      <alignment horizontal="center"/>
    </xf>
    <xf numFmtId="0" fontId="4" fillId="0" borderId="24" xfId="0" applyFont="1" applyBorder="1" applyAlignment="1">
      <alignment horizontal="center"/>
    </xf>
    <xf numFmtId="0" fontId="0" fillId="0" borderId="27" xfId="6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0" xfId="6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22" xfId="0" applyNumberFormat="1" applyBorder="1"/>
    <xf numFmtId="0" fontId="22" fillId="0" borderId="22" xfId="6" applyFont="1" applyBorder="1" applyAlignment="1">
      <alignment horizontal="left"/>
    </xf>
    <xf numFmtId="0" fontId="0" fillId="0" borderId="28" xfId="6" applyBorder="1" applyAlignment="1">
      <alignment horizontal="center"/>
    </xf>
    <xf numFmtId="2" fontId="23" fillId="0" borderId="26" xfId="6" applyNumberFormat="1" applyFont="1" applyBorder="1" applyAlignment="1">
      <alignment horizontal="center"/>
    </xf>
    <xf numFmtId="2" fontId="23" fillId="0" borderId="25" xfId="6" applyNumberFormat="1" applyFont="1" applyBorder="1" applyAlignment="1">
      <alignment horizontal="center"/>
    </xf>
    <xf numFmtId="2" fontId="0" fillId="0" borderId="29" xfId="6" applyNumberFormat="1" applyBorder="1" applyAlignment="1">
      <alignment horizontal="center"/>
    </xf>
    <xf numFmtId="2" fontId="0" fillId="0" borderId="30" xfId="6" applyNumberFormat="1" applyBorder="1" applyAlignment="1">
      <alignment horizontal="center"/>
    </xf>
    <xf numFmtId="2" fontId="0" fillId="0" borderId="31" xfId="6" applyNumberFormat="1" applyBorder="1" applyAlignment="1">
      <alignment horizontal="center"/>
    </xf>
    <xf numFmtId="0" fontId="24" fillId="0" borderId="0" xfId="6" applyFont="1" applyAlignment="1">
      <alignment horizontal="center"/>
    </xf>
    <xf numFmtId="49" fontId="21" fillId="0" borderId="0" xfId="6" applyNumberFormat="1" applyFont="1" applyAlignment="1">
      <alignment horizontal="center"/>
    </xf>
    <xf numFmtId="0" fontId="0" fillId="0" borderId="26" xfId="6" applyBorder="1" applyAlignment="1">
      <alignment horizontal="center"/>
    </xf>
    <xf numFmtId="173" fontId="3" fillId="0" borderId="22" xfId="6" applyNumberFormat="1" applyFont="1" applyBorder="1" applyAlignment="1">
      <alignment horizontal="center"/>
    </xf>
    <xf numFmtId="49" fontId="23" fillId="0" borderId="0" xfId="6" applyNumberFormat="1" applyFont="1" applyAlignment="1">
      <alignment horizontal="center"/>
    </xf>
    <xf numFmtId="0" fontId="0" fillId="22" borderId="21" xfId="6" applyFill="1" applyAlignment="1">
      <alignment horizontal="right"/>
    </xf>
    <xf numFmtId="0" fontId="16" fillId="0" borderId="0" xfId="6" applyFont="1" applyAlignment="1">
      <alignment horizontal="center"/>
    </xf>
    <xf numFmtId="0" fontId="0" fillId="33" borderId="32" xfId="6" applyFill="1" applyBorder="1" applyAlignment="1">
      <alignment horizontal="center"/>
    </xf>
    <xf numFmtId="0" fontId="0" fillId="34" borderId="33" xfId="6" applyFill="1" applyBorder="1" applyAlignment="1">
      <alignment horizontal="center"/>
    </xf>
    <xf numFmtId="0" fontId="3" fillId="5" borderId="4" xfId="0" applyFont="1" applyFill="1" applyAlignment="1">
      <alignment horizontal="center"/>
    </xf>
    <xf numFmtId="0" fontId="0" fillId="5" borderId="4" xfId="6" applyFill="1" applyAlignment="1">
      <alignment horizontal="right"/>
    </xf>
    <xf numFmtId="0" fontId="0" fillId="5" borderId="4" xfId="6" applyFill="1"/>
    <xf numFmtId="1" fontId="0" fillId="5" borderId="4" xfId="6" applyNumberFormat="1" applyFill="1"/>
    <xf numFmtId="0" fontId="3" fillId="5" borderId="4" xfId="6" applyFont="1" applyFill="1" applyAlignment="1">
      <alignment horizontal="center"/>
    </xf>
    <xf numFmtId="1" fontId="20" fillId="5" borderId="4" xfId="6" applyNumberFormat="1" applyFont="1" applyFill="1" applyAlignment="1">
      <alignment horizontal="right"/>
    </xf>
    <xf numFmtId="173" fontId="0" fillId="35" borderId="34" xfId="6" applyNumberFormat="1" applyFill="1" applyBorder="1" applyAlignment="1">
      <alignment horizontal="center"/>
    </xf>
    <xf numFmtId="14" fontId="0" fillId="5" borderId="4" xfId="6" applyNumberFormat="1" applyFill="1" applyAlignment="1">
      <alignment horizontal="center"/>
    </xf>
    <xf numFmtId="0" fontId="0" fillId="36" borderId="35" xfId="6" applyFill="1" applyBorder="1" applyAlignment="1">
      <alignment horizontal="center"/>
    </xf>
    <xf numFmtId="0" fontId="16" fillId="35" borderId="34" xfId="6" applyFont="1" applyFill="1" applyBorder="1" applyAlignment="1">
      <alignment horizontal="center"/>
    </xf>
    <xf numFmtId="2" fontId="0" fillId="37" borderId="36" xfId="6" applyNumberFormat="1" applyFill="1" applyBorder="1" applyAlignment="1">
      <alignment horizontal="center"/>
    </xf>
    <xf numFmtId="2" fontId="0" fillId="38" borderId="37" xfId="6" applyNumberFormat="1" applyFill="1" applyBorder="1" applyAlignment="1">
      <alignment horizontal="center"/>
    </xf>
    <xf numFmtId="2" fontId="0" fillId="39" borderId="38" xfId="6" applyNumberFormat="1" applyFill="1" applyBorder="1" applyAlignment="1">
      <alignment horizontal="center"/>
    </xf>
    <xf numFmtId="0" fontId="4" fillId="37" borderId="36" xfId="0" applyFont="1" applyFill="1" applyBorder="1" applyAlignment="1">
      <alignment horizontal="center"/>
    </xf>
    <xf numFmtId="0" fontId="0" fillId="39" borderId="38" xfId="6" applyFill="1" applyBorder="1" applyAlignment="1">
      <alignment horizontal="center"/>
    </xf>
    <xf numFmtId="0" fontId="0" fillId="40" borderId="39" xfId="6" applyFill="1" applyBorder="1" applyAlignment="1">
      <alignment horizontal="center"/>
    </xf>
    <xf numFmtId="0" fontId="0" fillId="40" borderId="39" xfId="0" applyFill="1" applyBorder="1" applyAlignment="1">
      <alignment horizontal="center"/>
    </xf>
    <xf numFmtId="0" fontId="0" fillId="38" borderId="37" xfId="0" applyFill="1" applyBorder="1" applyAlignment="1">
      <alignment horizontal="center"/>
    </xf>
    <xf numFmtId="0" fontId="0" fillId="5" borderId="4" xfId="6" applyFill="1" applyAlignment="1">
      <alignment horizontal="center"/>
    </xf>
    <xf numFmtId="168" fontId="0" fillId="5" borderId="4" xfId="0" applyNumberFormat="1" applyFill="1" applyAlignment="1">
      <alignment horizontal="center"/>
    </xf>
    <xf numFmtId="168" fontId="0" fillId="5" borderId="4" xfId="0" applyNumberFormat="1" applyFill="1"/>
    <xf numFmtId="168" fontId="0" fillId="35" borderId="34" xfId="0" applyNumberFormat="1" applyFill="1" applyBorder="1"/>
    <xf numFmtId="0" fontId="22" fillId="35" borderId="34" xfId="6" applyFont="1" applyFill="1" applyBorder="1" applyAlignment="1">
      <alignment horizontal="left"/>
    </xf>
    <xf numFmtId="0" fontId="0" fillId="41" borderId="40" xfId="6" applyFill="1" applyBorder="1" applyAlignment="1">
      <alignment horizontal="center"/>
    </xf>
    <xf numFmtId="2" fontId="25" fillId="0" borderId="24" xfId="6" applyNumberFormat="1" applyFont="1" applyBorder="1" applyAlignment="1">
      <alignment horizontal="center"/>
    </xf>
    <xf numFmtId="2" fontId="25" fillId="0" borderId="25" xfId="6" applyNumberFormat="1" applyFont="1" applyBorder="1" applyAlignment="1">
      <alignment horizontal="center"/>
    </xf>
    <xf numFmtId="2" fontId="25" fillId="0" borderId="26" xfId="6" applyNumberFormat="1" applyFont="1" applyBorder="1" applyAlignment="1">
      <alignment horizontal="center"/>
    </xf>
    <xf numFmtId="0" fontId="23" fillId="0" borderId="0" xfId="6" applyFont="1" applyAlignment="1">
      <alignment horizontal="center"/>
    </xf>
    <xf numFmtId="0" fontId="2" fillId="0" borderId="0" xfId="6" applyFont="1" applyAlignment="1">
      <alignment horizontal="left"/>
    </xf>
    <xf numFmtId="0" fontId="3" fillId="0" borderId="5" xfId="6" applyFont="1" applyBorder="1"/>
    <xf numFmtId="0" fontId="26" fillId="0" borderId="0" xfId="6" applyFont="1" applyAlignment="1">
      <alignment horizontal="center"/>
    </xf>
    <xf numFmtId="14" fontId="3" fillId="0" borderId="5" xfId="6" applyNumberFormat="1" applyFont="1" applyBorder="1"/>
    <xf numFmtId="14" fontId="0" fillId="0" borderId="0" xfId="6" applyNumberFormat="1"/>
    <xf numFmtId="0" fontId="15" fillId="0" borderId="0" xfId="6" applyFont="1" applyAlignment="1">
      <alignment horizontal="center"/>
    </xf>
    <xf numFmtId="0" fontId="6" fillId="0" borderId="0" xfId="6" applyFont="1" applyAlignment="1">
      <alignment horizontal="left"/>
    </xf>
    <xf numFmtId="1" fontId="15" fillId="0" borderId="0" xfId="6" applyNumberFormat="1" applyFont="1"/>
    <xf numFmtId="14" fontId="15" fillId="0" borderId="0" xfId="6" applyNumberFormat="1" applyFont="1"/>
    <xf numFmtId="0" fontId="7" fillId="42" borderId="41" xfId="0" applyFont="1" applyFill="1" applyBorder="1" applyAlignment="1">
      <alignment horizontal="center" vertical="center"/>
    </xf>
    <xf numFmtId="0" fontId="8" fillId="43" borderId="42" xfId="0" applyFont="1" applyFill="1" applyBorder="1" applyAlignment="1">
      <alignment horizontal="center" vertical="center"/>
    </xf>
    <xf numFmtId="0" fontId="0" fillId="44" borderId="43" xfId="0" applyFill="1" applyBorder="1" applyAlignment="1">
      <alignment horizontal="center"/>
    </xf>
    <xf numFmtId="168" fontId="11" fillId="15" borderId="14" xfId="0" applyNumberFormat="1" applyFont="1" applyFill="1" applyBorder="1" applyAlignment="1">
      <alignment horizontal="center" vertical="center"/>
    </xf>
    <xf numFmtId="0" fontId="0" fillId="45" borderId="44" xfId="0" applyFill="1" applyBorder="1" applyAlignment="1">
      <alignment horizontal="center"/>
    </xf>
    <xf numFmtId="14" fontId="0" fillId="0" borderId="0" xfId="0" applyNumberFormat="1" applyAlignment="1">
      <alignment horizontal="center"/>
    </xf>
    <xf numFmtId="175" fontId="0" fillId="0" borderId="0" xfId="3" applyNumberFormat="1" applyAlignment="1">
      <alignment horizontal="center"/>
    </xf>
    <xf numFmtId="3" fontId="0" fillId="0" borderId="0" xfId="0" applyNumberFormat="1" applyAlignment="1">
      <alignment horizontal="center"/>
    </xf>
    <xf numFmtId="0" fontId="27" fillId="0" borderId="0" xfId="0" applyFont="1"/>
    <xf numFmtId="14" fontId="27" fillId="0" borderId="0" xfId="0" applyNumberFormat="1" applyFont="1" applyAlignment="1">
      <alignment horizontal="center"/>
    </xf>
    <xf numFmtId="0" fontId="3" fillId="46" borderId="45" xfId="0" applyFont="1" applyFill="1" applyBorder="1" applyAlignment="1">
      <alignment horizontal="center" wrapText="1"/>
    </xf>
    <xf numFmtId="0" fontId="3" fillId="47" borderId="46" xfId="0" applyFont="1" applyFill="1" applyBorder="1" applyAlignment="1">
      <alignment horizontal="center" wrapText="1"/>
    </xf>
    <xf numFmtId="0" fontId="4" fillId="0" borderId="5" xfId="0" applyFont="1" applyBorder="1" applyAlignment="1">
      <alignment horizontal="center"/>
    </xf>
    <xf numFmtId="0" fontId="3" fillId="0" borderId="0" xfId="0" applyFont="1" applyAlignment="1">
      <alignment horizontal="right"/>
    </xf>
    <xf numFmtId="1" fontId="3" fillId="46" borderId="45" xfId="0" applyNumberFormat="1" applyFont="1" applyFill="1" applyBorder="1" applyAlignment="1">
      <alignment horizontal="center" wrapText="1"/>
    </xf>
    <xf numFmtId="0" fontId="3" fillId="0" borderId="47" xfId="0" applyFont="1" applyBorder="1"/>
    <xf numFmtId="176" fontId="0" fillId="0" borderId="48" xfId="0" applyNumberFormat="1" applyBorder="1"/>
    <xf numFmtId="176" fontId="0" fillId="0" borderId="49" xfId="0" applyNumberFormat="1" applyBorder="1"/>
    <xf numFmtId="176" fontId="0" fillId="0" borderId="50" xfId="0" applyNumberFormat="1" applyBorder="1"/>
    <xf numFmtId="0" fontId="18" fillId="52" borderId="51" xfId="0" applyFont="1" applyFill="1" applyBorder="1"/>
    <xf numFmtId="176" fontId="18" fillId="52" borderId="51" xfId="0" applyNumberFormat="1" applyFont="1" applyFill="1" applyBorder="1"/>
    <xf numFmtId="176" fontId="18" fillId="53" borderId="52" xfId="0" applyNumberFormat="1" applyFont="1" applyFill="1" applyBorder="1"/>
    <xf numFmtId="0" fontId="3" fillId="0" borderId="23" xfId="0" applyFont="1" applyBorder="1"/>
    <xf numFmtId="176" fontId="3" fillId="0" borderId="22" xfId="0" applyNumberFormat="1" applyFont="1" applyBorder="1"/>
    <xf numFmtId="167" fontId="3" fillId="0" borderId="0" xfId="5" applyNumberFormat="1" applyFont="1"/>
    <xf numFmtId="176" fontId="3" fillId="0" borderId="0" xfId="0" applyNumberFormat="1" applyFont="1"/>
    <xf numFmtId="167" fontId="3" fillId="0" borderId="28" xfId="5" applyNumberFormat="1" applyFont="1" applyBorder="1"/>
    <xf numFmtId="0" fontId="18" fillId="54" borderId="53" xfId="0" applyFont="1" applyFill="1" applyBorder="1"/>
    <xf numFmtId="176" fontId="18" fillId="54" borderId="53" xfId="0" applyNumberFormat="1" applyFont="1" applyFill="1" applyBorder="1"/>
    <xf numFmtId="176" fontId="18" fillId="55" borderId="54" xfId="0" applyNumberFormat="1" applyFont="1" applyFill="1" applyBorder="1"/>
    <xf numFmtId="0" fontId="3" fillId="56" borderId="55" xfId="0" applyFont="1" applyFill="1" applyBorder="1" applyAlignment="1">
      <alignment wrapText="1"/>
    </xf>
    <xf numFmtId="167" fontId="3" fillId="56" borderId="55" xfId="5" applyNumberFormat="1" applyFont="1" applyFill="1" applyBorder="1"/>
    <xf numFmtId="0" fontId="0" fillId="57" borderId="56" xfId="0" applyFill="1" applyBorder="1" applyAlignment="1">
      <alignment horizontal="right"/>
    </xf>
    <xf numFmtId="176" fontId="0" fillId="58" borderId="57" xfId="0" applyNumberFormat="1" applyFill="1" applyBorder="1"/>
    <xf numFmtId="167" fontId="0" fillId="0" borderId="0" xfId="5" applyNumberFormat="1"/>
    <xf numFmtId="0" fontId="0" fillId="59" borderId="58" xfId="0" applyFill="1" applyBorder="1" applyAlignment="1">
      <alignment horizontal="right"/>
    </xf>
    <xf numFmtId="176" fontId="0" fillId="60" borderId="59" xfId="0" applyNumberFormat="1" applyFill="1"/>
    <xf numFmtId="167" fontId="0" fillId="0" borderId="28" xfId="5" applyNumberFormat="1" applyBorder="1"/>
    <xf numFmtId="176" fontId="3" fillId="61" borderId="60" xfId="0" applyNumberFormat="1" applyFont="1" applyFill="1" applyBorder="1"/>
    <xf numFmtId="176" fontId="0" fillId="56" borderId="55" xfId="0" applyNumberFormat="1" applyFill="1" applyBorder="1"/>
    <xf numFmtId="0" fontId="0" fillId="62" borderId="61" xfId="0" applyFill="1" applyBorder="1" applyAlignment="1">
      <alignment horizontal="right"/>
    </xf>
    <xf numFmtId="176" fontId="0" fillId="63" borderId="62" xfId="0" applyNumberFormat="1" applyFill="1" applyBorder="1" applyAlignment="1">
      <alignment horizontal="right"/>
    </xf>
    <xf numFmtId="0" fontId="0" fillId="0" borderId="23" xfId="0" applyBorder="1" applyAlignment="1">
      <alignment horizontal="right"/>
    </xf>
    <xf numFmtId="176" fontId="0" fillId="0" borderId="0" xfId="0" applyNumberFormat="1"/>
    <xf numFmtId="0" fontId="0" fillId="0" borderId="23" xfId="0" applyBorder="1"/>
    <xf numFmtId="176" fontId="0" fillId="0" borderId="22" xfId="0" applyNumberFormat="1" applyBorder="1"/>
    <xf numFmtId="176" fontId="0" fillId="56" borderId="55" xfId="0" applyNumberFormat="1" applyFill="1" applyBorder="1" applyAlignment="1">
      <alignment horizontal="center"/>
    </xf>
    <xf numFmtId="0" fontId="0" fillId="64" borderId="63" xfId="0" applyFill="1" applyBorder="1" applyAlignment="1">
      <alignment horizontal="right"/>
    </xf>
    <xf numFmtId="176" fontId="0" fillId="65" borderId="64" xfId="0" applyNumberFormat="1" applyFill="1" applyBorder="1" applyAlignment="1">
      <alignment horizontal="right"/>
    </xf>
    <xf numFmtId="0" fontId="0" fillId="66" borderId="65" xfId="0" applyFill="1" applyBorder="1" applyAlignment="1">
      <alignment horizontal="right"/>
    </xf>
    <xf numFmtId="176" fontId="0" fillId="2" borderId="1" xfId="0" applyNumberFormat="1" applyFill="1" applyAlignment="1">
      <alignment horizontal="right"/>
    </xf>
    <xf numFmtId="0" fontId="29" fillId="0" borderId="0" xfId="0" applyFont="1"/>
    <xf numFmtId="0" fontId="30" fillId="0" borderId="0" xfId="0" applyFont="1"/>
    <xf numFmtId="167" fontId="29" fillId="0" borderId="5" xfId="0" applyNumberFormat="1" applyFont="1" applyBorder="1"/>
    <xf numFmtId="0" fontId="0" fillId="0" borderId="22" xfId="0" applyBorder="1"/>
    <xf numFmtId="0" fontId="29" fillId="56" borderId="55" xfId="0" applyFont="1" applyFill="1" applyBorder="1"/>
    <xf numFmtId="0" fontId="29" fillId="56" borderId="55" xfId="0" applyFont="1" applyFill="1" applyBorder="1" applyAlignment="1">
      <alignment wrapText="1"/>
    </xf>
    <xf numFmtId="176" fontId="29" fillId="61" borderId="60" xfId="0" applyNumberFormat="1" applyFont="1" applyFill="1" applyBorder="1"/>
    <xf numFmtId="176" fontId="29" fillId="56" borderId="55" xfId="0" applyNumberFormat="1" applyFont="1" applyFill="1" applyBorder="1"/>
    <xf numFmtId="0" fontId="3" fillId="67" borderId="66" xfId="0" applyFont="1" applyFill="1" applyBorder="1" applyAlignment="1">
      <alignment wrapText="1"/>
    </xf>
    <xf numFmtId="0" fontId="3" fillId="67" borderId="66" xfId="0" applyFont="1" applyFill="1" applyBorder="1"/>
    <xf numFmtId="176" fontId="3" fillId="68" borderId="67" xfId="0" applyNumberFormat="1" applyFont="1" applyFill="1" applyBorder="1"/>
    <xf numFmtId="176" fontId="0" fillId="67" borderId="66" xfId="0" applyNumberFormat="1" applyFill="1" applyBorder="1"/>
    <xf numFmtId="0" fontId="0" fillId="69" borderId="68" xfId="0" applyFill="1" applyBorder="1" applyAlignment="1">
      <alignment horizontal="right"/>
    </xf>
    <xf numFmtId="176" fontId="0" fillId="70" borderId="69" xfId="0" applyNumberFormat="1" applyFill="1"/>
    <xf numFmtId="176" fontId="0" fillId="0" borderId="28" xfId="0" applyNumberFormat="1" applyBorder="1"/>
    <xf numFmtId="176" fontId="3" fillId="0" borderId="0" xfId="0" applyNumberFormat="1" applyFont="1" applyAlignment="1">
      <alignment horizontal="right"/>
    </xf>
    <xf numFmtId="0" fontId="0" fillId="36" borderId="35" xfId="0" applyFill="1" applyBorder="1" applyAlignment="1">
      <alignment horizontal="right"/>
    </xf>
    <xf numFmtId="176" fontId="0" fillId="5" borderId="4" xfId="0" applyNumberFormat="1" applyFill="1" applyAlignment="1">
      <alignment horizontal="right"/>
    </xf>
    <xf numFmtId="176" fontId="3" fillId="0" borderId="22" xfId="0" applyNumberFormat="1" applyFont="1" applyBorder="1" applyAlignment="1">
      <alignment horizontal="right"/>
    </xf>
    <xf numFmtId="0" fontId="32" fillId="0" borderId="0" xfId="0" applyFont="1"/>
    <xf numFmtId="176" fontId="0" fillId="5" borderId="4" xfId="0" applyNumberFormat="1" applyFill="1"/>
    <xf numFmtId="167" fontId="3" fillId="67" borderId="66" xfId="5" applyNumberFormat="1" applyFont="1" applyFill="1" applyBorder="1"/>
    <xf numFmtId="176" fontId="0" fillId="71" borderId="70" xfId="0" applyNumberFormat="1" applyFill="1" applyBorder="1"/>
    <xf numFmtId="0" fontId="32" fillId="67" borderId="66" xfId="0" applyFont="1" applyFill="1" applyBorder="1" applyAlignment="1">
      <alignment wrapText="1"/>
    </xf>
    <xf numFmtId="0" fontId="32" fillId="67" borderId="66" xfId="0" applyFont="1" applyFill="1" applyBorder="1"/>
    <xf numFmtId="176" fontId="32" fillId="68" borderId="67" xfId="0" applyNumberFormat="1" applyFont="1" applyFill="1" applyBorder="1"/>
    <xf numFmtId="176" fontId="32" fillId="67" borderId="66" xfId="0" applyNumberFormat="1" applyFont="1" applyFill="1" applyBorder="1"/>
    <xf numFmtId="0" fontId="18" fillId="55" borderId="54" xfId="0" applyFont="1" applyFill="1" applyBorder="1"/>
    <xf numFmtId="0" fontId="27" fillId="0" borderId="0" xfId="0" applyFont="1" applyAlignment="1">
      <alignment wrapText="1"/>
    </xf>
    <xf numFmtId="14" fontId="27" fillId="0" borderId="0" xfId="0" applyNumberFormat="1" applyFont="1" applyAlignment="1">
      <alignment wrapText="1"/>
    </xf>
    <xf numFmtId="176" fontId="0" fillId="0" borderId="22" xfId="0" applyNumberFormat="1" applyBorder="1" applyAlignment="1">
      <alignment horizontal="right"/>
    </xf>
    <xf numFmtId="177" fontId="3" fillId="0" borderId="0" xfId="0" applyNumberFormat="1" applyFont="1"/>
    <xf numFmtId="177" fontId="3" fillId="0" borderId="0" xfId="0" applyNumberFormat="1" applyFont="1" applyAlignment="1">
      <alignment horizontal="center"/>
    </xf>
    <xf numFmtId="0" fontId="3" fillId="72" borderId="71" xfId="0" applyFont="1" applyFill="1" applyBorder="1" applyAlignment="1">
      <alignment horizontal="center"/>
    </xf>
    <xf numFmtId="170" fontId="3" fillId="72" borderId="71" xfId="1" applyNumberFormat="1" applyFont="1" applyFill="1" applyBorder="1" applyAlignment="1">
      <alignment horizontal="center" wrapText="1"/>
    </xf>
    <xf numFmtId="0" fontId="3" fillId="72" borderId="71" xfId="0" applyFont="1" applyFill="1" applyBorder="1" applyAlignment="1">
      <alignment horizontal="right"/>
    </xf>
    <xf numFmtId="167" fontId="32" fillId="0" borderId="5" xfId="5" applyNumberFormat="1" applyFont="1" applyBorder="1"/>
    <xf numFmtId="167" fontId="32" fillId="0" borderId="72" xfId="5" applyNumberFormat="1" applyFont="1" applyBorder="1" applyAlignment="1">
      <alignment horizontal="center"/>
    </xf>
    <xf numFmtId="0" fontId="0" fillId="74" borderId="73" xfId="0" applyFill="1" applyBorder="1" applyAlignment="1">
      <alignment horizontal="right"/>
    </xf>
    <xf numFmtId="176" fontId="0" fillId="75" borderId="74" xfId="0" applyNumberFormat="1" applyFill="1" applyBorder="1"/>
    <xf numFmtId="0" fontId="0" fillId="0" borderId="75" xfId="0" applyBorder="1" applyAlignment="1">
      <alignment horizontal="right"/>
    </xf>
    <xf numFmtId="176" fontId="0" fillId="0" borderId="76" xfId="0" applyNumberFormat="1" applyBorder="1"/>
    <xf numFmtId="167" fontId="0" fillId="0" borderId="77" xfId="5" applyNumberFormat="1" applyBorder="1"/>
    <xf numFmtId="175" fontId="3" fillId="72" borderId="71" xfId="3" applyNumberFormat="1" applyFont="1" applyFill="1" applyBorder="1" applyAlignment="1">
      <alignment horizontal="center" wrapText="1"/>
    </xf>
    <xf numFmtId="0" fontId="4" fillId="0" borderId="75" xfId="0" applyFont="1" applyBorder="1" applyAlignment="1">
      <alignment horizontal="right"/>
    </xf>
    <xf numFmtId="176" fontId="4" fillId="0" borderId="78" xfId="0" applyNumberFormat="1" applyFont="1" applyBorder="1"/>
    <xf numFmtId="9" fontId="3" fillId="0" borderId="50" xfId="5" applyNumberFormat="1" applyFont="1" applyBorder="1"/>
    <xf numFmtId="9" fontId="3" fillId="0" borderId="77" xfId="5" applyNumberFormat="1" applyFont="1" applyBorder="1"/>
    <xf numFmtId="169" fontId="3" fillId="72" borderId="71" xfId="1" applyFont="1" applyFill="1" applyBorder="1" applyAlignment="1">
      <alignment horizontal="center" wrapText="1"/>
    </xf>
    <xf numFmtId="0" fontId="33" fillId="0" borderId="0" xfId="0" applyFont="1" applyAlignment="1">
      <alignment horizontal="right"/>
    </xf>
    <xf numFmtId="176" fontId="33" fillId="0" borderId="0" xfId="0" applyNumberFormat="1" applyFont="1"/>
    <xf numFmtId="0" fontId="16" fillId="0" borderId="0" xfId="0" applyFont="1" applyAlignment="1">
      <alignment horizontal="right"/>
    </xf>
    <xf numFmtId="176" fontId="16" fillId="0" borderId="0" xfId="0" applyNumberFormat="1" applyFont="1"/>
    <xf numFmtId="2" fontId="34" fillId="0" borderId="0" xfId="0" applyNumberFormat="1" applyFont="1"/>
    <xf numFmtId="0" fontId="35" fillId="0" borderId="0" xfId="0" applyFont="1"/>
    <xf numFmtId="178" fontId="0" fillId="0" borderId="0" xfId="5" applyNumberFormat="1"/>
    <xf numFmtId="170" fontId="0" fillId="0" borderId="0" xfId="0" applyNumberFormat="1"/>
    <xf numFmtId="14" fontId="27" fillId="80" borderId="79" xfId="0" applyNumberFormat="1" applyFont="1" applyFill="1" applyAlignment="1">
      <alignment horizontal="center"/>
    </xf>
    <xf numFmtId="0" fontId="3" fillId="81" borderId="80" xfId="0" applyFont="1" applyFill="1" applyBorder="1" applyAlignment="1">
      <alignment horizontal="center" wrapText="1"/>
    </xf>
    <xf numFmtId="1" fontId="3" fillId="81" borderId="80" xfId="0" applyNumberFormat="1" applyFont="1" applyFill="1" applyBorder="1" applyAlignment="1">
      <alignment horizontal="center" wrapText="1"/>
    </xf>
    <xf numFmtId="176" fontId="3" fillId="56" borderId="55" xfId="0" applyNumberFormat="1" applyFont="1" applyFill="1" applyBorder="1"/>
    <xf numFmtId="176" fontId="3" fillId="67" borderId="66" xfId="0" applyNumberFormat="1" applyFont="1" applyFill="1" applyBorder="1"/>
    <xf numFmtId="176" fontId="35" fillId="0" borderId="0" xfId="0" applyNumberFormat="1" applyFont="1"/>
    <xf numFmtId="0" fontId="0" fillId="0" borderId="0" xfId="0" applyAlignment="1">
      <alignment wrapText="1"/>
    </xf>
    <xf numFmtId="0" fontId="3" fillId="0" borderId="0" xfId="0" applyFont="1" applyAlignment="1">
      <alignment wrapText="1"/>
    </xf>
    <xf numFmtId="0" fontId="36" fillId="82" borderId="81" xfId="0" applyFont="1" applyFill="1" applyAlignment="1">
      <alignment horizontal="center" wrapText="1"/>
    </xf>
    <xf numFmtId="0" fontId="0" fillId="42" borderId="41" xfId="0" applyFill="1" applyBorder="1"/>
    <xf numFmtId="0" fontId="37" fillId="83" borderId="82" xfId="0" applyFont="1" applyFill="1" applyAlignment="1">
      <alignment horizontal="center" wrapText="1"/>
    </xf>
    <xf numFmtId="0" fontId="38" fillId="0" borderId="0" xfId="0" applyFont="1" applyAlignment="1">
      <alignment horizontal="center" wrapText="1"/>
    </xf>
    <xf numFmtId="2" fontId="38" fillId="0" borderId="0" xfId="0" applyNumberFormat="1" applyFont="1" applyAlignment="1">
      <alignment horizontal="center" wrapText="1"/>
    </xf>
    <xf numFmtId="0" fontId="37" fillId="0" borderId="0" xfId="0" applyFont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83" xfId="0" applyBorder="1" applyAlignment="1">
      <alignment wrapText="1"/>
    </xf>
    <xf numFmtId="1" fontId="0" fillId="0" borderId="50" xfId="0" applyNumberFormat="1" applyBorder="1"/>
    <xf numFmtId="0" fontId="0" fillId="0" borderId="83" xfId="0" applyBorder="1"/>
    <xf numFmtId="0" fontId="38" fillId="85" borderId="84" xfId="0" applyFont="1" applyFill="1" applyAlignment="1">
      <alignment horizontal="center" wrapText="1"/>
    </xf>
    <xf numFmtId="0" fontId="37" fillId="85" borderId="84" xfId="0" applyFont="1" applyFill="1" applyAlignment="1">
      <alignment horizontal="center" wrapText="1"/>
    </xf>
    <xf numFmtId="1" fontId="0" fillId="86" borderId="85" xfId="0" applyNumberFormat="1" applyFill="1" applyBorder="1"/>
    <xf numFmtId="0" fontId="38" fillId="0" borderId="72" xfId="0" applyFont="1" applyBorder="1" applyAlignment="1">
      <alignment horizontal="center" wrapText="1"/>
    </xf>
    <xf numFmtId="175" fontId="0" fillId="0" borderId="5" xfId="3" applyNumberFormat="1" applyBorder="1"/>
    <xf numFmtId="0" fontId="38" fillId="0" borderId="5" xfId="0" applyFont="1" applyBorder="1" applyAlignment="1">
      <alignment horizontal="center" wrapText="1"/>
    </xf>
    <xf numFmtId="175" fontId="0" fillId="0" borderId="83" xfId="3" applyNumberFormat="1" applyBorder="1"/>
    <xf numFmtId="1" fontId="0" fillId="87" borderId="86" xfId="0" applyNumberFormat="1" applyFill="1" applyBorder="1"/>
    <xf numFmtId="0" fontId="38" fillId="88" borderId="87" xfId="0" applyFont="1" applyFill="1" applyBorder="1" applyAlignment="1">
      <alignment horizontal="center" wrapText="1"/>
    </xf>
    <xf numFmtId="0" fontId="38" fillId="89" borderId="88" xfId="0" applyFont="1" applyFill="1" applyBorder="1" applyAlignment="1">
      <alignment horizontal="center" wrapText="1"/>
    </xf>
    <xf numFmtId="1" fontId="0" fillId="90" borderId="89" xfId="0" applyNumberFormat="1" applyFill="1" applyBorder="1"/>
    <xf numFmtId="167" fontId="0" fillId="91" borderId="90" xfId="5" applyNumberFormat="1" applyFill="1" applyBorder="1"/>
    <xf numFmtId="167" fontId="0" fillId="92" borderId="91" xfId="5" applyNumberFormat="1" applyFill="1" applyBorder="1"/>
    <xf numFmtId="1" fontId="0" fillId="0" borderId="0" xfId="0" applyNumberFormat="1"/>
    <xf numFmtId="167" fontId="0" fillId="93" borderId="92" xfId="5" applyNumberFormat="1" applyFill="1"/>
    <xf numFmtId="176" fontId="0" fillId="93" borderId="92" xfId="0" applyNumberFormat="1" applyFill="1" applyAlignment="1">
      <alignment wrapText="1"/>
    </xf>
    <xf numFmtId="176" fontId="0" fillId="93" borderId="92" xfId="0" applyNumberFormat="1" applyFill="1"/>
    <xf numFmtId="0" fontId="10" fillId="94" borderId="93" xfId="0" applyFont="1" applyFill="1" applyAlignment="1">
      <alignment horizontal="right"/>
    </xf>
    <xf numFmtId="176" fontId="3" fillId="95" borderId="94" xfId="0" applyNumberFormat="1" applyFont="1" applyFill="1" applyBorder="1"/>
    <xf numFmtId="0" fontId="3" fillId="96" borderId="95" xfId="0" applyFont="1" applyFill="1" applyAlignment="1">
      <alignment horizontal="center"/>
    </xf>
    <xf numFmtId="0" fontId="0" fillId="97" borderId="96" xfId="0" applyFill="1"/>
    <xf numFmtId="1" fontId="0" fillId="97" borderId="96" xfId="0" applyNumberFormat="1" applyFill="1"/>
    <xf numFmtId="0" fontId="0" fillId="94" borderId="93" xfId="0" applyFill="1" applyAlignment="1">
      <alignment horizontal="right"/>
    </xf>
    <xf numFmtId="1" fontId="0" fillId="94" borderId="93" xfId="0" applyNumberFormat="1" applyFill="1"/>
    <xf numFmtId="0" fontId="0" fillId="98" borderId="97" xfId="0" applyFill="1" applyAlignment="1">
      <alignment horizontal="right" wrapText="1"/>
    </xf>
    <xf numFmtId="177" fontId="0" fillId="98" borderId="97" xfId="0" applyNumberFormat="1" applyFill="1"/>
    <xf numFmtId="0" fontId="0" fillId="99" borderId="98" xfId="0" applyFill="1" applyAlignment="1">
      <alignment horizontal="right" wrapText="1"/>
    </xf>
    <xf numFmtId="177" fontId="0" fillId="99" borderId="98" xfId="0" applyNumberFormat="1" applyFill="1"/>
    <xf numFmtId="0" fontId="6" fillId="97" borderId="96" xfId="0" applyFont="1" applyFill="1" applyAlignment="1">
      <alignment horizontal="right" wrapText="1"/>
    </xf>
    <xf numFmtId="177" fontId="27" fillId="97" borderId="96" xfId="0" applyNumberFormat="1" applyFont="1" applyFill="1"/>
    <xf numFmtId="0" fontId="27" fillId="97" borderId="96" xfId="0" applyFont="1" applyFill="1" applyAlignment="1">
      <alignment horizontal="right" wrapText="1"/>
    </xf>
    <xf numFmtId="14" fontId="3" fillId="0" borderId="0" xfId="0" applyNumberFormat="1" applyFont="1"/>
    <xf numFmtId="0" fontId="8" fillId="100" borderId="99" xfId="0" applyFont="1" applyFill="1" applyAlignment="1">
      <alignment horizontal="right" vertical="center"/>
    </xf>
    <xf numFmtId="0" fontId="8" fillId="100" borderId="99" xfId="0" applyFont="1" applyFill="1" applyAlignment="1">
      <alignment horizontal="center" vertical="center"/>
    </xf>
    <xf numFmtId="0" fontId="8" fillId="101" borderId="100" xfId="0" applyFont="1" applyFill="1" applyAlignment="1">
      <alignment horizontal="center" vertical="center"/>
    </xf>
    <xf numFmtId="0" fontId="8" fillId="13" borderId="12" xfId="0" applyFont="1" applyFill="1" applyAlignment="1">
      <alignment horizontal="center" vertical="center"/>
    </xf>
    <xf numFmtId="179" fontId="0" fillId="0" borderId="0" xfId="0" applyNumberFormat="1"/>
    <xf numFmtId="179" fontId="3" fillId="0" borderId="0" xfId="0" applyNumberFormat="1" applyFont="1"/>
    <xf numFmtId="179" fontId="3" fillId="0" borderId="0" xfId="0" applyNumberFormat="1" applyFont="1" applyAlignment="1">
      <alignment horizontal="center"/>
    </xf>
    <xf numFmtId="0" fontId="3" fillId="102" borderId="101" xfId="0" applyFont="1" applyFill="1" applyAlignment="1">
      <alignment horizontal="center"/>
    </xf>
    <xf numFmtId="0" fontId="8" fillId="103" borderId="102" xfId="0" applyFont="1" applyFill="1" applyBorder="1" applyAlignment="1">
      <alignment horizontal="center" vertical="center"/>
    </xf>
    <xf numFmtId="179" fontId="0" fillId="0" borderId="5" xfId="0" applyNumberFormat="1" applyBorder="1"/>
    <xf numFmtId="179" fontId="3" fillId="0" borderId="5" xfId="0" applyNumberFormat="1" applyFont="1" applyBorder="1" applyAlignment="1">
      <alignment horizontal="center"/>
    </xf>
    <xf numFmtId="2" fontId="33" fillId="0" borderId="25" xfId="6" applyNumberFormat="1" applyFont="1" applyBorder="1" applyAlignment="1">
      <alignment horizontal="center"/>
    </xf>
    <xf numFmtId="2" fontId="39" fillId="0" borderId="26" xfId="6" applyNumberFormat="1" applyFont="1" applyBorder="1" applyAlignment="1">
      <alignment horizontal="center"/>
    </xf>
    <xf numFmtId="2" fontId="33" fillId="0" borderId="26" xfId="6" applyNumberFormat="1" applyFont="1" applyBorder="1" applyAlignment="1">
      <alignment horizontal="center"/>
    </xf>
    <xf numFmtId="180" fontId="0" fillId="0" borderId="0" xfId="0" applyNumberFormat="1"/>
    <xf numFmtId="0" fontId="0" fillId="104" borderId="103" xfId="0" applyFill="1"/>
    <xf numFmtId="0" fontId="0" fillId="104" borderId="103" xfId="0" applyFill="1" applyAlignment="1">
      <alignment horizontal="center"/>
    </xf>
    <xf numFmtId="14" fontId="0" fillId="104" borderId="103" xfId="0" applyNumberFormat="1" applyFill="1"/>
    <xf numFmtId="0" fontId="0" fillId="3" borderId="2" xfId="0" applyFill="1" applyAlignment="1">
      <alignment horizontal="center"/>
    </xf>
    <xf numFmtId="0" fontId="0" fillId="3" borderId="2" xfId="0" applyFill="1"/>
    <xf numFmtId="0" fontId="3" fillId="104" borderId="103" xfId="0" applyFont="1" applyFill="1"/>
    <xf numFmtId="0" fontId="3" fillId="104" borderId="103" xfId="0" applyFont="1" applyFill="1" applyAlignment="1">
      <alignment horizontal="center"/>
    </xf>
    <xf numFmtId="14" fontId="3" fillId="104" borderId="103" xfId="0" applyNumberFormat="1" applyFont="1" applyFill="1"/>
    <xf numFmtId="2" fontId="3" fillId="104" borderId="103" xfId="0" applyNumberFormat="1" applyFont="1" applyFill="1"/>
    <xf numFmtId="0" fontId="0" fillId="104" borderId="103" xfId="0" applyFill="1" applyAlignment="1">
      <alignment horizontal="center"/>
    </xf>
    <xf numFmtId="0" fontId="0" fillId="104" borderId="103" xfId="0" applyFill="1"/>
    <xf numFmtId="14" fontId="0" fillId="104" borderId="103" xfId="0" applyNumberFormat="1" applyFill="1"/>
    <xf numFmtId="2" fontId="0" fillId="104" borderId="103" xfId="0" applyNumberFormat="1" applyFill="1"/>
    <xf numFmtId="2" fontId="0" fillId="104" borderId="103" xfId="0" applyNumberFormat="1" applyFill="1"/>
    <xf numFmtId="0" fontId="0" fillId="22" borderId="21" xfId="6" applyFill="1" applyAlignment="1">
      <alignment horizontal="right"/>
    </xf>
    <xf numFmtId="0" fontId="3" fillId="4" borderId="3" xfId="0" applyFont="1" applyFill="1" applyAlignment="1">
      <alignment horizontal="center"/>
    </xf>
    <xf numFmtId="180" fontId="0" fillId="4" borderId="3" xfId="0" applyNumberFormat="1" applyFill="1" applyAlignment="1">
      <alignment horizontal="center"/>
    </xf>
    <xf numFmtId="0" fontId="28" fillId="42" borderId="41" xfId="0" applyFont="1" applyFill="1" applyBorder="1" applyAlignment="1">
      <alignment horizontal="center"/>
    </xf>
    <xf numFmtId="0" fontId="0" fillId="0" borderId="5" xfId="0" applyBorder="1" applyAlignment="1">
      <alignment horizontal="right"/>
    </xf>
    <xf numFmtId="0" fontId="4" fillId="105" borderId="104" xfId="0" applyFont="1" applyFill="1" applyBorder="1" applyAlignment="1">
      <alignment horizontal="center"/>
    </xf>
    <xf numFmtId="0" fontId="4" fillId="106" borderId="105" xfId="0" applyFont="1" applyFill="1" applyBorder="1" applyAlignment="1">
      <alignment horizontal="center"/>
    </xf>
    <xf numFmtId="0" fontId="3" fillId="56" borderId="55" xfId="0" applyFont="1" applyFill="1" applyBorder="1" applyAlignment="1">
      <alignment horizontal="left" vertical="top" wrapText="1"/>
    </xf>
    <xf numFmtId="176" fontId="31" fillId="56" borderId="55" xfId="0" applyNumberFormat="1" applyFont="1" applyFill="1" applyBorder="1" applyAlignment="1">
      <alignment horizontal="center"/>
    </xf>
    <xf numFmtId="0" fontId="3" fillId="67" borderId="66" xfId="0" applyFont="1" applyFill="1" applyBorder="1" applyAlignment="1">
      <alignment horizontal="left" vertical="top" wrapText="1"/>
    </xf>
    <xf numFmtId="0" fontId="3" fillId="107" borderId="106" xfId="0" applyFont="1" applyFill="1" applyBorder="1" applyAlignment="1">
      <alignment horizontal="center" vertical="top" wrapText="1"/>
    </xf>
    <xf numFmtId="176" fontId="32" fillId="67" borderId="66" xfId="0" applyNumberFormat="1" applyFont="1" applyFill="1" applyBorder="1" applyAlignment="1">
      <alignment horizontal="center"/>
    </xf>
    <xf numFmtId="0" fontId="0" fillId="92" borderId="91" xfId="0" applyFill="1" applyBorder="1" applyAlignment="1">
      <alignment horizontal="center"/>
    </xf>
    <xf numFmtId="0" fontId="0" fillId="108" borderId="107" xfId="0" applyFill="1" applyBorder="1" applyAlignment="1">
      <alignment horizontal="center"/>
    </xf>
    <xf numFmtId="0" fontId="0" fillId="109" borderId="108" xfId="0" applyFill="1" applyBorder="1" applyAlignment="1">
      <alignment horizontal="center"/>
    </xf>
    <xf numFmtId="0" fontId="10" fillId="110" borderId="109" xfId="6" applyFont="1" applyFill="1" applyBorder="1" applyAlignment="1">
      <alignment horizontal="right"/>
    </xf>
    <xf numFmtId="0" fontId="0" fillId="110" borderId="109" xfId="6" applyFill="1" applyBorder="1" applyAlignment="1">
      <alignment horizontal="right"/>
    </xf>
    <xf numFmtId="0" fontId="0" fillId="111" borderId="110" xfId="0" applyFill="1"/>
    <xf numFmtId="14" fontId="0" fillId="111" borderId="110" xfId="0" applyNumberFormat="1" applyFill="1"/>
    <xf numFmtId="0" fontId="0" fillId="112" borderId="111" xfId="0" applyFill="1"/>
    <xf numFmtId="14" fontId="0" fillId="113" borderId="112" xfId="0" applyNumberFormat="1" applyFill="1"/>
    <xf numFmtId="0" fontId="0" fillId="113" borderId="112" xfId="0" applyFill="1" applyAlignment="1">
      <alignment horizontal="center"/>
    </xf>
    <xf numFmtId="14" fontId="0" fillId="112" borderId="111" xfId="0" applyNumberFormat="1" applyFill="1"/>
    <xf numFmtId="0" fontId="3" fillId="112" borderId="111" xfId="0" applyFont="1" applyFill="1"/>
    <xf numFmtId="0" fontId="0" fillId="112" borderId="111" xfId="0" applyFill="1"/>
    <xf numFmtId="2" fontId="0" fillId="111" borderId="110" xfId="0" applyNumberFormat="1" applyFill="1"/>
    <xf numFmtId="1" fontId="0" fillId="0" borderId="0" xfId="0" applyNumberFormat="1" applyAlignment="1">
      <alignment horizontal="center"/>
    </xf>
  </cellXfs>
  <cellStyles count="7">
    <cellStyle name="Normal" xfId="0" builtinId="0" customBuiltin="1"/>
    <cellStyle name="Comma" xfId="1" builtinId="3" customBuiltin="1"/>
    <cellStyle name="Comma [0]" xfId="2" builtinId="6" customBuiltin="1"/>
    <cellStyle name="Currency" xfId="3" builtinId="4" customBuiltin="1"/>
    <cellStyle name="Currency [0]" xfId="4" builtinId="7" customBuiltin="1"/>
    <cellStyle name="Percent" xfId="5" builtinId="5" customBuiltin="1"/>
    <cellStyle name="Excel Built-in Normal" xfId="6"/>
  </cellStyles>
  <dxfs count="209">
    <dxf>
      <font>
        <color rgb="FF9C0006"/>
        <extLst>
          <ext uri="smNativeData">
            <pm:charSpec xmlns:pm="smNativeData" id="159585854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858545" type="1" fgLvl="0" fgClr="00000000" bgLvl="100" bgClr="00FFC7CE"/>
            </ext>
          </extLst>
        </patternFill>
      </fill>
    </dxf>
    <dxf>
      <font>
        <color rgb="FF9C5700"/>
        <extLst>
          <ext uri="smNativeData">
            <pm:charSpec xmlns:pm="smNativeData" id="1595858545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5858545" type="1" fgLvl="0" fgClr="00000000" bgLvl="100" bgClr="00FFEB9C"/>
            </ext>
          </extLst>
        </patternFill>
      </fill>
    </dxf>
    <dxf>
      <font>
        <color rgb="FF006100"/>
        <extLst>
          <ext uri="smNativeData">
            <pm:charSpec xmlns:pm="smNativeData" id="159585854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858545" type="1" fgLvl="0" fgClr="00000000" bgLvl="100" bgClr="00C6EFCE"/>
            </ext>
          </extLst>
        </patternFill>
      </fill>
    </dxf>
    <dxf>
      <font>
        <color rgb="FF006100"/>
        <extLst>
          <ext uri="smNativeData">
            <pm:charSpec xmlns:pm="smNativeData" id="159585854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858545" type="1" fgLvl="0" fgClr="00000000" bgLvl="100" bgClr="00C6EFCE"/>
            </ext>
          </extLst>
        </patternFill>
      </fill>
    </dxf>
    <dxf>
      <font>
        <color rgb="FF9C0006"/>
        <extLst>
          <ext uri="smNativeData">
            <pm:charSpec xmlns:pm="smNativeData" id="159585854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858545" type="1" fgLvl="0" fgClr="00000000" bgLvl="100" bgClr="00FFC7CE"/>
            </ext>
          </extLst>
        </patternFill>
      </fill>
    </dxf>
    <dxf>
      <font>
        <color rgb="FF006100"/>
        <extLst>
          <ext uri="smNativeData">
            <pm:charSpec xmlns:pm="smNativeData" id="159585854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858545" type="1" fgLvl="0" fgClr="00000000" bgLvl="100" bgClr="00C6EFCE"/>
            </ext>
          </extLst>
        </patternFill>
      </fill>
    </dxf>
    <dxf>
      <font>
        <color rgb="FF9C5700"/>
        <extLst>
          <ext uri="smNativeData">
            <pm:charSpec xmlns:pm="smNativeData" id="1595858545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5858545" type="1" fgLvl="0" fgClr="00000000" bgLvl="100" bgClr="00FFEB9C"/>
            </ext>
          </extLst>
        </patternFill>
      </fill>
    </dxf>
    <dxf>
      <font>
        <color rgb="FF9C0006"/>
        <extLst>
          <ext uri="smNativeData">
            <pm:charSpec xmlns:pm="smNativeData" id="159585854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858545" type="1" fgLvl="0" fgClr="00000000" bgLvl="100" bgClr="00FFC7CE"/>
            </ext>
          </extLst>
        </patternFill>
      </fill>
    </dxf>
    <dxf>
      <font>
        <color rgb="FF007F00"/>
        <extLst>
          <ext uri="smNativeData">
            <pm:charSpec xmlns:pm="smNativeData" id="159585854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858545" type="1" fgLvl="0" fgClr="00000000" bgLvl="100" bgClr="0066FF66"/>
            </ext>
          </extLst>
        </patternFill>
      </fill>
    </dxf>
    <dxf>
      <font>
        <color rgb="FF007F00"/>
        <extLst>
          <ext uri="smNativeData">
            <pm:charSpec xmlns:pm="smNativeData" id="159585854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858545" type="1" fgLvl="0" fgClr="00000000" bgLvl="100" bgClr="0066FF66"/>
            </ext>
          </extLst>
        </patternFill>
      </fill>
    </dxf>
    <dxf>
      <font>
        <color rgb="FF007F00"/>
        <extLst>
          <ext uri="smNativeData">
            <pm:charSpec xmlns:pm="smNativeData" id="159585854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858545" type="1" fgLvl="0" fgClr="00000000" bgLvl="100" bgClr="0066FF66"/>
            </ext>
          </extLst>
        </patternFill>
      </fill>
    </dxf>
    <dxf>
      <font>
        <color rgb="FF007F00"/>
        <extLst>
          <ext uri="smNativeData">
            <pm:charSpec xmlns:pm="smNativeData" id="159585854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858545" type="1" fgLvl="0" fgClr="00000000" bgLvl="100" bgClr="0066FF66"/>
            </ext>
          </extLst>
        </patternFill>
      </fill>
    </dxf>
    <dxf>
      <font>
        <color rgb="FF007F00"/>
        <extLst>
          <ext uri="smNativeData">
            <pm:charSpec xmlns:pm="smNativeData" id="159585854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858545" type="1" fgLvl="0" fgClr="00000000" bgLvl="100" bgClr="0066FF66"/>
            </ext>
          </extLst>
        </patternFill>
      </fill>
    </dxf>
    <dxf>
      <font>
        <color rgb="FF006100"/>
        <extLst>
          <ext uri="smNativeData">
            <pm:charSpec xmlns:pm="smNativeData" id="159585854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858545" type="1" fgLvl="0" fgClr="00000000" bgLvl="100" bgClr="00C6EFCE"/>
            </ext>
          </extLst>
        </patternFill>
      </fill>
    </dxf>
    <dxf>
      <font>
        <color rgb="FF9C5700"/>
        <extLst>
          <ext uri="smNativeData">
            <pm:charSpec xmlns:pm="smNativeData" id="1595858545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5858545" type="1" fgLvl="0" fgClr="00000000" bgLvl="100" bgClr="00FFEB9C"/>
            </ext>
          </extLst>
        </patternFill>
      </fill>
    </dxf>
    <dxf>
      <font>
        <color rgb="FF9C0006"/>
        <extLst>
          <ext uri="smNativeData">
            <pm:charSpec xmlns:pm="smNativeData" id="159585854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858545" type="1" fgLvl="0" fgClr="00000000" bgLvl="100" bgClr="00FFC7CE"/>
            </ext>
          </extLst>
        </patternFill>
      </fill>
    </dxf>
    <dxf>
      <font>
        <color rgb="FF007F00"/>
        <extLst>
          <ext uri="smNativeData">
            <pm:charSpec xmlns:pm="smNativeData" id="159585854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858545" type="1" fgLvl="0" fgClr="00000000" bgLvl="100" bgClr="0066FF66"/>
            </ext>
          </extLst>
        </patternFill>
      </fill>
    </dxf>
    <dxf>
      <font>
        <color rgb="FF007F00"/>
        <extLst>
          <ext uri="smNativeData">
            <pm:charSpec xmlns:pm="smNativeData" id="159585854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858545" type="1" fgLvl="0" fgClr="00000000" bgLvl="100" bgClr="0066FF66"/>
            </ext>
          </extLst>
        </patternFill>
      </fill>
    </dxf>
    <dxf>
      <font>
        <color rgb="FF007F00"/>
        <extLst>
          <ext uri="smNativeData">
            <pm:charSpec xmlns:pm="smNativeData" id="159585854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858545" type="1" fgLvl="0" fgClr="00000000" bgLvl="100" bgClr="0066FF66"/>
            </ext>
          </extLst>
        </patternFill>
      </fill>
    </dxf>
    <dxf>
      <font>
        <color rgb="FF007F00"/>
        <extLst>
          <ext uri="smNativeData">
            <pm:charSpec xmlns:pm="smNativeData" id="159585854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858545" type="1" fgLvl="0" fgClr="00000000" bgLvl="100" bgClr="0066FF66"/>
            </ext>
          </extLst>
        </patternFill>
      </fill>
    </dxf>
    <dxf>
      <font>
        <color rgb="FF006100"/>
        <extLst>
          <ext uri="smNativeData">
            <pm:charSpec xmlns:pm="smNativeData" id="159585854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858545" type="1" fgLvl="0" fgClr="00000000" bgLvl="100" bgClr="00C6EFCE"/>
            </ext>
          </extLst>
        </patternFill>
      </fill>
    </dxf>
    <dxf>
      <font>
        <color rgb="FF9C5700"/>
        <extLst>
          <ext uri="smNativeData">
            <pm:charSpec xmlns:pm="smNativeData" id="1595858545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5858545" type="1" fgLvl="0" fgClr="00000000" bgLvl="100" bgClr="00FFEB9C"/>
            </ext>
          </extLst>
        </patternFill>
      </fill>
    </dxf>
    <dxf>
      <font>
        <color rgb="FF9C0006"/>
        <extLst>
          <ext uri="smNativeData">
            <pm:charSpec xmlns:pm="smNativeData" id="159585854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858545" type="1" fgLvl="0" fgClr="00000000" bgLvl="100" bgClr="00FFC7CE"/>
            </ext>
          </extLst>
        </patternFill>
      </fill>
    </dxf>
    <dxf>
      <font>
        <color rgb="FF007F00"/>
        <extLst>
          <ext uri="smNativeData">
            <pm:charSpec xmlns:pm="smNativeData" id="159585854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858545" type="1" fgLvl="0" fgClr="00000000" bgLvl="100" bgClr="0066FF66"/>
            </ext>
          </extLst>
        </patternFill>
      </fill>
    </dxf>
    <dxf>
      <font>
        <color rgb="FF007F00"/>
        <extLst>
          <ext uri="smNativeData">
            <pm:charSpec xmlns:pm="smNativeData" id="159585854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858545" type="1" fgLvl="0" fgClr="00000000" bgLvl="100" bgClr="0066FF66"/>
            </ext>
          </extLst>
        </patternFill>
      </fill>
    </dxf>
    <dxf>
      <font>
        <color rgb="FF007F00"/>
        <extLst>
          <ext uri="smNativeData">
            <pm:charSpec xmlns:pm="smNativeData" id="159585854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858545" type="1" fgLvl="0" fgClr="00000000" bgLvl="100" bgClr="0066FF66"/>
            </ext>
          </extLst>
        </patternFill>
      </fill>
    </dxf>
    <dxf>
      <font>
        <color rgb="FF007F00"/>
        <extLst>
          <ext uri="smNativeData">
            <pm:charSpec xmlns:pm="smNativeData" id="159585854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858545" type="1" fgLvl="0" fgClr="00000000" bgLvl="100" bgClr="0066FF66"/>
            </ext>
          </extLst>
        </patternFill>
      </fill>
    </dxf>
    <dxf>
      <font>
        <color rgb="FF006100"/>
        <extLst>
          <ext uri="smNativeData">
            <pm:charSpec xmlns:pm="smNativeData" id="159585854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858545" type="1" fgLvl="0" fgClr="00000000" bgLvl="100" bgClr="00C6EFCE"/>
            </ext>
          </extLst>
        </patternFill>
      </fill>
    </dxf>
    <dxf>
      <font>
        <color rgb="FF9C5700"/>
        <extLst>
          <ext uri="smNativeData">
            <pm:charSpec xmlns:pm="smNativeData" id="1595858545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5858545" type="1" fgLvl="0" fgClr="00000000" bgLvl="100" bgClr="00FFEB9C"/>
            </ext>
          </extLst>
        </patternFill>
      </fill>
    </dxf>
    <dxf>
      <font>
        <color rgb="FF9C0006"/>
        <extLst>
          <ext uri="smNativeData">
            <pm:charSpec xmlns:pm="smNativeData" id="159585854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858545" type="1" fgLvl="0" fgClr="00000000" bgLvl="100" bgClr="00FFC7CE"/>
            </ext>
          </extLst>
        </patternFill>
      </fill>
    </dxf>
    <dxf>
      <font>
        <color rgb="FF007F00"/>
        <extLst>
          <ext uri="smNativeData">
            <pm:charSpec xmlns:pm="smNativeData" id="159585854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858545" type="1" fgLvl="0" fgClr="00000000" bgLvl="100" bgClr="0066FF66"/>
            </ext>
          </extLst>
        </patternFill>
      </fill>
    </dxf>
    <dxf>
      <font>
        <color rgb="FF007F00"/>
        <extLst>
          <ext uri="smNativeData">
            <pm:charSpec xmlns:pm="smNativeData" id="159585854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858545" type="1" fgLvl="0" fgClr="00000000" bgLvl="100" bgClr="0066FF66"/>
            </ext>
          </extLst>
        </patternFill>
      </fill>
    </dxf>
    <dxf>
      <font>
        <color rgb="FF006100"/>
        <extLst>
          <ext uri="smNativeData">
            <pm:charSpec xmlns:pm="smNativeData" id="159585854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858545" type="1" fgLvl="0" fgClr="00000000" bgLvl="100" bgClr="00C6EFCE"/>
            </ext>
          </extLst>
        </patternFill>
      </fill>
    </dxf>
    <dxf>
      <font>
        <color rgb="FF9C5700"/>
        <extLst>
          <ext uri="smNativeData">
            <pm:charSpec xmlns:pm="smNativeData" id="1595858545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5858545" type="1" fgLvl="0" fgClr="00000000" bgLvl="100" bgClr="00FFEB9C"/>
            </ext>
          </extLst>
        </patternFill>
      </fill>
    </dxf>
    <dxf>
      <font>
        <color rgb="FF9C0006"/>
        <extLst>
          <ext uri="smNativeData">
            <pm:charSpec xmlns:pm="smNativeData" id="159585854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858545" type="1" fgLvl="0" fgClr="00000000" bgLvl="100" bgClr="00FFC7CE"/>
            </ext>
          </extLst>
        </patternFill>
      </fill>
    </dxf>
    <dxf>
      <font>
        <color rgb="FF006100"/>
        <extLst>
          <ext uri="smNativeData">
            <pm:charSpec xmlns:pm="smNativeData" id="159585854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858545" type="1" fgLvl="0" fgClr="00000000" bgLvl="100" bgClr="00C6EFCE"/>
            </ext>
          </extLst>
        </patternFill>
      </fill>
    </dxf>
    <dxf>
      <font>
        <color rgb="FF9C5700"/>
        <extLst>
          <ext uri="smNativeData">
            <pm:charSpec xmlns:pm="smNativeData" id="1595858545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5858545" type="1" fgLvl="0" fgClr="00000000" bgLvl="100" bgClr="00FFEB9C"/>
            </ext>
          </extLst>
        </patternFill>
      </fill>
    </dxf>
    <dxf>
      <font>
        <color rgb="FF9C0006"/>
        <extLst>
          <ext uri="smNativeData">
            <pm:charSpec xmlns:pm="smNativeData" id="159585854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858545" type="1" fgLvl="0" fgClr="00000000" bgLvl="100" bgClr="00FFC7CE"/>
            </ext>
          </extLst>
        </patternFill>
      </fill>
    </dxf>
    <dxf>
      <font>
        <color rgb="FF007F00"/>
        <extLst>
          <ext uri="smNativeData">
            <pm:charSpec xmlns:pm="smNativeData" id="159585854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858545" type="1" fgLvl="0" fgClr="00000000" bgLvl="100" bgClr="0066FF66"/>
            </ext>
          </extLst>
        </patternFill>
      </fill>
    </dxf>
    <dxf>
      <font>
        <color rgb="FF007F00"/>
        <extLst>
          <ext uri="smNativeData">
            <pm:charSpec xmlns:pm="smNativeData" id="159585854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858545" type="1" fgLvl="0" fgClr="00000000" bgLvl="100" bgClr="0066FF66"/>
            </ext>
          </extLst>
        </patternFill>
      </fill>
    </dxf>
    <dxf>
      <font>
        <color rgb="FF007F00"/>
        <extLst>
          <ext uri="smNativeData">
            <pm:charSpec xmlns:pm="smNativeData" id="159585854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858545" type="1" fgLvl="0" fgClr="00000000" bgLvl="100" bgClr="0066FF66"/>
            </ext>
          </extLst>
        </patternFill>
      </fill>
    </dxf>
    <dxf>
      <font>
        <color rgb="FF007F00"/>
        <extLst>
          <ext uri="smNativeData">
            <pm:charSpec xmlns:pm="smNativeData" id="159585854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858545" type="1" fgLvl="0" fgClr="00000000" bgLvl="100" bgClr="0066FF66"/>
            </ext>
          </extLst>
        </patternFill>
      </fill>
    </dxf>
    <dxf>
      <font>
        <color rgb="FF007F00"/>
        <extLst>
          <ext uri="smNativeData">
            <pm:charSpec xmlns:pm="smNativeData" id="159585854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858545" type="1" fgLvl="0" fgClr="00000000" bgLvl="100" bgClr="0066FF66"/>
            </ext>
          </extLst>
        </patternFill>
      </fill>
    </dxf>
    <dxf>
      <font>
        <color rgb="FF007F00"/>
        <extLst>
          <ext uri="smNativeData">
            <pm:charSpec xmlns:pm="smNativeData" id="159585854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858545" type="1" fgLvl="0" fgClr="00000000" bgLvl="100" bgClr="0066FF66"/>
            </ext>
          </extLst>
        </patternFill>
      </fill>
    </dxf>
    <dxf>
      <font>
        <color rgb="FF007F00"/>
        <extLst>
          <ext uri="smNativeData">
            <pm:charSpec xmlns:pm="smNativeData" id="159585854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858545" type="1" fgLvl="0" fgClr="00000000" bgLvl="100" bgClr="0066FF66"/>
            </ext>
          </extLst>
        </patternFill>
      </fill>
    </dxf>
    <dxf>
      <font>
        <color rgb="FF007F00"/>
        <extLst>
          <ext uri="smNativeData">
            <pm:charSpec xmlns:pm="smNativeData" id="159585854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858545" type="1" fgLvl="0" fgClr="00000000" bgLvl="100" bgClr="0066FF66"/>
            </ext>
          </extLst>
        </patternFill>
      </fill>
    </dxf>
    <dxf>
      <font>
        <color rgb="FF007F00"/>
        <extLst>
          <ext uri="smNativeData">
            <pm:charSpec xmlns:pm="smNativeData" id="159585854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858545" type="1" fgLvl="0" fgClr="00000000" bgLvl="100" bgClr="0066FF66"/>
            </ext>
          </extLst>
        </patternFill>
      </fill>
    </dxf>
    <dxf>
      <font>
        <color rgb="FF007F00"/>
        <extLst>
          <ext uri="smNativeData">
            <pm:charSpec xmlns:pm="smNativeData" id="159585854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858545" type="1" fgLvl="0" fgClr="00000000" bgLvl="100" bgClr="0066FF66"/>
            </ext>
          </extLst>
        </patternFill>
      </fill>
    </dxf>
    <dxf>
      <font>
        <color rgb="FF007F00"/>
        <extLst>
          <ext uri="smNativeData">
            <pm:charSpec xmlns:pm="smNativeData" id="159585854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858545" type="1" fgLvl="0" fgClr="00000000" bgLvl="100" bgClr="0066FF66"/>
            </ext>
          </extLst>
        </patternFill>
      </fill>
    </dxf>
    <dxf>
      <font>
        <color rgb="FF007F00"/>
        <extLst>
          <ext uri="smNativeData">
            <pm:charSpec xmlns:pm="smNativeData" id="159585854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858545" type="1" fgLvl="0" fgClr="00000000" bgLvl="100" bgClr="0066FF66"/>
            </ext>
          </extLst>
        </patternFill>
      </fill>
    </dxf>
    <dxf>
      <font>
        <color rgb="FF007F00"/>
        <extLst>
          <ext uri="smNativeData">
            <pm:charSpec xmlns:pm="smNativeData" id="159585854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858545" type="1" fgLvl="0" fgClr="00000000" bgLvl="100" bgClr="0066FF66"/>
            </ext>
          </extLst>
        </patternFill>
      </fill>
    </dxf>
    <dxf>
      <font>
        <color rgb="FF006100"/>
        <extLst>
          <ext uri="smNativeData">
            <pm:charSpec xmlns:pm="smNativeData" id="159585854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858545" type="1" fgLvl="0" fgClr="00000000" bgLvl="100" bgClr="00C6EFCE"/>
            </ext>
          </extLst>
        </patternFill>
      </fill>
    </dxf>
    <dxf>
      <font>
        <color rgb="FF9C5700"/>
        <extLst>
          <ext uri="smNativeData">
            <pm:charSpec xmlns:pm="smNativeData" id="1595858545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5858545" type="1" fgLvl="0" fgClr="00000000" bgLvl="100" bgClr="00FFEB9C"/>
            </ext>
          </extLst>
        </patternFill>
      </fill>
    </dxf>
    <dxf>
      <font>
        <color rgb="FF9C0006"/>
        <extLst>
          <ext uri="smNativeData">
            <pm:charSpec xmlns:pm="smNativeData" id="159585854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858545" type="1" fgLvl="0" fgClr="00000000" bgLvl="100" bgClr="00FFC7CE"/>
            </ext>
          </extLst>
        </patternFill>
      </fill>
    </dxf>
    <dxf>
      <font>
        <color rgb="FF007F00"/>
        <extLst>
          <ext uri="smNativeData">
            <pm:charSpec xmlns:pm="smNativeData" id="159585854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858545" type="1" fgLvl="0" fgClr="00000000" bgLvl="100" bgClr="0066FF66"/>
            </ext>
          </extLst>
        </patternFill>
      </fill>
    </dxf>
    <dxf>
      <font>
        <color rgb="FF007F00"/>
        <extLst>
          <ext uri="smNativeData">
            <pm:charSpec xmlns:pm="smNativeData" id="159585854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858545" type="1" fgLvl="0" fgClr="00000000" bgLvl="100" bgClr="0066FF66"/>
            </ext>
          </extLst>
        </patternFill>
      </fill>
    </dxf>
    <dxf>
      <font>
        <color rgb="FF007F00"/>
        <extLst>
          <ext uri="smNativeData">
            <pm:charSpec xmlns:pm="smNativeData" id="159585854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858545" type="1" fgLvl="0" fgClr="00000000" bgLvl="100" bgClr="0066FF66"/>
            </ext>
          </extLst>
        </patternFill>
      </fill>
    </dxf>
    <dxf>
      <font>
        <color rgb="FF007F00"/>
        <extLst>
          <ext uri="smNativeData">
            <pm:charSpec xmlns:pm="smNativeData" id="159585854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858545" type="1" fgLvl="0" fgClr="00000000" bgLvl="100" bgClr="0066FF66"/>
            </ext>
          </extLst>
        </patternFill>
      </fill>
    </dxf>
    <dxf>
      <font>
        <color rgb="FF007F00"/>
        <extLst>
          <ext uri="smNativeData">
            <pm:charSpec xmlns:pm="smNativeData" id="159585854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858545" type="1" fgLvl="0" fgClr="00000000" bgLvl="100" bgClr="0066FF66"/>
            </ext>
          </extLst>
        </patternFill>
      </fill>
    </dxf>
    <dxf>
      <font>
        <color rgb="FF007F00"/>
        <extLst>
          <ext uri="smNativeData">
            <pm:charSpec xmlns:pm="smNativeData" id="159585854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858545" type="1" fgLvl="0" fgClr="00000000" bgLvl="100" bgClr="0066FF66"/>
            </ext>
          </extLst>
        </patternFill>
      </fill>
    </dxf>
    <dxf>
      <font>
        <color rgb="FF006100"/>
        <extLst>
          <ext uri="smNativeData">
            <pm:charSpec xmlns:pm="smNativeData" id="159585854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858545" type="1" fgLvl="0" fgClr="00000000" bgLvl="100" bgClr="00C6EFCE"/>
            </ext>
          </extLst>
        </patternFill>
      </fill>
    </dxf>
    <dxf>
      <font>
        <color rgb="FF9C5700"/>
        <extLst>
          <ext uri="smNativeData">
            <pm:charSpec xmlns:pm="smNativeData" id="1595858545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5858545" type="1" fgLvl="0" fgClr="00000000" bgLvl="100" bgClr="00FFEB9C"/>
            </ext>
          </extLst>
        </patternFill>
      </fill>
    </dxf>
    <dxf>
      <font>
        <color rgb="FF9C0006"/>
        <extLst>
          <ext uri="smNativeData">
            <pm:charSpec xmlns:pm="smNativeData" id="159585854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858545" type="1" fgLvl="0" fgClr="00000000" bgLvl="100" bgClr="00FFC7CE"/>
            </ext>
          </extLst>
        </patternFill>
      </fill>
    </dxf>
    <dxf>
      <font>
        <color rgb="FF007F00"/>
        <extLst>
          <ext uri="smNativeData">
            <pm:charSpec xmlns:pm="smNativeData" id="159585854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858545" type="1" fgLvl="0" fgClr="00000000" bgLvl="100" bgClr="0066FF66"/>
            </ext>
          </extLst>
        </patternFill>
      </fill>
    </dxf>
    <dxf>
      <font>
        <color rgb="FF007F00"/>
        <extLst>
          <ext uri="smNativeData">
            <pm:charSpec xmlns:pm="smNativeData" id="159585854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858545" type="1" fgLvl="0" fgClr="00000000" bgLvl="100" bgClr="0066FF66"/>
            </ext>
          </extLst>
        </patternFill>
      </fill>
    </dxf>
    <dxf>
      <font>
        <color rgb="FF007F00"/>
        <extLst>
          <ext uri="smNativeData">
            <pm:charSpec xmlns:pm="smNativeData" id="159585854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858545" type="1" fgLvl="0" fgClr="00000000" bgLvl="100" bgClr="0066FF66"/>
            </ext>
          </extLst>
        </patternFill>
      </fill>
    </dxf>
    <dxf>
      <font>
        <color rgb="FF007F00"/>
        <extLst>
          <ext uri="smNativeData">
            <pm:charSpec xmlns:pm="smNativeData" id="159585854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858545" type="1" fgLvl="0" fgClr="00000000" bgLvl="100" bgClr="0066FF66"/>
            </ext>
          </extLst>
        </patternFill>
      </fill>
    </dxf>
    <dxf>
      <font>
        <color rgb="FF007F00"/>
        <extLst>
          <ext uri="smNativeData">
            <pm:charSpec xmlns:pm="smNativeData" id="159585854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858545" type="1" fgLvl="0" fgClr="00000000" bgLvl="100" bgClr="0066FF66"/>
            </ext>
          </extLst>
        </patternFill>
      </fill>
    </dxf>
    <dxf>
      <font>
        <color rgb="FF007F00"/>
        <extLst>
          <ext uri="smNativeData">
            <pm:charSpec xmlns:pm="smNativeData" id="159585854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858545" type="1" fgLvl="0" fgClr="00000000" bgLvl="100" bgClr="0066FF66"/>
            </ext>
          </extLst>
        </patternFill>
      </fill>
    </dxf>
    <dxf>
      <font>
        <color rgb="FF007F00"/>
        <extLst>
          <ext uri="smNativeData">
            <pm:charSpec xmlns:pm="smNativeData" id="159585854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858545" type="1" fgLvl="0" fgClr="00000000" bgLvl="100" bgClr="0066FF66"/>
            </ext>
          </extLst>
        </patternFill>
      </fill>
    </dxf>
    <dxf>
      <font>
        <color rgb="FF007F00"/>
        <extLst>
          <ext uri="smNativeData">
            <pm:charSpec xmlns:pm="smNativeData" id="159585854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858545" type="1" fgLvl="0" fgClr="00000000" bgLvl="100" bgClr="0066FF66"/>
            </ext>
          </extLst>
        </patternFill>
      </fill>
    </dxf>
    <dxf>
      <font>
        <color rgb="FF007F00"/>
        <extLst>
          <ext uri="smNativeData">
            <pm:charSpec xmlns:pm="smNativeData" id="159585854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858545" type="1" fgLvl="0" fgClr="00000000" bgLvl="100" bgClr="0066FF66"/>
            </ext>
          </extLst>
        </patternFill>
      </fill>
    </dxf>
    <dxf>
      <font>
        <color rgb="FF007F00"/>
        <extLst>
          <ext uri="smNativeData">
            <pm:charSpec xmlns:pm="smNativeData" id="159585854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858545" type="1" fgLvl="0" fgClr="00000000" bgLvl="100" bgClr="0066FF66"/>
            </ext>
          </extLst>
        </patternFill>
      </fill>
    </dxf>
    <dxf>
      <font>
        <color rgb="FF007F00"/>
        <extLst>
          <ext uri="smNativeData">
            <pm:charSpec xmlns:pm="smNativeData" id="159585854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858545" type="1" fgLvl="0" fgClr="00000000" bgLvl="100" bgClr="0066FF66"/>
            </ext>
          </extLst>
        </patternFill>
      </fill>
    </dxf>
    <dxf>
      <font>
        <color rgb="FF007F00"/>
        <extLst>
          <ext uri="smNativeData">
            <pm:charSpec xmlns:pm="smNativeData" id="159585854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858545" type="1" fgLvl="0" fgClr="00000000" bgLvl="100" bgClr="0066FF66"/>
            </ext>
          </extLst>
        </patternFill>
      </fill>
    </dxf>
    <dxf>
      <font>
        <color rgb="FF007F00"/>
        <extLst>
          <ext uri="smNativeData">
            <pm:charSpec xmlns:pm="smNativeData" id="159585854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858545" type="1" fgLvl="0" fgClr="00000000" bgLvl="100" bgClr="0066FF66"/>
            </ext>
          </extLst>
        </patternFill>
      </fill>
    </dxf>
    <dxf>
      <font>
        <color rgb="FF007F00"/>
        <extLst>
          <ext uri="smNativeData">
            <pm:charSpec xmlns:pm="smNativeData" id="159585854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858545" type="1" fgLvl="0" fgClr="00000000" bgLvl="100" bgClr="0066FF66"/>
            </ext>
          </extLst>
        </patternFill>
      </fill>
    </dxf>
    <dxf>
      <font>
        <color rgb="FF007F00"/>
        <extLst>
          <ext uri="smNativeData">
            <pm:charSpec xmlns:pm="smNativeData" id="159585854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858545" type="1" fgLvl="0" fgClr="00000000" bgLvl="100" bgClr="0066FF66"/>
            </ext>
          </extLst>
        </patternFill>
      </fill>
    </dxf>
    <dxf>
      <font>
        <color rgb="FF007F00"/>
        <extLst>
          <ext uri="smNativeData">
            <pm:charSpec xmlns:pm="smNativeData" id="159585854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858545" type="1" fgLvl="0" fgClr="00000000" bgLvl="100" bgClr="0066FF66"/>
            </ext>
          </extLst>
        </patternFill>
      </fill>
    </dxf>
    <dxf>
      <font>
        <color rgb="FF007F00"/>
        <extLst>
          <ext uri="smNativeData">
            <pm:charSpec xmlns:pm="smNativeData" id="159585854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858545" type="1" fgLvl="0" fgClr="00000000" bgLvl="100" bgClr="0066FF66"/>
            </ext>
          </extLst>
        </patternFill>
      </fill>
    </dxf>
    <dxf>
      <font>
        <color rgb="FF007F00"/>
        <extLst>
          <ext uri="smNativeData">
            <pm:charSpec xmlns:pm="smNativeData" id="1595858545" fgClr="007F00">
              <pm:latin/>
              <pm:cs/>
              <pm:ea/>
            </pm:charSpec>
          </ext>
        </extLst>
      </font>
      <fill>
        <patternFill patternType="solid">
          <bgColor rgb="FF66FF66"/>
          <extLst>
            <ext uri="smNativeData">
              <pm:shade xmlns:pm="smNativeData" id="1595858545" type="1" fgLvl="0" fgClr="00000000" bgLvl="100" bgClr="0066FF66"/>
            </ext>
          </extLst>
        </patternFill>
      </fill>
    </dxf>
    <dxf>
      <font>
        <color rgb="FF006100"/>
        <extLst>
          <ext uri="smNativeData">
            <pm:charSpec xmlns:pm="smNativeData" id="159585854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858545" type="1" fgLvl="0" fgClr="00000000" bgLvl="100" bgClr="00C6EFCE"/>
            </ext>
          </extLst>
        </patternFill>
      </fill>
    </dxf>
    <dxf>
      <font>
        <color rgb="FF9C5700"/>
        <extLst>
          <ext uri="smNativeData">
            <pm:charSpec xmlns:pm="smNativeData" id="1595858545" fgClr="9C57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95858545" type="1" fgLvl="0" fgClr="00000000" bgLvl="100" bgClr="00FFEB9C"/>
            </ext>
          </extLst>
        </patternFill>
      </fill>
    </dxf>
    <dxf>
      <font>
        <color rgb="FF9C0006"/>
        <extLst>
          <ext uri="smNativeData">
            <pm:charSpec xmlns:pm="smNativeData" id="159585854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858545" type="1" fgLvl="0" fgClr="00000000" bgLvl="100" bgClr="00FFC7CE"/>
            </ext>
          </extLst>
        </patternFill>
      </fill>
    </dxf>
    <dxf>
      <font>
        <color rgb="FF006100"/>
        <extLst>
          <ext uri="smNativeData">
            <pm:charSpec xmlns:pm="smNativeData" id="159585854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858545" type="1" fgLvl="0" fgClr="00000000" bgLvl="100" bgClr="00C6EFCE"/>
            </ext>
          </extLst>
        </patternFill>
      </fill>
    </dxf>
    <dxf>
      <font>
        <color rgb="FF9C0006"/>
        <extLst>
          <ext uri="smNativeData">
            <pm:charSpec xmlns:pm="smNativeData" id="159585854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858545" type="1" fgLvl="0" fgClr="00000000" bgLvl="100" bgClr="00FFC7CE"/>
            </ext>
          </extLst>
        </patternFill>
      </fill>
    </dxf>
    <dxf>
      <font>
        <color rgb="FF9C0006"/>
        <extLst>
          <ext uri="smNativeData">
            <pm:charSpec xmlns:pm="smNativeData" id="159585854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858545" type="1" fgLvl="0" fgClr="00000000" bgLvl="100" bgClr="00FFC7CE"/>
            </ext>
          </extLst>
        </patternFill>
      </fill>
    </dxf>
    <dxf>
      <font>
        <color rgb="FF9C0006"/>
        <extLst>
          <ext uri="smNativeData">
            <pm:charSpec xmlns:pm="smNativeData" id="159585854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858545" type="1" fgLvl="0" fgClr="00000000" bgLvl="100" bgClr="00FFC7CE"/>
            </ext>
          </extLst>
        </patternFill>
      </fill>
    </dxf>
    <dxf>
      <font>
        <color rgb="FF006100"/>
        <extLst>
          <ext uri="smNativeData">
            <pm:charSpec xmlns:pm="smNativeData" id="159585854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858545" type="1" fgLvl="0" fgClr="00000000" bgLvl="100" bgClr="00C6EFCE"/>
            </ext>
          </extLst>
        </patternFill>
      </fill>
    </dxf>
    <dxf>
      <font>
        <color rgb="FF006100"/>
        <extLst>
          <ext uri="smNativeData">
            <pm:charSpec xmlns:pm="smNativeData" id="159585854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858545" type="1" fgLvl="0" fgClr="00000000" bgLvl="100" bgClr="00C6EFCE"/>
            </ext>
          </extLst>
        </patternFill>
      </fill>
    </dxf>
    <dxf>
      <font>
        <color rgb="FF9C0006"/>
        <extLst>
          <ext uri="smNativeData">
            <pm:charSpec xmlns:pm="smNativeData" id="159585854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858545" type="1" fgLvl="0" fgClr="00000000" bgLvl="100" bgClr="00FFC7CE"/>
            </ext>
          </extLst>
        </patternFill>
      </fill>
    </dxf>
    <dxf>
      <font>
        <color rgb="FF9C0006"/>
        <extLst>
          <ext uri="smNativeData">
            <pm:charSpec xmlns:pm="smNativeData" id="159585854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858545" type="1" fgLvl="0" fgClr="00000000" bgLvl="100" bgClr="00FFC7CE"/>
            </ext>
          </extLst>
        </patternFill>
      </fill>
    </dxf>
    <dxf>
      <font>
        <color rgb="FF9C0006"/>
        <extLst>
          <ext uri="smNativeData">
            <pm:charSpec xmlns:pm="smNativeData" id="159585854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858545" type="1" fgLvl="0" fgClr="00000000" bgLvl="100" bgClr="00FFC7CE"/>
            </ext>
          </extLst>
        </patternFill>
      </fill>
    </dxf>
    <dxf>
      <font>
        <color rgb="FF006100"/>
        <extLst>
          <ext uri="smNativeData">
            <pm:charSpec xmlns:pm="smNativeData" id="159585854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858545" type="1" fgLvl="0" fgClr="00000000" bgLvl="100" bgClr="00C6EFCE"/>
            </ext>
          </extLst>
        </patternFill>
      </fill>
    </dxf>
    <dxf>
      <font>
        <color rgb="FF9C0006"/>
        <extLst>
          <ext uri="smNativeData">
            <pm:charSpec xmlns:pm="smNativeData" id="1595858545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95858545" type="1" fgLvl="0" fgClr="00000000" bgLvl="100" bgClr="00FFC7CE"/>
            </ext>
          </extLst>
        </patternFill>
      </fill>
    </dxf>
    <dxf>
      <font>
        <color rgb="FF006100"/>
        <extLst>
          <ext uri="smNativeData">
            <pm:charSpec xmlns:pm="smNativeData" id="1595858545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95858545" type="1" fgLvl="0" fgClr="00000000" bgLvl="100" bgClr="00C6EFCE"/>
            </ext>
          </extLst>
        </patternFill>
      </fill>
    </dxf>
  </dxfs>
  <tableStyles count="0"/>
  <extLst>
    <ext uri="smNativeData">
      <pm:charStyles xmlns:pm="smNativeData" id="1595858545" count="1">
        <pm:charStyle name="Normal" fontId="0" Id="1"/>
      </pm:charStyles>
      <pm:colors xmlns:pm="smNativeData" id="1595858545" count="49">
        <pm:color name="Color 24" rgb="00B050"/>
        <pm:color name="Color 25" rgb="385724"/>
        <pm:color name="Color 26" rgb="BF8F00"/>
        <pm:color name="Color 27" rgb="535353"/>
        <pm:color name="Color 28" rgb="548235"/>
        <pm:color name="Color 29" rgb="E1EFD8"/>
        <pm:color name="Color 30" rgb="DDEBF7"/>
        <pm:color name="Color 31" rgb="F6F9D4"/>
        <pm:color name="Color 32" rgb="FFF2CA"/>
        <pm:color name="Color 33" rgb="EEEEEE"/>
        <pm:color name="Color 34" rgb="2E75B6"/>
        <pm:color name="Color 35" rgb="B4C7E7"/>
        <pm:color name="Color 36" rgb="A9D18E"/>
        <pm:color name="Color 37" rgb="C55A11"/>
        <pm:color name="Color 38" rgb="F4AF82"/>
        <pm:color name="Color 39" rgb="DAE3F3"/>
        <pm:color name="Color 40" rgb="FBE3D5"/>
        <pm:color name="Color 41" rgb="92D050"/>
        <pm:color name="Color 42" rgb="E0FFE0"/>
        <pm:color name="Color 43" rgb="305496"/>
        <pm:color name="Color 44" rgb="D9E1F2"/>
        <pm:color name="Color 45" rgb="FFE699"/>
        <pm:color name="Color 46" rgb="1F4E78"/>
        <pm:color name="Color 47" rgb="B4C6E7"/>
        <pm:color name="Color 48" rgb="D8D8D8"/>
        <pm:color name="Color 49" rgb="D9D9D9"/>
        <pm:color name="Color 50" rgb="EBEBEB"/>
        <pm:color name="Color 51" rgb="F8CBAD"/>
        <pm:color name="Color 52" rgb="C7C7C7"/>
        <pm:color name="Color 53" rgb="D0CECE"/>
        <pm:color name="Color 54" rgb="AFABAB"/>
        <pm:color name="Color 55" rgb="ADB9CA"/>
        <pm:color name="Color 56" rgb="FFFFCC"/>
        <pm:color name="Color 57" rgb="FFC000"/>
        <pm:color name="Color 58" rgb="C9C9C9"/>
        <pm:color name="Color 59" rgb="C65911"/>
        <pm:color name="Color 60" rgb="FFD964"/>
        <pm:color name="Color 61" rgb="FFE0E0"/>
        <pm:color name="Color 62" rgb="DAEEF3"/>
        <pm:color name="Color 63" rgb="F2DCDB"/>
        <pm:color name="Color 64" rgb="EBF1DC"/>
        <pm:color name="Color 65" rgb="006100"/>
        <pm:color name="Color 66" rgb="C6EFCE"/>
        <pm:color name="Color 67" rgb="9C0006"/>
        <pm:color name="Color 68" rgb="FFC7CE"/>
        <pm:color name="Color 69" rgb="9C5700"/>
        <pm:color name="Color 70" rgb="FFEB9C"/>
        <pm:color name="Color 71" rgb="66FF66"/>
        <pm:color name="Color 72" rgb="8EA9DB"/>
      </pm:colors>
    </ext>
  </extLst>
</styleSheet>
</file>

<file path=xl/_rels/workbook.xml.rels><?xml version="1.0" encoding="UTF-8" standalone="yes" 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/Relationships>
</file>

<file path=xl/drawings/_rels/drawing2.xml.rels><?xml version="1.0" encoding="UTF-8" standalone="yes" 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21</xdr:col>
      <xdr:colOff>184150</xdr:colOff>
      <xdr:row>52</xdr:row>
      <xdr:rowOff>194945</xdr:rowOff>
    </xdr:to>
    <xdr:sp macro="" fLocksText="0">
      <xdr:nvSpPr>
        <xdr:cNvPr id="7" name="CustomShape 1" hidden="1"/>
        <xdr:cNvSpPr>
          <a:extLst>
            <a:ext uri="smNativeData">
              <pm:smNativeData xmlns:pm="smNativeData" val="SMDATA_11_cd4eXxMAAAAlAAAAZAAAAIwAAAAAkAAAAEgAAACQAAAASAAAAAAAAAAAAAAAAAAAAAEAAABQAAAAAAAAAAAA4D8AAAAAAADgPwAAAAAAAOA/AAAAAAAA4D8AAAAAAADgPwAAAAAAAOA/AAAAAAAA4D8AAAAAAADgPwAAAAAAAOA/AAAAAAAA4D8CAAAAjAAAAAEAAAAAAAAA////AAAAAAAAAAAAAAAAAAAAAAAAAAAAAAAAAAAAAAAAAAAAeAAAAAEAAABAAAAAAAAAAAAAAABaAAAAAAAAAAAAAAAAAAAAAAAAAAAAAAAAAAAAAAAAAAAAAAAAAAAAAAAAAAAAAAAAAAAAAAAAAAAAAAAAAAAAAAAAAAAAAAAAAAAAFAAAADwAAAAB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EEAQQAMAAAAEAAAAAAAAAAAAAAAAAAAAAAAAAAeAAAAaAAAAAAAAAAAAAAAAAAAAAAAAAAAAAAAECcAABAnAAAAAAAAAAAAAAAAAAAAAAAAAAAAAAAAAAAAAAAAAAAAABQAAAAAAAAAwMD/AAAAAABkAAAAMgAAAAAAAABkAAAAAAAAAH9/fwAKAAAAIQAAADAAAAAsAAAAAAAAAAAAAAAAAAAANAAAABUAAAD9A14BAAAAAAAAAADiOAAAYkAAAAAAAAA="/>
            </a:ext>
          </a:extLst>
        </xdr:cNvSpPr>
      </xdr:nvSpPr>
      <xdr:spPr>
        <a:xfrm>
          <a:off x="0" y="0"/>
          <a:ext cx="9246870" cy="10466070"/>
        </a:xfrm>
        <a:prstGeom prst="rect">
          <a:avLst/>
        </a:prstGeom>
        <a:solidFill>
          <a:srgbClr val="FFFFFF"/>
        </a:solidFill>
        <a:ln w="9525" cap="flat">
          <a:solidFill>
            <a:srgbClr val="000000"/>
          </a:solidFill>
          <a:prstDash val="solid"/>
          <a:headEnd type="none" w="med" len="med"/>
          <a:tailEnd type="none" w="med" len="med"/>
        </a:ln>
        <a:effectLst/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151765</xdr:colOff>
      <xdr:row>1</xdr:row>
      <xdr:rowOff>161925</xdr:rowOff>
    </xdr:from>
    <xdr:to>
      <xdr:col>6</xdr:col>
      <xdr:colOff>732790</xdr:colOff>
      <xdr:row>20</xdr:row>
      <xdr:rowOff>17780</xdr:rowOff>
    </xdr:to>
    <xdr:pic macro="">
      <xdr:nvPicPr>
        <xdr:cNvPr id="2" name="Imagen 3"/>
        <xdr:cNvPicPr>
          <a:extLst>
            <a:ext uri="smNativeData">
              <pm:smNativeData xmlns:pm="smNativeData" val="SMDATA_13_cd4eXxMAAAAlAAAAEQAAAI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VRsAAL8KAADnBwAAIhAAAAAAAABkAAAAZAAAAAA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UAPMABQAAAAGAAAAXQDZA+8AAAAzAgAAsx8AAPkVAAABAAAA"/>
            </a:ext>
          </a:extLst>
        </xdr:cNvPicPr>
      </xdr:nvPicPr>
      <xdr:blipFill>
        <a:blip xmlns:r="http://schemas.openxmlformats.org/officeDocument/2006/relationships" r:embed="rId1"/>
        <a:srcRect l="69970" t="27510" r="20230" b="41300"/>
        <a:stretch>
          <a:fillRect/>
        </a:stretch>
      </xdr:blipFill>
      <xdr:spPr>
        <a:xfrm>
          <a:off x="151765" y="357505"/>
          <a:ext cx="5153025" cy="3571875"/>
        </a:xfrm>
        <a:prstGeom prst="rect">
          <a:avLst/>
        </a:prstGeom>
        <a:noFill/>
        <a:ln w="12700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Basic Roman"/>
        <a:cs typeface="Basic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comments" Target="../comments1.xml"/><Relationship Id="rId3" Type="http://schemas.openxmlformats.org/officeDocument/2006/relationships/vmlDrawing" Target="../drawings/vmlDrawing1.vml"/></Relationships>
</file>

<file path=xl/worksheets/_rels/sheet6.xml.rels><?xml version="1.0" encoding="UTF-8" standalone="yes" 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2.vml"/></Relationships>
</file>

<file path=xl/worksheets/_rels/sheet8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8EA9DB"/>
  </sheetPr>
  <dimension ref="A1:U37"/>
  <sheetViews>
    <sheetView view="normal" workbookViewId="0">
      <selection activeCell="M19" sqref="M19"/>
    </sheetView>
  </sheetViews>
  <sheetFormatPr baseColWidth="10" defaultColWidth="10.714286" defaultRowHeight="15.40"/>
  <cols>
    <col min="1" max="1" width="3.000000" customWidth="1"/>
    <col min="2" max="2" width="8.428571" customWidth="1"/>
    <col min="3" max="3" width="20.571429" customWidth="1"/>
    <col min="4" max="4" width="5.000000" customWidth="1"/>
    <col min="5" max="5" width="4.285714" customWidth="1"/>
    <col min="6" max="6" width="7.142857" customWidth="1"/>
    <col min="7" max="7" width="13.142857" customWidth="1"/>
    <col min="8" max="8" width="22.428571" customWidth="1"/>
    <col min="9" max="9" width="5.000000" customWidth="1"/>
    <col min="10" max="10" width="5.714286" customWidth="1"/>
    <col min="11" max="11" width="3.000000" customWidth="1"/>
    <col min="12" max="12" width="5.000000" customWidth="1"/>
    <col min="13" max="13" width="20.428571" customWidth="1"/>
    <col min="14" max="15" width="5.000000" customWidth="1"/>
    <col min="16" max="16" width="5.428571" customWidth="1"/>
    <col min="17" max="17" width="3.000000" customWidth="1"/>
    <col min="18" max="18" width="5.571429" customWidth="1"/>
    <col min="19" max="19" width="20.428571" customWidth="1"/>
    <col min="20" max="20" width="5.000000" customWidth="1"/>
    <col min="21" max="21" width="6.000000" customWidth="1"/>
    <col min="22" max="22" width="3.000000" customWidth="1" style="7"/>
    <col min="23" max="23" width="6.857143" customWidth="1" style="7"/>
    <col min="24" max="24" width="7.000000" customWidth="1" style="7"/>
    <col min="25" max="25" width="18.285714" customWidth="1" style="7"/>
    <col min="26" max="26" width="10.714286" style="7"/>
    <col min="27" max="27" width="12.714286" customWidth="1" style="7"/>
    <col min="28" max="28" width="7.000000" customWidth="1"/>
    <col min="29" max="29" width="5.142857" customWidth="1"/>
    <col min="30" max="32" width="8.142857" customWidth="1"/>
  </cols>
  <sheetData>
    <row r="1" spans="1:8">
      <c r="A1" s="358" t="s">
        <v>0</v>
      </c>
      <c r="B1" s="358"/>
      <c r="C1" s="358"/>
      <c r="E1" s="8" t="s">
        <v>1</v>
      </c>
      <c r="F1" s="8"/>
      <c r="G1" s="8"/>
      <c r="H1" s="8"/>
    </row>
    <row r="2" spans="1:8">
      <c r="A2" s="359" t="n">
        <v>44039</v>
      </c>
      <c r="B2" s="359"/>
      <c r="C2" s="359"/>
      <c r="D2" t="s">
        <v>2</v>
      </c>
      <c r="E2" s="7" t="s">
        <v>3</v>
      </c>
      <c r="F2" s="9" t="s">
        <v>4</v>
      </c>
      <c r="G2" s="342" t="n">
        <v>43849</v>
      </c>
      <c r="H2" t="s">
        <v>5</v>
      </c>
    </row>
    <row r="3" spans="5:8">
      <c r="E3" s="7" t="s">
        <v>6</v>
      </c>
      <c r="F3" s="9" t="s">
        <v>7</v>
      </c>
      <c r="G3" s="342" t="n">
        <v>44006</v>
      </c>
      <c r="H3" t="s">
        <v>8</v>
      </c>
    </row>
    <row r="4" spans="1:2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</row>
    <row r="5" spans="1:21">
      <c r="A5" s="11"/>
      <c r="B5" s="12" t="s">
        <v>9</v>
      </c>
      <c r="C5" s="12"/>
      <c r="E5" s="11"/>
      <c r="F5" s="11"/>
      <c r="G5" s="12" t="s">
        <v>10</v>
      </c>
      <c r="H5" s="12"/>
      <c r="I5" s="12"/>
      <c r="J5" s="13"/>
      <c r="K5" s="13"/>
      <c r="L5" s="12" t="s">
        <v>11</v>
      </c>
      <c r="M5" s="12"/>
      <c r="O5" s="14" t="s">
        <v>12</v>
      </c>
      <c r="P5" s="11"/>
      <c r="Q5" s="11"/>
      <c r="R5" s="12" t="s">
        <v>13</v>
      </c>
      <c r="S5" s="12"/>
      <c r="T5" s="11"/>
      <c r="U5" s="11"/>
    </row>
    <row r="6" spans="1:20">
      <c r="A6" t="n">
        <v>1</v>
      </c>
      <c r="B6" s="15" t="n">
        <v>22</v>
      </c>
      <c r="C6" s="16" t="s">
        <v>14</v>
      </c>
      <c r="D6" s="17" t="s">
        <v>15</v>
      </c>
      <c r="F6" s="347" t="n">
        <v>1</v>
      </c>
      <c r="G6" s="15" t="n">
        <v>67</v>
      </c>
      <c r="H6" s="16" t="s">
        <v>14</v>
      </c>
      <c r="I6" s="17" t="s">
        <v>15</v>
      </c>
      <c r="K6" s="380" t="n">
        <v>1</v>
      </c>
      <c r="L6" s="15" t="n">
        <v>43</v>
      </c>
      <c r="M6" s="16" t="s">
        <v>16</v>
      </c>
      <c r="N6" s="16" t="s">
        <v>17</v>
      </c>
      <c r="O6" s="18">
        <f>L6/G10</f>
        <v>0.859999999999999964</v>
      </c>
      <c r="Q6" s="16" t="n">
        <v>1</v>
      </c>
      <c r="R6" s="15" t="n">
        <v>8.5</v>
      </c>
      <c r="S6" s="16" t="s">
        <v>14</v>
      </c>
      <c r="T6" s="17" t="s">
        <v>15</v>
      </c>
    </row>
    <row r="7" spans="1:20">
      <c r="A7" t="n">
        <v>2</v>
      </c>
      <c r="B7" s="21" t="n">
        <v>13</v>
      </c>
      <c r="C7" s="20" t="s">
        <v>18</v>
      </c>
      <c r="D7" s="22" t="s">
        <v>15</v>
      </c>
      <c r="F7" s="347" t="n">
        <v>2</v>
      </c>
      <c r="G7" s="15" t="n">
        <v>55</v>
      </c>
      <c r="H7" s="16" t="s">
        <v>19</v>
      </c>
      <c r="I7" s="16" t="s">
        <v>20</v>
      </c>
      <c r="K7" s="380" t="n">
        <v>2</v>
      </c>
      <c r="L7" s="349" t="n">
        <v>22</v>
      </c>
      <c r="M7" s="348" t="s">
        <v>21</v>
      </c>
      <c r="N7" s="350" t="s">
        <v>17</v>
      </c>
      <c r="O7" s="351">
        <f>L7/G18</f>
        <v>0.6875</v>
      </c>
      <c r="Q7" s="16" t="n">
        <v>2</v>
      </c>
      <c r="R7" s="15" t="n">
        <v>7</v>
      </c>
      <c r="S7" s="16" t="s">
        <v>22</v>
      </c>
      <c r="T7" s="17" t="s">
        <v>23</v>
      </c>
    </row>
    <row r="8" spans="1:20">
      <c r="A8" s="343" t="n">
        <v>3</v>
      </c>
      <c r="B8" s="344" t="n">
        <v>5</v>
      </c>
      <c r="C8" s="343" t="s">
        <v>24</v>
      </c>
      <c r="D8" s="345" t="s">
        <v>15</v>
      </c>
      <c r="F8" s="347" t="n">
        <v>3</v>
      </c>
      <c r="G8" s="15" t="n">
        <v>54</v>
      </c>
      <c r="H8" s="16" t="s">
        <v>25</v>
      </c>
      <c r="I8" s="16" t="s">
        <v>23</v>
      </c>
      <c r="K8" s="380" t="n">
        <v>3</v>
      </c>
      <c r="L8" s="15" t="n">
        <v>20</v>
      </c>
      <c r="M8" s="16" t="s">
        <v>26</v>
      </c>
      <c r="N8" s="16" t="s">
        <v>17</v>
      </c>
      <c r="O8" s="18">
        <f>L8/G20</f>
        <v>0.74074074074074101</v>
      </c>
      <c r="Q8" s="16" t="n">
        <v>3</v>
      </c>
      <c r="R8" s="15" t="n">
        <v>6.5</v>
      </c>
      <c r="S8" s="16" t="s">
        <v>18</v>
      </c>
      <c r="T8" s="17" t="s">
        <v>15</v>
      </c>
    </row>
    <row r="9" spans="1:21">
      <c r="A9" t="n">
        <v>4</v>
      </c>
      <c r="E9" s="11"/>
      <c r="F9" s="347" t="n">
        <v>4</v>
      </c>
      <c r="G9" s="21" t="n">
        <v>51</v>
      </c>
      <c r="H9" s="20" t="s">
        <v>27</v>
      </c>
      <c r="I9" s="22" t="s">
        <v>28</v>
      </c>
      <c r="J9" s="11"/>
      <c r="K9" s="381" t="n">
        <v>4</v>
      </c>
      <c r="L9" s="21" t="n">
        <v>18</v>
      </c>
      <c r="M9" s="20" t="s">
        <v>25</v>
      </c>
      <c r="N9" s="20" t="s">
        <v>23</v>
      </c>
      <c r="O9" s="24">
        <f>L9/G8</f>
        <v>0.333333333333332993</v>
      </c>
      <c r="P9" s="11"/>
      <c r="Q9" s="16" t="n">
        <v>3</v>
      </c>
      <c r="R9" s="15" t="n">
        <v>6.5</v>
      </c>
      <c r="S9" s="16" t="s">
        <v>16</v>
      </c>
      <c r="T9" s="16" t="s">
        <v>17</v>
      </c>
      <c r="U9" s="11"/>
    </row>
    <row r="10" spans="1:20">
      <c r="A10" t="n">
        <v>5</v>
      </c>
      <c r="B10" s="7"/>
      <c r="F10" s="347" t="n">
        <v>5</v>
      </c>
      <c r="G10" s="346" t="n">
        <v>50</v>
      </c>
      <c r="H10" s="347" t="s">
        <v>16</v>
      </c>
      <c r="I10" s="347" t="s">
        <v>17</v>
      </c>
      <c r="K10" s="381" t="n">
        <v>4</v>
      </c>
      <c r="L10" s="352" t="n">
        <v>18</v>
      </c>
      <c r="M10" s="353" t="s">
        <v>29</v>
      </c>
      <c r="N10" s="354" t="s">
        <v>20</v>
      </c>
      <c r="O10" s="355">
        <f>L10/G11</f>
        <v>0.36734693877550999</v>
      </c>
      <c r="Q10" s="20" t="n">
        <v>3</v>
      </c>
      <c r="R10" s="15" t="n">
        <v>6.5</v>
      </c>
      <c r="S10" s="16" t="s">
        <v>26</v>
      </c>
      <c r="T10" s="16" t="s">
        <v>17</v>
      </c>
    </row>
    <row r="11" spans="1:20">
      <c r="A11" t="n">
        <v>6</v>
      </c>
      <c r="B11" s="7"/>
      <c r="F11" s="347" t="n">
        <v>6</v>
      </c>
      <c r="G11" s="344" t="n">
        <v>49</v>
      </c>
      <c r="H11" s="343" t="s">
        <v>29</v>
      </c>
      <c r="I11" s="345" t="s">
        <v>20</v>
      </c>
      <c r="K11" s="381" t="n">
        <v>6</v>
      </c>
      <c r="L11" s="21" t="n">
        <v>14</v>
      </c>
      <c r="M11" s="20" t="s">
        <v>19</v>
      </c>
      <c r="N11" s="20" t="s">
        <v>20</v>
      </c>
      <c r="O11" s="24">
        <f>L11/G7</f>
        <v>0.25454545454545503</v>
      </c>
      <c r="Q11" s="343" t="n">
        <v>3</v>
      </c>
      <c r="R11" s="15" t="n">
        <v>6.5</v>
      </c>
      <c r="S11" s="16" t="s">
        <v>30</v>
      </c>
      <c r="T11" s="17" t="s">
        <v>17</v>
      </c>
    </row>
    <row r="12" spans="2:20">
      <c r="B12" s="7"/>
      <c r="F12" s="347" t="n">
        <v>7</v>
      </c>
      <c r="G12" s="21" t="n">
        <v>47</v>
      </c>
      <c r="H12" s="20" t="s">
        <v>31</v>
      </c>
      <c r="I12" s="22" t="s">
        <v>23</v>
      </c>
      <c r="K12" s="381" t="n">
        <v>6</v>
      </c>
      <c r="L12" s="21" t="n">
        <v>14</v>
      </c>
      <c r="M12" s="20" t="s">
        <v>31</v>
      </c>
      <c r="N12" s="22" t="s">
        <v>23</v>
      </c>
      <c r="O12" s="24">
        <f>L12/G12</f>
        <v>0.297872340425532034</v>
      </c>
      <c r="Q12" s="20" t="n">
        <v>7</v>
      </c>
      <c r="R12" s="344" t="n">
        <v>5.5</v>
      </c>
      <c r="S12" s="343" t="s">
        <v>32</v>
      </c>
      <c r="T12" s="345" t="s">
        <v>17</v>
      </c>
    </row>
    <row r="13" spans="2:20">
      <c r="B13" s="7"/>
      <c r="E13" s="11"/>
      <c r="F13" s="347" t="n">
        <v>8</v>
      </c>
      <c r="G13" s="21" t="n">
        <v>46</v>
      </c>
      <c r="H13" s="20" t="s">
        <v>33</v>
      </c>
      <c r="I13" s="22" t="s">
        <v>20</v>
      </c>
      <c r="J13" s="11"/>
      <c r="K13" s="381" t="n">
        <v>8</v>
      </c>
      <c r="L13" s="344" t="n">
        <v>13</v>
      </c>
      <c r="M13" s="343" t="s">
        <v>34</v>
      </c>
      <c r="N13" s="345" t="s">
        <v>28</v>
      </c>
      <c r="O13" s="356">
        <f>L13/G24</f>
        <v>0.61904761904761898</v>
      </c>
      <c r="P13" s="11"/>
      <c r="Q13" s="343" t="n">
        <v>7</v>
      </c>
      <c r="R13" s="21" t="n">
        <v>5.5</v>
      </c>
      <c r="S13" s="20" t="s">
        <v>27</v>
      </c>
      <c r="T13" s="22" t="s">
        <v>28</v>
      </c>
    </row>
    <row r="14" spans="1:20">
      <c r="A14" s="11"/>
      <c r="B14" s="12" t="s">
        <v>35</v>
      </c>
      <c r="C14" s="12"/>
      <c r="F14" s="347" t="n">
        <v>9</v>
      </c>
      <c r="G14" s="21" t="n">
        <v>41</v>
      </c>
      <c r="H14" s="374" t="s">
        <v>36</v>
      </c>
      <c r="I14" s="375" t="s">
        <v>28</v>
      </c>
      <c r="K14" s="381" t="n">
        <v>8</v>
      </c>
      <c r="L14" s="21" t="n">
        <v>13</v>
      </c>
      <c r="M14" s="20" t="s">
        <v>27</v>
      </c>
      <c r="N14" s="22" t="s">
        <v>28</v>
      </c>
      <c r="O14" s="24">
        <f>L14/G9</f>
        <v>0.254901960784313975</v>
      </c>
      <c r="Q14" s="20" t="n">
        <v>7</v>
      </c>
      <c r="R14" s="344" t="n">
        <v>5.5</v>
      </c>
      <c r="S14" s="343" t="s">
        <v>24</v>
      </c>
      <c r="T14" s="345" t="s">
        <v>15</v>
      </c>
    </row>
    <row r="15" spans="1:20">
      <c r="A15" t="n">
        <v>1</v>
      </c>
      <c r="B15" s="15" t="n">
        <v>49</v>
      </c>
      <c r="C15" s="16" t="s">
        <v>19</v>
      </c>
      <c r="D15" s="16" t="s">
        <v>20</v>
      </c>
      <c r="F15" s="347" t="n">
        <v>10</v>
      </c>
      <c r="G15" s="21" t="n">
        <v>36</v>
      </c>
      <c r="H15" s="20" t="s">
        <v>37</v>
      </c>
      <c r="I15" s="20" t="s">
        <v>23</v>
      </c>
      <c r="K15" s="381" t="n">
        <v>8</v>
      </c>
      <c r="L15" s="21" t="n">
        <v>13</v>
      </c>
      <c r="M15" s="374" t="s">
        <v>36</v>
      </c>
      <c r="N15" s="375" t="s">
        <v>28</v>
      </c>
      <c r="O15" s="382">
        <f>L15/G14</f>
        <v>0.317073170731706977</v>
      </c>
      <c r="Q15" s="343" t="n">
        <v>7</v>
      </c>
      <c r="R15" s="21" t="n">
        <v>5.5</v>
      </c>
      <c r="S15" s="20" t="s">
        <v>25</v>
      </c>
      <c r="T15" s="20" t="s">
        <v>23</v>
      </c>
    </row>
    <row r="16" spans="1:20">
      <c r="A16" s="343" t="n">
        <v>2</v>
      </c>
      <c r="B16" s="344" t="n">
        <v>10</v>
      </c>
      <c r="C16" s="343" t="s">
        <v>29</v>
      </c>
      <c r="D16" s="345" t="s">
        <v>20</v>
      </c>
      <c r="F16" s="347" t="n">
        <v>10</v>
      </c>
      <c r="G16" s="21" t="n">
        <v>36</v>
      </c>
      <c r="H16" s="20" t="s">
        <v>38</v>
      </c>
      <c r="I16" s="22" t="s">
        <v>28</v>
      </c>
      <c r="K16" s="381" t="n">
        <v>11</v>
      </c>
      <c r="L16" s="21" t="n">
        <v>10</v>
      </c>
      <c r="M16" s="20" t="s">
        <v>37</v>
      </c>
      <c r="N16" s="20" t="s">
        <v>23</v>
      </c>
      <c r="O16" s="24">
        <f>L16/G15</f>
        <v>0.277777777777778034</v>
      </c>
      <c r="Q16" s="20" t="n">
        <v>7</v>
      </c>
      <c r="R16" s="344" t="n">
        <v>5.5</v>
      </c>
      <c r="S16" s="343" t="s">
        <v>21</v>
      </c>
      <c r="T16" s="345" t="s">
        <v>17</v>
      </c>
    </row>
    <row r="17" spans="1:20">
      <c r="A17" t="n">
        <v>3</v>
      </c>
      <c r="B17" s="21" t="n">
        <v>7</v>
      </c>
      <c r="C17" s="20" t="s">
        <v>27</v>
      </c>
      <c r="D17" s="22" t="s">
        <v>28</v>
      </c>
      <c r="F17" s="347" t="n">
        <v>12</v>
      </c>
      <c r="G17" s="21" t="n">
        <v>33</v>
      </c>
      <c r="H17" s="20" t="s">
        <v>39</v>
      </c>
      <c r="I17" s="20" t="s">
        <v>20</v>
      </c>
      <c r="K17" s="381" t="n">
        <v>12</v>
      </c>
      <c r="L17" s="21" t="n">
        <v>9</v>
      </c>
      <c r="M17" s="374" t="s">
        <v>40</v>
      </c>
      <c r="N17" s="375" t="s">
        <v>28</v>
      </c>
      <c r="O17" s="382">
        <f>L17/G27</f>
        <v>0.473684210526316019</v>
      </c>
      <c r="Q17" s="20" t="n">
        <v>7</v>
      </c>
      <c r="R17" s="21" t="n">
        <v>5.5</v>
      </c>
      <c r="S17" s="20" t="s">
        <v>31</v>
      </c>
      <c r="T17" s="22" t="s">
        <v>23</v>
      </c>
    </row>
    <row r="18" spans="1:20">
      <c r="A18" s="343" t="n">
        <v>4</v>
      </c>
      <c r="B18" s="344" t="n">
        <v>2</v>
      </c>
      <c r="C18" s="343" t="s">
        <v>21</v>
      </c>
      <c r="D18" s="345" t="s">
        <v>17</v>
      </c>
      <c r="F18" s="347" t="n">
        <v>13</v>
      </c>
      <c r="G18" s="344" t="n">
        <v>32</v>
      </c>
      <c r="H18" s="343" t="s">
        <v>21</v>
      </c>
      <c r="I18" s="345" t="s">
        <v>17</v>
      </c>
      <c r="K18" s="381" t="n">
        <v>12</v>
      </c>
      <c r="L18" s="21" t="n">
        <v>9</v>
      </c>
      <c r="M18" s="20" t="s">
        <v>33</v>
      </c>
      <c r="N18" s="22" t="s">
        <v>20</v>
      </c>
      <c r="O18" s="24">
        <f>L18/G13</f>
        <v>0.195652173913043992</v>
      </c>
      <c r="Q18" s="20" t="n">
        <v>7</v>
      </c>
      <c r="R18" s="21" t="n">
        <v>5.5</v>
      </c>
      <c r="S18" s="20" t="s">
        <v>39</v>
      </c>
      <c r="T18" s="20" t="s">
        <v>20</v>
      </c>
    </row>
    <row r="19" spans="1:20">
      <c r="A19" t="n">
        <v>4</v>
      </c>
      <c r="B19" s="21" t="n">
        <v>2</v>
      </c>
      <c r="C19" s="20" t="s">
        <v>37</v>
      </c>
      <c r="D19" s="20" t="s">
        <v>23</v>
      </c>
      <c r="F19" s="347" t="n">
        <v>14</v>
      </c>
      <c r="G19" s="21" t="n">
        <v>27</v>
      </c>
      <c r="H19" s="20" t="s">
        <v>18</v>
      </c>
      <c r="I19" s="22" t="s">
        <v>15</v>
      </c>
      <c r="K19" s="381" t="n">
        <v>12</v>
      </c>
      <c r="L19" s="21" t="n">
        <v>9</v>
      </c>
      <c r="M19" s="20" t="s">
        <v>30</v>
      </c>
      <c r="N19" s="22" t="s">
        <v>17</v>
      </c>
      <c r="O19" s="24">
        <f>L19/G21</f>
        <v>0.34615384615384599</v>
      </c>
      <c r="Q19" s="20" t="n">
        <v>7</v>
      </c>
      <c r="R19" s="21" t="n">
        <v>5.5</v>
      </c>
      <c r="S19" s="20" t="s">
        <v>38</v>
      </c>
      <c r="T19" s="22" t="s">
        <v>28</v>
      </c>
    </row>
    <row r="20" spans="1:20">
      <c r="A20" t="n">
        <v>6</v>
      </c>
      <c r="B20" s="21" t="n">
        <v>1</v>
      </c>
      <c r="C20" s="20" t="s">
        <v>18</v>
      </c>
      <c r="D20" s="22" t="s">
        <v>15</v>
      </c>
      <c r="F20" s="347" t="n">
        <v>14</v>
      </c>
      <c r="G20" s="21" t="n">
        <v>27</v>
      </c>
      <c r="H20" s="20" t="s">
        <v>26</v>
      </c>
      <c r="I20" s="20" t="s">
        <v>17</v>
      </c>
      <c r="K20" s="381" t="n">
        <v>12</v>
      </c>
      <c r="L20" s="21" t="n">
        <v>9</v>
      </c>
      <c r="M20" s="20" t="s">
        <v>22</v>
      </c>
      <c r="N20" s="22" t="s">
        <v>23</v>
      </c>
      <c r="O20" s="24">
        <f>L20/G22</f>
        <v>0.391304347826086953</v>
      </c>
      <c r="Q20" s="343" t="n">
        <v>15</v>
      </c>
      <c r="R20" s="21" t="n">
        <v>5</v>
      </c>
      <c r="S20" s="20" t="s">
        <v>33</v>
      </c>
      <c r="T20" s="22" t="s">
        <v>20</v>
      </c>
    </row>
    <row r="21" spans="1:20">
      <c r="A21" s="343" t="n">
        <v>7</v>
      </c>
      <c r="B21" s="344" t="n">
        <v>1</v>
      </c>
      <c r="C21" s="343" t="s">
        <v>32</v>
      </c>
      <c r="D21" s="345" t="s">
        <v>17</v>
      </c>
      <c r="F21" s="347" t="n">
        <v>16</v>
      </c>
      <c r="G21" s="21" t="n">
        <v>26</v>
      </c>
      <c r="H21" s="20" t="s">
        <v>30</v>
      </c>
      <c r="I21" s="22" t="s">
        <v>17</v>
      </c>
      <c r="K21" s="381" t="n">
        <v>16</v>
      </c>
      <c r="L21" s="21" t="n">
        <v>8</v>
      </c>
      <c r="M21" s="20" t="s">
        <v>39</v>
      </c>
      <c r="N21" s="20" t="s">
        <v>20</v>
      </c>
      <c r="O21" s="24">
        <f>L21/G17</f>
        <v>0.242424242424241987</v>
      </c>
      <c r="Q21" s="343" t="n">
        <v>15</v>
      </c>
      <c r="R21" s="21" t="n">
        <v>5</v>
      </c>
      <c r="S21" s="20" t="s">
        <v>37</v>
      </c>
      <c r="T21" s="20" t="s">
        <v>23</v>
      </c>
    </row>
    <row r="22" spans="1:20">
      <c r="A22" s="343" t="n">
        <v>8</v>
      </c>
      <c r="B22" s="344" t="n">
        <v>1</v>
      </c>
      <c r="C22" s="343" t="s">
        <v>34</v>
      </c>
      <c r="D22" s="345" t="s">
        <v>28</v>
      </c>
      <c r="F22" s="347" t="n">
        <v>17</v>
      </c>
      <c r="G22" s="21" t="n">
        <v>23</v>
      </c>
      <c r="H22" s="20" t="s">
        <v>22</v>
      </c>
      <c r="I22" s="22" t="s">
        <v>23</v>
      </c>
      <c r="K22" s="381" t="n">
        <v>17</v>
      </c>
      <c r="L22" s="344" t="n">
        <v>7</v>
      </c>
      <c r="M22" s="343" t="s">
        <v>41</v>
      </c>
      <c r="N22" s="345" t="s">
        <v>28</v>
      </c>
      <c r="O22" s="356">
        <f>L22/G28</f>
        <v>0.388888888888889017</v>
      </c>
      <c r="Q22" s="20" t="n">
        <v>15</v>
      </c>
      <c r="R22" s="344" t="n">
        <v>5</v>
      </c>
      <c r="S22" s="343" t="s">
        <v>34</v>
      </c>
      <c r="T22" s="345" t="s">
        <v>28</v>
      </c>
    </row>
    <row r="23" spans="1:20">
      <c r="A23" t="n">
        <v>9</v>
      </c>
      <c r="B23" s="7" t="n">
        <v>1</v>
      </c>
      <c r="C23" s="376" t="s">
        <v>30</v>
      </c>
      <c r="D23" s="377" t="s">
        <v>17</v>
      </c>
      <c r="F23" s="347" t="n">
        <v>18</v>
      </c>
      <c r="G23" s="344" t="n">
        <v>22</v>
      </c>
      <c r="H23" s="343" t="s">
        <v>32</v>
      </c>
      <c r="I23" s="345" t="s">
        <v>17</v>
      </c>
      <c r="K23" s="381" t="n">
        <v>17</v>
      </c>
      <c r="L23" s="21" t="n">
        <v>7</v>
      </c>
      <c r="M23" s="20" t="s">
        <v>42</v>
      </c>
      <c r="N23" s="22" t="s">
        <v>28</v>
      </c>
      <c r="O23" s="80">
        <f>L23/G30</f>
        <v>0.4375</v>
      </c>
      <c r="Q23" s="20" t="n">
        <v>15</v>
      </c>
      <c r="R23" s="21" t="n">
        <v>5</v>
      </c>
      <c r="S23" s="374" t="s">
        <v>36</v>
      </c>
      <c r="T23" s="375" t="s">
        <v>28</v>
      </c>
    </row>
    <row r="24" spans="1:20">
      <c r="A24" t="n">
        <v>10</v>
      </c>
      <c r="B24" s="7"/>
      <c r="D24" s="10"/>
      <c r="F24" s="347" t="n">
        <v>19</v>
      </c>
      <c r="G24" s="344" t="n">
        <v>21</v>
      </c>
      <c r="H24" s="343" t="s">
        <v>34</v>
      </c>
      <c r="I24" s="345" t="s">
        <v>28</v>
      </c>
      <c r="K24" s="381" t="n">
        <v>19</v>
      </c>
      <c r="L24" s="21" t="n">
        <v>6</v>
      </c>
      <c r="M24" s="20" t="s">
        <v>38</v>
      </c>
      <c r="N24" s="22" t="s">
        <v>28</v>
      </c>
      <c r="O24" s="24">
        <f>L24/G16</f>
        <v>0.16666666666666698</v>
      </c>
      <c r="Q24" s="20" t="n">
        <v>15</v>
      </c>
      <c r="R24" s="21" t="n">
        <v>5</v>
      </c>
      <c r="S24" s="20" t="s">
        <v>42</v>
      </c>
      <c r="T24" s="22" t="s">
        <v>28</v>
      </c>
    </row>
    <row r="25" spans="1:20">
      <c r="A25" t="n">
        <v>10</v>
      </c>
      <c r="B25" s="7"/>
      <c r="F25" s="347" t="n">
        <v>19</v>
      </c>
      <c r="G25" s="21" t="n">
        <v>21</v>
      </c>
      <c r="H25" s="20" t="s">
        <v>43</v>
      </c>
      <c r="I25" s="22" t="s">
        <v>20</v>
      </c>
      <c r="K25" s="381" t="n">
        <v>20</v>
      </c>
      <c r="L25" s="21" t="n">
        <v>5</v>
      </c>
      <c r="M25" s="20" t="s">
        <v>14</v>
      </c>
      <c r="N25" s="22" t="s">
        <v>15</v>
      </c>
      <c r="O25" s="24">
        <f>L25/G6</f>
        <v>0.0746268656716420065</v>
      </c>
      <c r="Q25" s="343" t="n">
        <v>20</v>
      </c>
      <c r="R25" s="344" t="n">
        <v>4.5</v>
      </c>
      <c r="S25" s="343" t="s">
        <v>41</v>
      </c>
      <c r="T25" s="345" t="s">
        <v>28</v>
      </c>
    </row>
    <row r="26" spans="1:20">
      <c r="A26" t="n">
        <v>10</v>
      </c>
      <c r="B26" s="7"/>
      <c r="D26" s="10"/>
      <c r="F26" s="347" t="n">
        <v>21</v>
      </c>
      <c r="G26" s="344" t="n">
        <v>19</v>
      </c>
      <c r="H26" s="343" t="s">
        <v>44</v>
      </c>
      <c r="I26" s="345" t="s">
        <v>20</v>
      </c>
      <c r="K26" s="381" t="n">
        <v>21</v>
      </c>
      <c r="L26" s="21" t="n">
        <v>4</v>
      </c>
      <c r="M26" s="20" t="s">
        <v>43</v>
      </c>
      <c r="N26" s="22" t="s">
        <v>20</v>
      </c>
      <c r="O26" s="24">
        <f>L26/G25</f>
        <v>0.190476190476189995</v>
      </c>
      <c r="Q26" s="20" t="n">
        <v>20</v>
      </c>
      <c r="R26" s="21" t="n">
        <v>4.5</v>
      </c>
      <c r="S26" s="20" t="s">
        <v>19</v>
      </c>
      <c r="T26" s="20" t="s">
        <v>20</v>
      </c>
    </row>
    <row r="27" spans="2:20">
      <c r="B27" s="9">
        <f>SUM(B15:B26)</f>
        <v>74</v>
      </c>
      <c r="F27" s="347" t="n">
        <v>21</v>
      </c>
      <c r="G27" s="21" t="n">
        <v>19</v>
      </c>
      <c r="H27" s="374" t="s">
        <v>40</v>
      </c>
      <c r="I27" s="375" t="s">
        <v>28</v>
      </c>
      <c r="K27" s="381" t="n">
        <v>22</v>
      </c>
      <c r="L27" s="21" t="n">
        <v>3</v>
      </c>
      <c r="M27" s="20" t="s">
        <v>45</v>
      </c>
      <c r="N27" s="22" t="s">
        <v>28</v>
      </c>
      <c r="O27" s="24">
        <f>L27/G33</f>
        <v>0.6</v>
      </c>
      <c r="Q27" s="343" t="n">
        <v>20</v>
      </c>
      <c r="R27" s="344" t="n">
        <v>4.5</v>
      </c>
      <c r="S27" s="343" t="s">
        <v>44</v>
      </c>
      <c r="T27" s="345" t="s">
        <v>20</v>
      </c>
    </row>
    <row r="28" spans="2:20">
      <c r="B28" s="7"/>
      <c r="F28" s="347" t="n">
        <v>23</v>
      </c>
      <c r="G28" s="344" t="n">
        <v>18</v>
      </c>
      <c r="H28" s="343" t="s">
        <v>41</v>
      </c>
      <c r="I28" s="345" t="s">
        <v>28</v>
      </c>
      <c r="K28" s="381" t="n">
        <v>23</v>
      </c>
      <c r="L28" s="378" t="n">
        <v>1</v>
      </c>
      <c r="M28" s="376" t="s">
        <v>46</v>
      </c>
      <c r="N28" s="379" t="s">
        <v>28</v>
      </c>
      <c r="O28" s="80">
        <f>L28/G35</f>
        <v>0.5</v>
      </c>
      <c r="Q28" s="20" t="n">
        <v>20</v>
      </c>
      <c r="R28" s="21" t="n">
        <v>4.5</v>
      </c>
      <c r="S28" s="20" t="s">
        <v>40</v>
      </c>
      <c r="T28" s="22" t="s">
        <v>28</v>
      </c>
    </row>
    <row r="29" spans="2:20">
      <c r="B29" s="7"/>
      <c r="F29" s="347" t="n">
        <v>24</v>
      </c>
      <c r="G29" s="21" t="n">
        <v>17</v>
      </c>
      <c r="H29" s="20" t="s">
        <v>45</v>
      </c>
      <c r="I29" s="22" t="s">
        <v>28</v>
      </c>
      <c r="K29" s="381"/>
      <c r="L29" s="21" t="n">
        <v>0</v>
      </c>
      <c r="M29" s="20" t="s">
        <v>18</v>
      </c>
      <c r="N29" s="22" t="s">
        <v>15</v>
      </c>
      <c r="O29" s="24">
        <f>L29/G19</f>
        <v>0</v>
      </c>
      <c r="Q29" s="20" t="n">
        <v>20</v>
      </c>
      <c r="R29" s="344" t="n">
        <v>4.5</v>
      </c>
      <c r="S29" s="343" t="s">
        <v>29</v>
      </c>
      <c r="T29" s="345" t="s">
        <v>20</v>
      </c>
    </row>
    <row r="30" spans="2:20">
      <c r="B30" s="7"/>
      <c r="F30" s="347" t="n">
        <v>25</v>
      </c>
      <c r="G30" s="21" t="n">
        <v>16</v>
      </c>
      <c r="H30" s="20" t="s">
        <v>42</v>
      </c>
      <c r="I30" s="22" t="s">
        <v>28</v>
      </c>
      <c r="K30" s="381"/>
      <c r="L30" s="21" t="n">
        <v>0</v>
      </c>
      <c r="M30" s="20" t="s">
        <v>47</v>
      </c>
      <c r="N30" s="22" t="s">
        <v>20</v>
      </c>
      <c r="O30" s="24">
        <f>L30/G33</f>
        <v>0</v>
      </c>
      <c r="Q30" t="n">
        <v>20</v>
      </c>
      <c r="R30" s="21" t="n">
        <v>4.5</v>
      </c>
      <c r="S30" s="20" t="s">
        <v>45</v>
      </c>
      <c r="T30" s="22" t="s">
        <v>28</v>
      </c>
    </row>
    <row r="31" spans="2:20">
      <c r="B31" s="7"/>
      <c r="F31" s="347" t="n">
        <v>26</v>
      </c>
      <c r="G31" s="21" t="n">
        <v>11</v>
      </c>
      <c r="H31" s="20" t="s">
        <v>48</v>
      </c>
      <c r="I31" s="22" t="s">
        <v>23</v>
      </c>
      <c r="K31" s="381"/>
      <c r="L31" s="21" t="n">
        <v>0</v>
      </c>
      <c r="M31" s="20" t="s">
        <v>49</v>
      </c>
      <c r="N31" s="22" t="s">
        <v>20</v>
      </c>
      <c r="O31" s="24">
        <f>L31/G34</f>
        <v>0</v>
      </c>
      <c r="Q31" t="n">
        <v>20</v>
      </c>
      <c r="R31" s="21" t="n">
        <v>4.5</v>
      </c>
      <c r="S31" s="20" t="s">
        <v>48</v>
      </c>
      <c r="T31" s="22" t="s">
        <v>23</v>
      </c>
    </row>
    <row r="32" spans="2:20">
      <c r="B32" s="7"/>
      <c r="F32" s="347" t="n">
        <v>27</v>
      </c>
      <c r="G32" s="344" t="n">
        <v>9</v>
      </c>
      <c r="H32" s="343" t="s">
        <v>24</v>
      </c>
      <c r="I32" s="345" t="s">
        <v>15</v>
      </c>
      <c r="K32" s="381"/>
      <c r="L32" s="344" t="n">
        <v>0</v>
      </c>
      <c r="M32" s="343" t="s">
        <v>32</v>
      </c>
      <c r="N32" s="345" t="s">
        <v>17</v>
      </c>
      <c r="O32" s="24">
        <f>L32/G23</f>
        <v>0</v>
      </c>
      <c r="Q32" s="20" t="n">
        <v>27</v>
      </c>
      <c r="R32" s="21" t="n">
        <v>4</v>
      </c>
      <c r="S32" s="20" t="s">
        <v>43</v>
      </c>
      <c r="T32" s="22" t="s">
        <v>20</v>
      </c>
    </row>
    <row r="33" spans="2:20">
      <c r="B33" s="7"/>
      <c r="F33" s="347" t="n">
        <v>28</v>
      </c>
      <c r="G33" s="21" t="n">
        <v>5</v>
      </c>
      <c r="H33" s="20" t="s">
        <v>47</v>
      </c>
      <c r="I33" s="22" t="s">
        <v>20</v>
      </c>
      <c r="K33" s="381"/>
      <c r="L33" s="344" t="n">
        <v>0</v>
      </c>
      <c r="M33" s="343" t="s">
        <v>24</v>
      </c>
      <c r="N33" s="345" t="s">
        <v>15</v>
      </c>
      <c r="O33" s="24" t="n">
        <v>0</v>
      </c>
      <c r="Q33" s="20" t="n">
        <v>27</v>
      </c>
      <c r="R33" s="21" t="n">
        <v>4</v>
      </c>
      <c r="S33" s="20" t="s">
        <v>46</v>
      </c>
      <c r="T33" s="22" t="s">
        <v>28</v>
      </c>
    </row>
    <row r="34" spans="2:20">
      <c r="B34" s="7"/>
      <c r="F34" s="347" t="n">
        <v>29</v>
      </c>
      <c r="G34" s="21" t="n">
        <v>4</v>
      </c>
      <c r="H34" s="20" t="s">
        <v>49</v>
      </c>
      <c r="I34" s="22" t="s">
        <v>20</v>
      </c>
      <c r="K34" s="381"/>
      <c r="L34" s="344" t="n">
        <v>0</v>
      </c>
      <c r="M34" s="343" t="s">
        <v>44</v>
      </c>
      <c r="N34" s="345" t="s">
        <v>20</v>
      </c>
      <c r="O34" s="24">
        <f>L34/G26</f>
        <v>0</v>
      </c>
      <c r="Q34" s="20" t="n">
        <v>29</v>
      </c>
      <c r="R34" s="21" t="n">
        <v>3.5</v>
      </c>
      <c r="S34" s="20" t="s">
        <v>47</v>
      </c>
      <c r="T34" s="22" t="s">
        <v>20</v>
      </c>
    </row>
    <row r="35" spans="2:20">
      <c r="B35" s="7"/>
      <c r="F35" s="347" t="n">
        <v>30</v>
      </c>
      <c r="G35" s="21" t="n">
        <v>2</v>
      </c>
      <c r="H35" s="20" t="s">
        <v>46</v>
      </c>
      <c r="I35" s="22" t="s">
        <v>28</v>
      </c>
      <c r="Q35" s="20" t="n">
        <v>29</v>
      </c>
      <c r="R35" s="21" t="n">
        <v>3.5</v>
      </c>
      <c r="S35" s="20" t="s">
        <v>49</v>
      </c>
      <c r="T35" s="22" t="s">
        <v>20</v>
      </c>
    </row>
    <row r="36" spans="2:2">
      <c r="B36" s="7"/>
    </row>
    <row r="37" spans="2:2">
      <c r="B37" s="7"/>
    </row>
  </sheetData>
  <mergeCells count="7">
    <mergeCell ref="A1:C1"/>
    <mergeCell ref="E1:H1"/>
    <mergeCell ref="A2:C2"/>
    <mergeCell ref="B5:C5"/>
    <mergeCell ref="G5:I5"/>
    <mergeCell ref="L5:M5"/>
    <mergeCell ref="R5:S5"/>
  </mergeCells>
  <conditionalFormatting sqref="R6:R35">
    <cfRule type="colorScale" priority="1">
      <colorScale>
        <cfvo type="min"/>
        <cfvo type="max"/>
        <color rgb="FFFFEF9C"/>
        <color rgb="FF63BE7B"/>
      </colorScale>
    </cfRule>
  </conditionalFormatting>
  <conditionalFormatting sqref="O6:O34">
    <cfRule type="colorScale" priority="2">
      <colorScale>
        <cfvo type="min"/>
        <cfvo type="max"/>
        <color rgb="FFFCFCFF"/>
        <color rgb="FFF8696B"/>
      </colorScale>
    </cfRule>
  </conditionalFormatting>
  <conditionalFormatting sqref="L6:L34">
    <cfRule type="colorScale" priority="3">
      <colorScale>
        <cfvo type="min"/>
        <cfvo type="max"/>
        <color rgb="FFFFEF9C"/>
        <color rgb="FF63BE7B"/>
      </colorScale>
    </cfRule>
  </conditionalFormatting>
  <conditionalFormatting sqref="G6:G35">
    <cfRule type="colorScale" priority="4">
      <colorScale>
        <cfvo type="min"/>
        <cfvo type="max"/>
        <color rgb="FFFFEF9C"/>
        <color rgb="FF63BE7B"/>
      </colorScale>
    </cfRule>
  </conditionalFormatting>
  <conditionalFormatting sqref="B15:B23">
    <cfRule type="colorScale" priority="5">
      <colorScale>
        <cfvo type="min"/>
        <cfvo type="max"/>
        <color rgb="FFFFEF9C"/>
        <color rgb="FF63BE7B"/>
      </colorScale>
    </cfRule>
  </conditionalFormatting>
  <conditionalFormatting sqref="B6:B8">
    <cfRule type="colorScale" priority="6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95858545" printRowHead="0" printColHead="0" printHeadLine="0" printFootLine="0" autoHeightHeader="0" autoHeightFooter="0" fitToPageBoth="0"/>
      </ext>
    </extLst>
  </printOptions>
  <pageMargins left="0.700000" right="0.700000" top="0.750000" bottom="0.750000" header="0.511806" footer="0.511806"/>
  <pageSetup paperSize="9" fitToWidth="0" fitToHeight="1" cellComments="asDisplayed"/>
  <headerFooter>
    <extLst>
      <ext uri="smNativeData">
        <pm:header xmlns:pm="smNativeData" id="1595858545" l="56" r="56" t="56" b="56" borderId="0" fillId="0" vertical="0"/>
        <pm:footer xmlns:pm="smNativeData" id="1595858545" l="56" r="56" t="56" b="56" borderId="0" fillId="0" vertical="2"/>
      </ext>
    </extLst>
  </headerFooter>
  <extLst>
    <ext uri="smNativeData">
      <pm:sheetPrefs xmlns:pm="smNativeData" day="159585854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92D050"/>
  </sheetPr>
  <dimension ref="A1:BI34"/>
  <sheetViews>
    <sheetView tabSelected="1" view="normal" zoomScale="110" workbookViewId="0">
      <pane xSplit="7" ySplit="3" topLeftCell="M4" activePane="bottomRight" state="frozen"/>
      <selection pane="bottomRight" activeCell="E12" sqref="E12"/>
    </sheetView>
  </sheetViews>
  <sheetFormatPr baseColWidth="10" defaultColWidth="10.714286" defaultRowHeight="15.40"/>
  <cols>
    <col min="1" max="1" width="4.714286" customWidth="1" style="25"/>
    <col min="2" max="2" width="4.571429" customWidth="1" style="7"/>
    <col min="3" max="3" width="5.000000" customWidth="1"/>
    <col min="4" max="4" width="16.857143" customWidth="1"/>
    <col min="5" max="5" width="5.571429" customWidth="1"/>
    <col min="6" max="6" width="5.000000" customWidth="1"/>
    <col min="7" max="7" width="4.571429" customWidth="1"/>
    <col min="8" max="8" width="3.714286" customWidth="1" style="7"/>
    <col min="9" max="9" width="4.428571" customWidth="1"/>
    <col min="10" max="10" width="4.571429" customWidth="1"/>
    <col min="11" max="12" width="4.714286" customWidth="1"/>
    <col min="13" max="13" width="4.285714" customWidth="1"/>
    <col min="14" max="14" width="5.000000" customWidth="1"/>
    <col min="15" max="15" width="4.571429" customWidth="1"/>
    <col min="16" max="16" width="4.142857" customWidth="1"/>
    <col min="17" max="18" width="6.285714" customWidth="1"/>
    <col min="19" max="19" width="10.428571" customWidth="1"/>
    <col min="20" max="20" width="8.428571" customWidth="1"/>
    <col min="21" max="21" width="9.571429" customWidth="1"/>
    <col min="22" max="22" width="7.571429" customWidth="1"/>
    <col min="23" max="23" width="4.571429" customWidth="1"/>
    <col min="24" max="29" width="3.571429" customWidth="1"/>
    <col min="30" max="30" width="7.857143" customWidth="1"/>
    <col min="31" max="31" width="9.571429" customWidth="1"/>
    <col min="32" max="33" width="4.428571" customWidth="1"/>
    <col min="34" max="34" width="6.428571" customWidth="1"/>
    <col min="35" max="35" width="7.000000" customWidth="1"/>
    <col min="36" max="37" width="6.571429" customWidth="1"/>
    <col min="38" max="39" width="3.428571" customWidth="1"/>
    <col min="40" max="40" width="5.285714" customWidth="1"/>
    <col min="41" max="41" width="8.428571" customWidth="1"/>
    <col min="42" max="44" width="7.571429" customWidth="1"/>
    <col min="45" max="45" width="6.571429" customWidth="1"/>
    <col min="46" max="47" width="7.571429" customWidth="1"/>
    <col min="48" max="48" width="6.571429" customWidth="1"/>
    <col min="49" max="49" width="5.000000" customWidth="1" style="7"/>
    <col min="50" max="50" width="3.571429" customWidth="1" style="7"/>
    <col min="51" max="52" width="3.428571" customWidth="1" style="7"/>
    <col min="53" max="54" width="4.142857" customWidth="1" style="7"/>
    <col min="55" max="55" width="4.285714" customWidth="1" style="7"/>
    <col min="56" max="56" width="3.428571" customWidth="1" style="7"/>
    <col min="57" max="57" width="4.857143" customWidth="1" style="7"/>
    <col min="58" max="58" width="3.571429" customWidth="1" style="7"/>
    <col min="59" max="59" width="4.857143" customWidth="1" style="7"/>
    <col min="60" max="60" width="10.428571" customWidth="1"/>
    <col min="61" max="61" width="10.000000" customWidth="1"/>
    <col min="62" max="63" width="11.571429" customWidth="1"/>
    <col min="1023" max="1024" width="8.714286" customWidth="1"/>
  </cols>
  <sheetData>
    <row r="1" spans="1:61">
      <c r="A1" s="26"/>
      <c r="B1" s="26"/>
      <c r="C1" s="27"/>
      <c r="D1" s="28">
        <f aca="1">TODAY()</f>
        <v>44039</v>
      </c>
      <c r="E1" s="28" t="n">
        <v>43637</v>
      </c>
      <c r="F1" s="28"/>
      <c r="G1" s="28"/>
      <c r="H1" s="29"/>
      <c r="I1" s="30"/>
      <c r="J1" s="30"/>
      <c r="K1" s="29"/>
      <c r="L1" s="30"/>
      <c r="M1" s="29"/>
      <c r="N1" s="29"/>
      <c r="O1" s="29"/>
      <c r="P1" s="31"/>
      <c r="Q1" s="29"/>
      <c r="R1" s="29"/>
      <c r="S1" s="30"/>
      <c r="T1" s="30"/>
      <c r="U1" s="30"/>
      <c r="V1" s="30"/>
      <c r="W1" s="32"/>
      <c r="X1" s="30"/>
      <c r="Y1" s="30"/>
      <c r="Z1" s="30"/>
      <c r="AA1" s="30"/>
      <c r="AB1" s="30"/>
      <c r="AC1" s="30"/>
      <c r="AD1" s="32"/>
      <c r="AE1" s="32"/>
      <c r="AF1" s="27"/>
      <c r="AG1" s="27"/>
      <c r="AH1" s="32"/>
      <c r="AI1" s="32"/>
      <c r="AJ1" s="32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BH1" s="29"/>
      <c r="BI1" s="27"/>
    </row>
    <row r="2" spans="1:61">
      <c r="A2" s="25" t="n">
        <v>16</v>
      </c>
      <c r="B2" s="25"/>
      <c r="C2" s="26"/>
      <c r="D2" s="33"/>
      <c r="E2" s="31"/>
      <c r="F2" s="31"/>
      <c r="G2" s="25"/>
      <c r="H2" s="25"/>
      <c r="I2" s="34">
        <f>AVERAGE(I4:I25)</f>
        <v>2.60909090909090979</v>
      </c>
      <c r="J2" s="31"/>
      <c r="K2" s="31"/>
      <c r="L2" s="25"/>
      <c r="M2" s="34">
        <f>AVERAGE(M4:M25)</f>
        <v>5.25454545454545041</v>
      </c>
      <c r="N2" s="31"/>
      <c r="O2" s="31"/>
      <c r="P2" s="34">
        <f>AVERAGE(P4:P25)</f>
        <v>5.81818181818182012</v>
      </c>
      <c r="Q2" s="35">
        <f>AVERAGE(Q4:Q25)</f>
        <v>0.906691065228308091</v>
      </c>
      <c r="R2" s="35">
        <f>AVERAGE(R4:R25)</f>
        <v>0.957479766314921044</v>
      </c>
      <c r="S2" s="36">
        <f>AVERAGE(S4:S25)</f>
        <v>6506.36363636363967</v>
      </c>
      <c r="T2" s="36">
        <f>AVERAGE(T4:T25)</f>
        <v>150.454545454545013</v>
      </c>
      <c r="U2" s="36">
        <f>AVERAGE(U4:U25)</f>
        <v>1606.81818181817994</v>
      </c>
      <c r="V2" s="37"/>
      <c r="W2" s="37"/>
      <c r="X2" s="37"/>
      <c r="Y2" s="37"/>
      <c r="Z2" s="37"/>
      <c r="AA2" s="37"/>
      <c r="AB2" s="37"/>
      <c r="AC2" s="37"/>
      <c r="AD2" s="38">
        <f>AVERAGE(AD4:AD25)</f>
        <v>475.409090909090992</v>
      </c>
      <c r="AE2" s="32"/>
      <c r="AF2" s="25"/>
      <c r="AG2" s="25"/>
      <c r="AH2" s="37"/>
      <c r="AI2" s="37"/>
      <c r="AJ2" s="37"/>
      <c r="AK2" s="37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BH2" s="31"/>
      <c r="BI2" s="25"/>
    </row>
    <row r="3" spans="1:61">
      <c r="A3" s="39" t="s">
        <v>50</v>
      </c>
      <c r="B3" s="39" t="s">
        <v>51</v>
      </c>
      <c r="C3" s="39" t="s">
        <v>52</v>
      </c>
      <c r="D3" s="40" t="s">
        <v>53</v>
      </c>
      <c r="E3" s="39" t="s">
        <v>54</v>
      </c>
      <c r="F3" s="39" t="s">
        <v>55</v>
      </c>
      <c r="G3" s="39" t="s">
        <v>56</v>
      </c>
      <c r="H3" s="39" t="s">
        <v>57</v>
      </c>
      <c r="I3" s="39" t="s">
        <v>58</v>
      </c>
      <c r="J3" s="39" t="s">
        <v>59</v>
      </c>
      <c r="K3" s="41" t="s">
        <v>60</v>
      </c>
      <c r="L3" s="41" t="s">
        <v>61</v>
      </c>
      <c r="M3" s="39" t="s">
        <v>62</v>
      </c>
      <c r="N3" s="39" t="s">
        <v>63</v>
      </c>
      <c r="O3" s="39" t="s">
        <v>64</v>
      </c>
      <c r="P3" s="39" t="s">
        <v>65</v>
      </c>
      <c r="Q3" s="42" t="s">
        <v>66</v>
      </c>
      <c r="R3" s="42" t="s">
        <v>67</v>
      </c>
      <c r="S3" s="39" t="s">
        <v>68</v>
      </c>
      <c r="T3" s="39" t="s">
        <v>69</v>
      </c>
      <c r="U3" s="39" t="s">
        <v>70</v>
      </c>
      <c r="V3" s="39" t="s">
        <v>71</v>
      </c>
      <c r="W3" s="39" t="s">
        <v>72</v>
      </c>
      <c r="X3" s="39" t="s">
        <v>73</v>
      </c>
      <c r="Y3" s="39" t="s">
        <v>74</v>
      </c>
      <c r="Z3" s="39" t="s">
        <v>75</v>
      </c>
      <c r="AA3" s="39" t="s">
        <v>76</v>
      </c>
      <c r="AB3" s="39" t="s">
        <v>77</v>
      </c>
      <c r="AC3" s="39" t="s">
        <v>56</v>
      </c>
      <c r="AD3" s="39" t="s">
        <v>78</v>
      </c>
      <c r="AE3" s="39" t="s">
        <v>79</v>
      </c>
      <c r="AF3" s="43" t="s">
        <v>80</v>
      </c>
      <c r="AG3" s="43" t="s">
        <v>81</v>
      </c>
      <c r="AH3" s="43" t="s">
        <v>82</v>
      </c>
      <c r="AI3" s="43" t="s">
        <v>83</v>
      </c>
      <c r="AJ3" s="43" t="s">
        <v>84</v>
      </c>
      <c r="AK3" s="43" t="s">
        <v>85</v>
      </c>
      <c r="AL3" s="39" t="s">
        <v>86</v>
      </c>
      <c r="AM3" s="39" t="s">
        <v>87</v>
      </c>
      <c r="AN3" s="39" t="s">
        <v>88</v>
      </c>
      <c r="AO3" s="44" t="s">
        <v>89</v>
      </c>
      <c r="AP3" s="44" t="s">
        <v>90</v>
      </c>
      <c r="AQ3" s="44" t="s">
        <v>91</v>
      </c>
      <c r="AR3" s="44" t="s">
        <v>92</v>
      </c>
      <c r="AS3" s="44" t="s">
        <v>93</v>
      </c>
      <c r="AT3" s="44" t="s">
        <v>94</v>
      </c>
      <c r="AU3" s="44" t="s">
        <v>95</v>
      </c>
      <c r="AV3" s="44" t="s">
        <v>96</v>
      </c>
      <c r="AW3" s="45" t="s">
        <v>15</v>
      </c>
      <c r="AX3" s="45" t="s">
        <v>97</v>
      </c>
      <c r="AY3" s="45" t="s">
        <v>98</v>
      </c>
      <c r="AZ3" s="45" t="s">
        <v>99</v>
      </c>
      <c r="BA3" s="45" t="s">
        <v>100</v>
      </c>
      <c r="BB3" s="45" t="s">
        <v>101</v>
      </c>
      <c r="BC3" s="45" t="s">
        <v>102</v>
      </c>
      <c r="BD3" s="45" t="s">
        <v>103</v>
      </c>
      <c r="BE3" s="45" t="s">
        <v>104</v>
      </c>
      <c r="BF3" s="45" t="s">
        <v>105</v>
      </c>
      <c r="BG3" s="45" t="s">
        <v>17</v>
      </c>
      <c r="BH3" s="39" t="s">
        <v>106</v>
      </c>
      <c r="BI3" s="46" t="s">
        <v>107</v>
      </c>
    </row>
    <row r="4" spans="1:61">
      <c r="A4" s="47" t="s">
        <v>108</v>
      </c>
      <c r="B4" s="47" t="n">
        <v>29</v>
      </c>
      <c r="C4" s="48" t="s">
        <v>15</v>
      </c>
      <c r="D4" s="372" t="s">
        <v>109</v>
      </c>
      <c r="E4" s="49" t="n">
        <v>21</v>
      </c>
      <c r="F4" s="50">
        <f>$D$1-43606-112-112-112</f>
        <v>97</v>
      </c>
      <c r="G4" s="51" t="s">
        <v>110</v>
      </c>
      <c r="H4" s="52" t="n">
        <v>2</v>
      </c>
      <c r="I4" s="53" t="n">
        <v>3.39999999999999991</v>
      </c>
      <c r="J4" s="54">
        <f>LOG(I4+1)*4/3</f>
        <v>0.857936901981583055</v>
      </c>
      <c r="K4" s="55">
        <f>(H4)*(H4)*(I4)</f>
        <v>13.5999999999999996</v>
      </c>
      <c r="L4" s="55">
        <f>(H4+1)*(H4+1)*I4</f>
        <v>30.6000000000000014</v>
      </c>
      <c r="M4" s="56" t="n">
        <v>6.40000000000000036</v>
      </c>
      <c r="N4" s="57">
        <f>M4*10+19</f>
        <v>83</v>
      </c>
      <c r="O4" s="58" t="n">
        <v>1.5</v>
      </c>
      <c r="P4" s="57" t="n">
        <v>6</v>
      </c>
      <c r="Q4" s="59">
        <f>(P4/7)^0.5</f>
        <v>0.925820099772552041</v>
      </c>
      <c r="R4" s="59">
        <f>IF(P4=7,1,((P4+0.99)/7)^0.5)</f>
        <v>0.999285459001294996</v>
      </c>
      <c r="S4" s="60" t="n">
        <v>46880</v>
      </c>
      <c r="T4" s="61">
        <f>S4-BI4</f>
        <v>-710</v>
      </c>
      <c r="U4" s="60" t="n">
        <v>14630</v>
      </c>
      <c r="V4" s="62">
        <f>S4/U4</f>
        <v>3.20437457279563009</v>
      </c>
      <c r="W4" s="63">
        <f>13+2/7</f>
        <v>13.2857142857143007</v>
      </c>
      <c r="X4" s="63" t="n">
        <v>6</v>
      </c>
      <c r="Y4" s="63" t="n">
        <v>2</v>
      </c>
      <c r="Z4" s="63" t="n">
        <v>2</v>
      </c>
      <c r="AA4" s="63" t="n">
        <v>4</v>
      </c>
      <c r="AB4" s="63" t="n">
        <v>2</v>
      </c>
      <c r="AC4" s="63" t="n">
        <v>4</v>
      </c>
      <c r="AD4" s="38" t="n">
        <v>740</v>
      </c>
      <c r="AE4" s="38" t="n">
        <v>1681</v>
      </c>
      <c r="AF4" s="64">
        <f>(Y4+O4+J4)*(P4/7)^0.5</f>
        <v>4.03466557739506992</v>
      </c>
      <c r="AG4" s="64">
        <f>(Y4+O4+J4)*(IF(P4=7,(P4/7)^0.5,((P4+1)/7)^0.5))</f>
        <v>4.35793690198157968</v>
      </c>
      <c r="AH4" s="65">
        <f>(AC4+O4+(LOG(I4)*4/3))*(P4/7)^0.5</f>
        <v>5.74808236741979961</v>
      </c>
      <c r="AI4" s="65">
        <f>(AC4+O4+(LOG(I4)*4/3))*(IF(P4=7,(P4/7)^0.5,((P4+1)/7)^0.5))</f>
        <v>6.20863855605634019</v>
      </c>
      <c r="AJ4" s="62">
        <f>(((X4+O4+J4)+(AA4+O4+J4)*2)/8)*(P4/7)^0.5</f>
        <v>2.43881969129571008</v>
      </c>
      <c r="AK4" s="62">
        <f>((AC4+J4+O4)*0.7+(AB4+J4+O4)*0.3)*(P4/7)^0.5</f>
        <v>5.33081371707664964</v>
      </c>
      <c r="AL4" s="57" t="n">
        <v>0</v>
      </c>
      <c r="AM4" s="57" t="n">
        <v>0</v>
      </c>
      <c r="AN4" s="59">
        <f>IF(AL4=4,IF(AM4=0,0.137+0.0697,0.137+0.02),IF(AL4=3,IF(AM4=0,0.0958+0.0697,0.0958+0.02),IF(AL4=2,IF(AM4=0,0.0415+0.0697,0.0415+0.02),IF(AL4=1,IF(AM4=0,0.0294+0.0697,0.0294+0.02),IF(AL4=0,IF(AM4=0,0.0063+0.0697,0.0063+0.02))))))</f>
        <v>0.0759999999999999964</v>
      </c>
      <c r="AO4" s="66">
        <f>SUM(AP4:AV4)</f>
        <v>54.5</v>
      </c>
      <c r="AP4" s="67" t="n">
        <v>38.5</v>
      </c>
      <c r="AQ4" s="67" t="n">
        <v>14</v>
      </c>
      <c r="AR4" s="67" t="n">
        <v>0</v>
      </c>
      <c r="AS4" s="67" t="n">
        <v>0</v>
      </c>
      <c r="AT4" s="67" t="n">
        <v>0</v>
      </c>
      <c r="AU4" s="67" t="n">
        <v>0</v>
      </c>
      <c r="AV4" s="67" t="n">
        <v>2</v>
      </c>
      <c r="AW4" s="68">
        <f>AP4+AQ4*0.33+AV4</f>
        <v>45.1199999999999974</v>
      </c>
      <c r="AX4" s="68">
        <f>AQ4+AR4*0.25+AV4</f>
        <v>16</v>
      </c>
      <c r="AY4" s="68">
        <f>AQ4+AS4*0.33+AV4</f>
        <v>16</v>
      </c>
      <c r="AZ4" s="68">
        <f>AQ4+AS4/1.5+AV4</f>
        <v>16</v>
      </c>
      <c r="BA4" s="68">
        <f>AR4+AQ4*0.6+AT4*0.17+AV4+AU4*0.12</f>
        <v>10.4000000000000004</v>
      </c>
      <c r="BB4" s="68">
        <f>AR4+AQ4*0.4+AT4*0.3+AV4+AU4*0.21</f>
        <v>7.59999999999999964</v>
      </c>
      <c r="BC4" s="68">
        <f>AR4+AQ4*0.16+AT4*0.5+AV4+AU4*0.31</f>
        <v>4.24000000000000021</v>
      </c>
      <c r="BD4" s="68">
        <f>AS4+AR4*0.45+AQ4*0.25+AT4*0.25+AV4</f>
        <v>5.5</v>
      </c>
      <c r="BE4" s="68">
        <f>AS4+AR4*0.63+AQ4*0.25+AT4*0.17+AV4</f>
        <v>5.5</v>
      </c>
      <c r="BF4" s="68">
        <f>AU4*0.6+AR4*0.4+AS4*0.15+AT4*0.5+AV4</f>
        <v>2</v>
      </c>
      <c r="BG4" s="68">
        <f>AU4+AR4*0.25+AS4*0.22+AT4*0.35+AV4</f>
        <v>2</v>
      </c>
      <c r="BH4" s="69" t="n">
        <v>43637</v>
      </c>
      <c r="BI4" s="60" t="n">
        <v>47590</v>
      </c>
    </row>
    <row r="5" spans="1:61">
      <c r="A5" s="47" t="s">
        <v>111</v>
      </c>
      <c r="B5" s="47" t="n">
        <v>26</v>
      </c>
      <c r="C5" s="48" t="s">
        <v>15</v>
      </c>
      <c r="D5" s="372" t="s">
        <v>112</v>
      </c>
      <c r="E5" s="49" t="n">
        <v>24</v>
      </c>
      <c r="F5" s="50">
        <f>$D$1-43615-112-112-112</f>
        <v>88</v>
      </c>
      <c r="G5" s="51" t="s">
        <v>113</v>
      </c>
      <c r="H5" s="70" t="n">
        <v>6</v>
      </c>
      <c r="I5" s="53" t="n">
        <v>2.60000000000000009</v>
      </c>
      <c r="J5" s="54">
        <f>LOG(I5+1)*4/3</f>
        <v>0.741736667689717066</v>
      </c>
      <c r="K5" s="55">
        <f>(H5)*(H5)*(I5)</f>
        <v>93.5999999999999943</v>
      </c>
      <c r="L5" s="55">
        <f>(H5+1)*(H5+1)*I5</f>
        <v>127.400000000000006</v>
      </c>
      <c r="M5" s="56" t="n">
        <v>6</v>
      </c>
      <c r="N5" s="57">
        <f>M5*10+19</f>
        <v>79</v>
      </c>
      <c r="O5" s="58" t="n">
        <v>1.5</v>
      </c>
      <c r="P5" s="57" t="n">
        <v>5</v>
      </c>
      <c r="Q5" s="59">
        <f>(P5/7)^0.5</f>
        <v>0.845154254728516108</v>
      </c>
      <c r="R5" s="59">
        <f>IF(P5=7,1,((P5+0.99)/7)^0.5)</f>
        <v>0.925048261289262008</v>
      </c>
      <c r="S5" s="60" t="n">
        <v>36220</v>
      </c>
      <c r="T5" s="61">
        <f>S5-BI5</f>
        <v>-540</v>
      </c>
      <c r="U5" s="60" t="n">
        <v>11530</v>
      </c>
      <c r="V5" s="62">
        <f>S5/U5</f>
        <v>3.14137033824804979</v>
      </c>
      <c r="W5" s="63">
        <f>12+3/6</f>
        <v>12.5</v>
      </c>
      <c r="X5" s="63" t="n">
        <v>2</v>
      </c>
      <c r="Y5" s="63" t="n">
        <v>0</v>
      </c>
      <c r="Z5" s="63" t="n">
        <v>0</v>
      </c>
      <c r="AA5" s="63" t="n">
        <v>0</v>
      </c>
      <c r="AB5" s="63" t="n">
        <v>1</v>
      </c>
      <c r="AC5" s="63" t="n">
        <v>4</v>
      </c>
      <c r="AD5" s="38" t="n">
        <v>401</v>
      </c>
      <c r="AE5" s="38" t="n">
        <v>907</v>
      </c>
      <c r="AF5" s="64">
        <f>(Y5+O5+J5)*(P5/7)^0.5</f>
        <v>1.89461328267888991</v>
      </c>
      <c r="AG5" s="64">
        <f>(Y5+O5+J5)*(IF(P5=7,(P5/7)^0.5,((P5+1)/7)^0.5))</f>
        <v>2.07544486534429007</v>
      </c>
      <c r="AH5" s="65">
        <f>(AC5+O5+(LOG(I5)*4/3))*(P5/7)^0.5</f>
        <v>5.11597038852212993</v>
      </c>
      <c r="AI5" s="65">
        <f>(AC5+O5+(LOG(I5)*4/3))*(IF(P5=7,(P5/7)^0.5,((P5+1)/7)^0.5))</f>
        <v>5.60426477064408957</v>
      </c>
      <c r="AJ5" s="62">
        <f>(((X5+O5+J5)+(AA5+O5+J5)*2)/8)*(P5/7)^0.5</f>
        <v>0.921768544686717917</v>
      </c>
      <c r="AK5" s="62">
        <f>((AC5+J5+O5)*0.7+(AB5+J5+O5)*0.3)*(P5/7)^0.5</f>
        <v>4.51459147233729041</v>
      </c>
      <c r="AL5" s="57" t="n">
        <v>3</v>
      </c>
      <c r="AM5" s="57" t="n">
        <v>4</v>
      </c>
      <c r="AN5" s="59">
        <f>IF(AL5=4,IF(AM5=0,0.137+0.0697,0.137+0.02),IF(AL5=3,IF(AM5=0,0.0958+0.0697,0.0958+0.02),IF(AL5=2,IF(AM5=0,0.0415+0.0697,0.0415+0.02),IF(AL5=1,IF(AM5=0,0.0294+0.0697,0.0294+0.02),IF(AL5=0,IF(AM5=0,0.0063+0.0697,0.0063+0.02))))))</f>
        <v>0.115799999999999992</v>
      </c>
      <c r="AO5" s="66">
        <f>SUM(AP5:AV5)</f>
        <v>35.5</v>
      </c>
      <c r="AP5" s="67" t="n">
        <v>33.5</v>
      </c>
      <c r="AQ5" s="67" t="n">
        <v>0</v>
      </c>
      <c r="AR5" s="67" t="n">
        <v>0</v>
      </c>
      <c r="AS5" s="67" t="n">
        <v>0</v>
      </c>
      <c r="AT5" s="67" t="n">
        <v>0</v>
      </c>
      <c r="AU5" s="67" t="n">
        <v>0</v>
      </c>
      <c r="AV5" s="67" t="n">
        <v>2</v>
      </c>
      <c r="AW5" s="68">
        <f>AP5+AQ5*0.33+AV5</f>
        <v>35.5</v>
      </c>
      <c r="AX5" s="68">
        <f>AQ5+AR5*0.25+AV5</f>
        <v>2</v>
      </c>
      <c r="AY5" s="68">
        <f>AQ5+AS5*0.33+AV5</f>
        <v>2</v>
      </c>
      <c r="AZ5" s="68">
        <f>AQ5+AS5/1.5+AV5</f>
        <v>2</v>
      </c>
      <c r="BA5" s="68">
        <f>AR5+AQ5*0.6+AT5*0.17+AV5+AU5*0.12</f>
        <v>2</v>
      </c>
      <c r="BB5" s="68">
        <f>AR5+AQ5*0.4+AT5*0.3+AV5+AU5*0.21</f>
        <v>2</v>
      </c>
      <c r="BC5" s="68">
        <f>AR5+AQ5*0.16+AT5*0.5+AV5+AU5*0.31</f>
        <v>2</v>
      </c>
      <c r="BD5" s="68">
        <f>AS5+AR5*0.45+AQ5*0.25+AT5*0.25+AV5</f>
        <v>2</v>
      </c>
      <c r="BE5" s="68">
        <f>AS5+AR5*0.63+AQ5*0.25+AT5*0.17+AV5</f>
        <v>2</v>
      </c>
      <c r="BF5" s="68">
        <f>AU5*0.6+AR5*0.4+AS5*0.15+AT5*0.5+AV5</f>
        <v>2</v>
      </c>
      <c r="BG5" s="68">
        <f>AU5+AR5*0.25+AS5*0.22+AT5*0.35+AV5</f>
        <v>2</v>
      </c>
      <c r="BH5" s="69" t="n">
        <v>43637</v>
      </c>
      <c r="BI5" s="60" t="n">
        <v>36760</v>
      </c>
    </row>
    <row r="6" spans="1:61">
      <c r="A6" s="47" t="s">
        <v>114</v>
      </c>
      <c r="B6" s="47" t="n">
        <v>33</v>
      </c>
      <c r="C6" s="48" t="s">
        <v>115</v>
      </c>
      <c r="D6" s="372" t="s">
        <v>116</v>
      </c>
      <c r="E6" s="49" t="n">
        <v>18</v>
      </c>
      <c r="F6" s="50">
        <f>$D$1-43885-112</f>
        <v>42</v>
      </c>
      <c r="G6" s="51"/>
      <c r="H6" s="71" t="n">
        <v>5</v>
      </c>
      <c r="I6" s="53" t="n">
        <v>2</v>
      </c>
      <c r="J6" s="54">
        <f>LOG(I6+1)*4/3</f>
        <v>0.636161672959549929</v>
      </c>
      <c r="K6" s="55">
        <f>(H6)*(H6)*(I6)</f>
        <v>50</v>
      </c>
      <c r="L6" s="55">
        <f>(H6+1)*(H6+1)*I6</f>
        <v>72</v>
      </c>
      <c r="M6" s="56" t="n">
        <v>5.09999999999999964</v>
      </c>
      <c r="N6" s="57">
        <f>M6*10+19</f>
        <v>70</v>
      </c>
      <c r="O6" s="58" t="n">
        <v>1.5</v>
      </c>
      <c r="P6" s="57" t="n">
        <v>7</v>
      </c>
      <c r="Q6" s="59">
        <f>(P6/7)^0.5</f>
        <v>1</v>
      </c>
      <c r="R6" s="59">
        <f>IF(P6=7,1,((P6+0.99)/7)^0.5)</f>
        <v>1</v>
      </c>
      <c r="S6" s="60" t="n">
        <v>2660</v>
      </c>
      <c r="T6" s="61">
        <f>S6-BI6</f>
        <v>260</v>
      </c>
      <c r="U6" s="60" t="n">
        <v>390</v>
      </c>
      <c r="V6" s="62">
        <f>S6/U6</f>
        <v>6.82051282051282026</v>
      </c>
      <c r="W6" s="63" t="n">
        <v>1</v>
      </c>
      <c r="X6" s="63" t="n">
        <v>5</v>
      </c>
      <c r="Y6" s="63">
        <f>4+0.5/3</f>
        <v>4.16666666666666963</v>
      </c>
      <c r="Z6" s="63" t="n">
        <v>5</v>
      </c>
      <c r="AA6" s="63" t="n">
        <v>2</v>
      </c>
      <c r="AB6" s="63">
        <f>6+1/4</f>
        <v>6.25</v>
      </c>
      <c r="AC6" s="63" t="n">
        <v>1</v>
      </c>
      <c r="AD6" s="38" t="n">
        <v>490</v>
      </c>
      <c r="AE6" s="38" t="n">
        <v>1976</v>
      </c>
      <c r="AF6" s="64">
        <f>(Y6+O6+J6)*(P6/7)^0.5</f>
        <v>6.30282833962622036</v>
      </c>
      <c r="AG6" s="64">
        <f>(Y6+O6+J6)*(IF(P6=7,(P6/7)^0.5,((P6+1)/7)^0.5))</f>
        <v>6.30282833962622036</v>
      </c>
      <c r="AH6" s="65">
        <f>(AC6+O6+(LOG(I6)*4/3))*(P6/7)^0.5</f>
        <v>2.90137332755196997</v>
      </c>
      <c r="AI6" s="65">
        <f>(AC6+O6+(LOG(I6)*4/3))*(IF(P6=7,(P6/7)^0.5,((P6+1)/7)^0.5))</f>
        <v>2.90137332755196997</v>
      </c>
      <c r="AJ6" s="62">
        <f>(((X6+O6+J6)+(AA6+O6+J6)*2)/8)*(P6/7)^0.5</f>
        <v>1.92606062735984001</v>
      </c>
      <c r="AK6" s="62">
        <f>((AC6+J6+O6)*0.7+(AB6+J6+O6)*0.3)*(P6/7)^0.5</f>
        <v>4.71116167295955979</v>
      </c>
      <c r="AL6" s="57" t="n">
        <v>4</v>
      </c>
      <c r="AM6" s="57" t="n">
        <v>3</v>
      </c>
      <c r="AN6" s="59">
        <f>IF(AL6=4,IF(AM6=0,0.137+0.0697,0.137+0.02),IF(AL6=3,IF(AM6=0,0.0958+0.0697,0.0958+0.02),IF(AL6=2,IF(AM6=0,0.0415+0.0697,0.0415+0.02),IF(AL6=1,IF(AM6=0,0.0294+0.0697,0.0294+0.02),IF(AL6=0,IF(AM6=0,0.0063+0.0697,0.0063+0.02))))))</f>
        <v>0.157000000000000011</v>
      </c>
      <c r="AO6" s="66">
        <f>SUM(AP6:AV6)</f>
        <v>34</v>
      </c>
      <c r="AP6" s="67" t="n">
        <v>0</v>
      </c>
      <c r="AQ6" s="67" t="n">
        <v>10</v>
      </c>
      <c r="AR6" s="67" t="n">
        <v>6.5</v>
      </c>
      <c r="AS6" s="67" t="n">
        <v>5.5</v>
      </c>
      <c r="AT6" s="67" t="n">
        <v>0</v>
      </c>
      <c r="AU6" s="67" t="n">
        <v>13</v>
      </c>
      <c r="AV6" s="67" t="n">
        <v>-1</v>
      </c>
      <c r="AW6" s="68">
        <f>AP6+AQ6*0.33+AV6</f>
        <v>2.29999999999999982</v>
      </c>
      <c r="AX6" s="68">
        <f>AQ6+AR6*0.25+AV6</f>
        <v>10.625</v>
      </c>
      <c r="AY6" s="68">
        <f>AQ6+AS6*0.33+AV6</f>
        <v>10.8149999999999995</v>
      </c>
      <c r="AZ6" s="68">
        <f>AQ6+AS6/1.5+AV6</f>
        <v>12.6666666666666998</v>
      </c>
      <c r="BA6" s="68">
        <f>AR6+AQ6*0.6+AT6*0.17+AV6+AU6*0.12</f>
        <v>13.0600000000000005</v>
      </c>
      <c r="BB6" s="68">
        <f>AR6+AQ6*0.4+AT6*0.3+AV6+AU6*0.21</f>
        <v>12.2300000000000004</v>
      </c>
      <c r="BC6" s="68">
        <f>AR6+AQ6*0.16+AT6*0.5+AV6+AU6*0.31</f>
        <v>11.1300000000000008</v>
      </c>
      <c r="BD6" s="68">
        <f>AS6+AR6*0.45+AQ6*0.25+AT6*0.25+AV6</f>
        <v>9.92500000000000071</v>
      </c>
      <c r="BE6" s="68">
        <f>AS6+AR6*0.63+AQ6*0.25+AT6*0.17+AV6</f>
        <v>11.0950000000000006</v>
      </c>
      <c r="BF6" s="68">
        <f>AU6*0.6+AR6*0.4+AS6*0.15+AT6*0.5+AV6</f>
        <v>10.2249999999999996</v>
      </c>
      <c r="BG6" s="68">
        <f>AU6+AR6*0.25+AS6*0.22+AT6*0.35+AV6</f>
        <v>14.8350000000000009</v>
      </c>
      <c r="BH6" s="69" t="s">
        <v>117</v>
      </c>
      <c r="BI6" s="60" t="n">
        <v>2400</v>
      </c>
    </row>
    <row r="7" spans="1:61">
      <c r="A7" s="72" t="s">
        <v>118</v>
      </c>
      <c r="B7" s="72" t="n">
        <v>21</v>
      </c>
      <c r="C7" s="48" t="s">
        <v>115</v>
      </c>
      <c r="D7" s="373" t="s">
        <v>119</v>
      </c>
      <c r="E7" s="49" t="n">
        <v>30</v>
      </c>
      <c r="F7" s="50">
        <f>$D$1-43577-112-112-112-112</f>
        <v>14</v>
      </c>
      <c r="G7" s="51"/>
      <c r="H7" s="52" t="n">
        <v>3</v>
      </c>
      <c r="I7" s="53" t="n">
        <v>5.20000000000000018</v>
      </c>
      <c r="J7" s="54">
        <f>LOG(I7+1)*4/3</f>
        <v>1.05652225266434008</v>
      </c>
      <c r="K7" s="55">
        <f>(H7)*(H7)*(I7)</f>
        <v>46.7999999999999972</v>
      </c>
      <c r="L7" s="55">
        <f>(H7+1)*(H7+1)*I7</f>
        <v>83.2000000000000028</v>
      </c>
      <c r="M7" s="56" t="n">
        <v>5.09999999999999964</v>
      </c>
      <c r="N7" s="57">
        <f>M7*10+19</f>
        <v>70</v>
      </c>
      <c r="O7" s="58" t="n">
        <v>1.5</v>
      </c>
      <c r="P7" s="57" t="n">
        <v>7</v>
      </c>
      <c r="Q7" s="59">
        <f>(P7/7)^0.5</f>
        <v>1</v>
      </c>
      <c r="R7" s="59">
        <f>IF(P7=7,1,((P7+0.99)/7)^0.5)</f>
        <v>1</v>
      </c>
      <c r="S7" s="60" t="n">
        <v>1000</v>
      </c>
      <c r="T7" s="61">
        <f>S7-BI7</f>
        <v>50</v>
      </c>
      <c r="U7" s="60" t="n">
        <v>360</v>
      </c>
      <c r="V7" s="62">
        <f>S7/U7</f>
        <v>2.7777777777777799</v>
      </c>
      <c r="W7" s="63" t="n">
        <v>0</v>
      </c>
      <c r="X7" s="63" t="n">
        <v>6</v>
      </c>
      <c r="Y7" s="63" t="n">
        <v>2</v>
      </c>
      <c r="Z7" s="63" t="n">
        <v>5</v>
      </c>
      <c r="AA7" s="63" t="n">
        <v>3</v>
      </c>
      <c r="AB7" s="63" t="n">
        <v>2</v>
      </c>
      <c r="AC7" s="63" t="n">
        <v>4</v>
      </c>
      <c r="AD7" s="38" t="n">
        <v>394</v>
      </c>
      <c r="AE7" s="38"/>
      <c r="AF7" s="64">
        <f>(Y7+O7+J7)*(P7/7)^0.5</f>
        <v>4.5565222526643403</v>
      </c>
      <c r="AG7" s="64">
        <f>(Y7+O7+J7)*(IF(P7=7,(P7/7)^0.5,((P7+1)/7)^0.5))</f>
        <v>4.5565222526643403</v>
      </c>
      <c r="AH7" s="65">
        <f>(AC7+O7+(LOG(I7)*4/3))*(P7/7)^0.5</f>
        <v>6.45467112484640015</v>
      </c>
      <c r="AI7" s="65">
        <f>(AC7+O7+(LOG(I7)*4/3))*(IF(P7=7,(P7/7)^0.5,((P7+1)/7)^0.5))</f>
        <v>6.45467112484640015</v>
      </c>
      <c r="AJ7" s="62">
        <f>(((X7+O7+J7)+(AA7+O7+J7)*2)/8)*(P7/7)^0.5</f>
        <v>2.45869584474912983</v>
      </c>
      <c r="AK7" s="62">
        <f>((AC7+J7+O7)*0.7+(AB7+J7+O7)*0.3)*(P7/7)^0.5</f>
        <v>5.95652225266433977</v>
      </c>
      <c r="AL7" s="57" t="n">
        <v>2</v>
      </c>
      <c r="AM7" s="57" t="n">
        <v>4</v>
      </c>
      <c r="AN7" s="59">
        <f>IF(AL7=4,IF(AM7=0,0.137+0.0697,0.137+0.02),IF(AL7=3,IF(AM7=0,0.0958+0.0697,0.0958+0.02),IF(AL7=2,IF(AM7=0,0.0415+0.0697,0.0415+0.02),IF(AL7=1,IF(AM7=0,0.0294+0.0697,0.0294+0.02),IF(AL7=0,IF(AM7=0,0.0063+0.0697,0.0063+0.02))))))</f>
        <v>0.0615000000000000036</v>
      </c>
      <c r="AO7" s="66">
        <f>SUM(AP7:AV7)</f>
        <v>23.5</v>
      </c>
      <c r="AP7" s="67" t="n">
        <v>0</v>
      </c>
      <c r="AQ7" s="67" t="n">
        <v>14</v>
      </c>
      <c r="AR7" s="67" t="n">
        <v>0</v>
      </c>
      <c r="AS7" s="67" t="n">
        <v>5.5</v>
      </c>
      <c r="AT7" s="67" t="n">
        <v>2</v>
      </c>
      <c r="AU7" s="67" t="n">
        <v>0</v>
      </c>
      <c r="AV7" s="67" t="n">
        <v>2</v>
      </c>
      <c r="AW7" s="68">
        <f>AP7+AQ7*0.33+AV7</f>
        <v>6.62000000000000011</v>
      </c>
      <c r="AX7" s="68">
        <f>AQ7+AR7*0.25+AV7</f>
        <v>16</v>
      </c>
      <c r="AY7" s="68">
        <f>AQ7+AS7*0.33+AV7</f>
        <v>17.8150000000000013</v>
      </c>
      <c r="AZ7" s="68">
        <f>AQ7+AS7/1.5+AV7</f>
        <v>19.6666666666666998</v>
      </c>
      <c r="BA7" s="68">
        <f>AR7+AQ7*0.6+AT7*0.17+AV7+AU7*0.12</f>
        <v>10.7400000000000002</v>
      </c>
      <c r="BB7" s="68">
        <f>AR7+AQ7*0.4+AT7*0.3+AV7+AU7*0.21</f>
        <v>8.19999999999999929</v>
      </c>
      <c r="BC7" s="68">
        <f>AR7+AQ7*0.16+AT7*0.5+AV7+AU7*0.31</f>
        <v>5.24000000000000021</v>
      </c>
      <c r="BD7" s="68">
        <f>AS7+AR7*0.45+AQ7*0.25+AT7*0.25+AV7</f>
        <v>11.5</v>
      </c>
      <c r="BE7" s="68">
        <f>AS7+AR7*0.63+AQ7*0.25+AT7*0.17+AV7</f>
        <v>11.3399999999999999</v>
      </c>
      <c r="BF7" s="68">
        <f>AU7*0.6+AR7*0.4+AS7*0.15+AT7*0.5+AV7</f>
        <v>3.82500000000000018</v>
      </c>
      <c r="BG7" s="68">
        <f>AU7+AR7*0.25+AS7*0.22+AT7*0.35+AV7</f>
        <v>3.91000000000000014</v>
      </c>
      <c r="BH7" s="69" t="n">
        <v>43637</v>
      </c>
      <c r="BI7" s="60" t="n">
        <v>950</v>
      </c>
    </row>
    <row r="8" spans="1:61">
      <c r="A8" s="72" t="s">
        <v>120</v>
      </c>
      <c r="B8" s="72" t="n">
        <v>32</v>
      </c>
      <c r="C8" s="48" t="s">
        <v>121</v>
      </c>
      <c r="D8" s="373" t="s">
        <v>122</v>
      </c>
      <c r="E8" s="49" t="n">
        <v>19</v>
      </c>
      <c r="F8" s="50">
        <f>$D$1-43889-112</f>
        <v>38</v>
      </c>
      <c r="G8" s="51"/>
      <c r="H8" s="52" t="n">
        <v>2</v>
      </c>
      <c r="I8" s="53" t="n">
        <v>1.10000000000000009</v>
      </c>
      <c r="J8" s="54">
        <f>LOG(I8+1)*4/3</f>
        <v>0.429625726311892997</v>
      </c>
      <c r="K8" s="55">
        <f>(H8)*(H8)*(I8)</f>
        <v>4.40000000000000036</v>
      </c>
      <c r="L8" s="55">
        <f>(H8+1)*(H8+1)*I8</f>
        <v>9.90000000000000036</v>
      </c>
      <c r="M8" s="56" t="n">
        <v>4.90000000000000036</v>
      </c>
      <c r="N8" s="57">
        <f>M8*10+19</f>
        <v>68</v>
      </c>
      <c r="O8" s="58" t="n">
        <v>1.5</v>
      </c>
      <c r="P8" s="57" t="n">
        <v>6</v>
      </c>
      <c r="Q8" s="59">
        <f>(P8/7)^0.5</f>
        <v>0.925820099772552041</v>
      </c>
      <c r="R8" s="59">
        <f>IF(P8=7,1,((P8+0.99)/7)^0.5)</f>
        <v>0.999285459001294996</v>
      </c>
      <c r="S8" s="60" t="n">
        <v>540</v>
      </c>
      <c r="T8" s="61">
        <f>S8-BI8</f>
        <v>-30</v>
      </c>
      <c r="U8" s="60" t="n">
        <v>290</v>
      </c>
      <c r="V8" s="62">
        <f>S8/U8</f>
        <v>1.86206896551724004</v>
      </c>
      <c r="W8" s="63" t="n">
        <v>0</v>
      </c>
      <c r="X8" s="63" t="n">
        <v>5</v>
      </c>
      <c r="Y8" s="63" t="n">
        <v>4</v>
      </c>
      <c r="Z8" s="63" t="n">
        <v>3</v>
      </c>
      <c r="AA8" s="63" t="n">
        <v>2</v>
      </c>
      <c r="AB8" s="63" t="n">
        <v>3</v>
      </c>
      <c r="AC8" s="63" t="n">
        <v>3</v>
      </c>
      <c r="AD8" s="38" t="n">
        <v>360</v>
      </c>
      <c r="AE8" s="38"/>
      <c r="AF8" s="64">
        <f>(Y8+O8+J8)*(P8/7)^0.5</f>
        <v>5.48976668154797043</v>
      </c>
      <c r="AG8" s="64">
        <f>(Y8+O8+J8)*(IF(P8=7,(P8/7)^0.5,((P8+1)/7)^0.5))</f>
        <v>5.92962572631189033</v>
      </c>
      <c r="AH8" s="65">
        <f>(AC8+O8+(LOG(I8)*4/3))*(P8/7)^0.5</f>
        <v>4.21728668884720026</v>
      </c>
      <c r="AI8" s="65">
        <f>(AC8+O8+(LOG(I8)*4/3))*(IF(P8=7,(P8/7)^0.5,((P8+1)/7)^0.5))</f>
        <v>4.55519024687762997</v>
      </c>
      <c r="AJ8" s="62">
        <f>(((X8+O8+J8)+(AA8+O8+J8)*2)/8)*(P8/7)^0.5</f>
        <v>1.71147996816578001</v>
      </c>
      <c r="AK8" s="62">
        <f>((AC8+J8+O8)*0.7+(AB8+J8+O8)*0.3)*(P8/7)^0.5</f>
        <v>4.56394658177540968</v>
      </c>
      <c r="AL8" s="57" t="n">
        <v>2</v>
      </c>
      <c r="AM8" s="57" t="n">
        <v>2</v>
      </c>
      <c r="AN8" s="59">
        <f>IF(AL8=4,IF(AM8=0,0.137+0.0697,0.137+0.02),IF(AL8=3,IF(AM8=0,0.0958+0.0697,0.0958+0.02),IF(AL8=2,IF(AM8=0,0.0415+0.0697,0.0415+0.02),IF(AL8=1,IF(AM8=0,0.0294+0.0697,0.0294+0.02),IF(AL8=0,IF(AM8=0,0.0063+0.0697,0.0063+0.02))))))</f>
        <v>0.0615000000000000036</v>
      </c>
      <c r="AO8" s="66">
        <f>SUM(AP8:AV8)</f>
        <v>20.5</v>
      </c>
      <c r="AP8" s="67" t="n">
        <v>0</v>
      </c>
      <c r="AQ8" s="67" t="n">
        <v>10</v>
      </c>
      <c r="AR8" s="67" t="n">
        <v>6</v>
      </c>
      <c r="AS8" s="67" t="n">
        <v>1.5</v>
      </c>
      <c r="AT8" s="67" t="n">
        <v>0</v>
      </c>
      <c r="AU8" s="67" t="n">
        <v>2</v>
      </c>
      <c r="AV8" s="67" t="n">
        <v>1</v>
      </c>
      <c r="AW8" s="68">
        <f>AP8+AQ8*0.33+AV8</f>
        <v>4.29999999999999982</v>
      </c>
      <c r="AX8" s="68">
        <f>AQ8+AR8*0.25+AV8</f>
        <v>12.5</v>
      </c>
      <c r="AY8" s="68">
        <f>AQ8+AS8*0.33+AV8</f>
        <v>11.4949999999999992</v>
      </c>
      <c r="AZ8" s="68">
        <f>AQ8+AS8/1.5+AV8</f>
        <v>12</v>
      </c>
      <c r="BA8" s="68">
        <f>AR8+AQ8*0.6+AT8*0.17+AV8+AU8*0.12</f>
        <v>13.2400000000000002</v>
      </c>
      <c r="BB8" s="68">
        <f>AR8+AQ8*0.4+AT8*0.3+AV8+AU8*0.21</f>
        <v>11.4199999999999999</v>
      </c>
      <c r="BC8" s="68">
        <f>AR8+AQ8*0.16+AT8*0.5+AV8+AU8*0.31</f>
        <v>9.22000000000000064</v>
      </c>
      <c r="BD8" s="68">
        <f>AS8+AR8*0.45+AQ8*0.25+AT8*0.25+AV8</f>
        <v>7.70000000000000018</v>
      </c>
      <c r="BE8" s="68">
        <f>AS8+AR8*0.63+AQ8*0.25+AT8*0.17+AV8</f>
        <v>8.77999999999999936</v>
      </c>
      <c r="BF8" s="68">
        <f>AU8*0.6+AR8*0.4+AS8*0.15+AT8*0.5+AV8</f>
        <v>4.82500000000000018</v>
      </c>
      <c r="BG8" s="68">
        <f>AU8+AR8*0.25+AS8*0.22+AT8*0.35+AV8</f>
        <v>4.83000000000000007</v>
      </c>
      <c r="BH8" s="69" t="n">
        <v>44136</v>
      </c>
      <c r="BI8" s="60" t="n">
        <v>570</v>
      </c>
    </row>
    <row r="9" spans="1:61">
      <c r="A9" s="72" t="s">
        <v>123</v>
      </c>
      <c r="B9" s="72" t="n">
        <v>31</v>
      </c>
      <c r="C9" s="48" t="s">
        <v>121</v>
      </c>
      <c r="D9" s="372" t="s">
        <v>124</v>
      </c>
      <c r="E9" s="49" t="n">
        <v>19</v>
      </c>
      <c r="F9" s="50">
        <f>$D$1-43855-112</f>
        <v>72</v>
      </c>
      <c r="G9" s="51" t="s">
        <v>110</v>
      </c>
      <c r="H9" s="52" t="n">
        <v>2</v>
      </c>
      <c r="I9" s="53" t="n">
        <v>2.29999999999999982</v>
      </c>
      <c r="J9" s="54">
        <f>LOG(I9+1)*4/3</f>
        <v>0.691351919837183004</v>
      </c>
      <c r="K9" s="55">
        <f>(H9)*(H9)*(I9)</f>
        <v>9.19999999999999929</v>
      </c>
      <c r="L9" s="55">
        <f>(H9+1)*(H9+1)*I9</f>
        <v>20.6999999999999993</v>
      </c>
      <c r="M9" s="56" t="n">
        <v>5.29999999999999982</v>
      </c>
      <c r="N9" s="57">
        <f>M9*10+19</f>
        <v>72</v>
      </c>
      <c r="O9" s="58" t="n">
        <v>1.5</v>
      </c>
      <c r="P9" s="57" t="n">
        <v>7</v>
      </c>
      <c r="Q9" s="59">
        <f>(P9/7)^0.5</f>
        <v>1</v>
      </c>
      <c r="R9" s="59">
        <f>IF(P9=7,1,((P9+0.99)/7)^0.5)</f>
        <v>1</v>
      </c>
      <c r="S9" s="60" t="n">
        <v>6720</v>
      </c>
      <c r="T9" s="61">
        <f>S9-BI9</f>
        <v>410</v>
      </c>
      <c r="U9" s="60" t="n">
        <v>410</v>
      </c>
      <c r="V9" s="62">
        <f>S9/U9</f>
        <v>16.3902439024389999</v>
      </c>
      <c r="W9" s="63" t="n">
        <v>0</v>
      </c>
      <c r="X9" s="63" t="n">
        <v>6</v>
      </c>
      <c r="Y9" s="63">
        <f>4+1/3</f>
        <v>4.33333333333333037</v>
      </c>
      <c r="Z9" s="63" t="n">
        <v>2</v>
      </c>
      <c r="AA9" s="63">
        <f>6+1/4</f>
        <v>6.25</v>
      </c>
      <c r="AB9" s="63">
        <f>7+0/4</f>
        <v>7</v>
      </c>
      <c r="AC9" s="63" t="n">
        <v>1</v>
      </c>
      <c r="AD9" s="38" t="n">
        <v>622</v>
      </c>
      <c r="AE9" s="38" t="n">
        <v>1863</v>
      </c>
      <c r="AF9" s="64">
        <f>(Y9+O9+J9)*(P9/7)^0.5</f>
        <v>6.52468525317051018</v>
      </c>
      <c r="AG9" s="64">
        <f>(Y9+O9+J9)*(IF(P9=7,(P9/7)^0.5,((P9+1)/7)^0.5))</f>
        <v>6.52468525317051018</v>
      </c>
      <c r="AH9" s="65">
        <f>(AC9+O9+(LOG(I9)*4/3))*(P9/7)^0.5</f>
        <v>2.98230378135678986</v>
      </c>
      <c r="AI9" s="65">
        <f>(AC9+O9+(LOG(I9)*4/3))*(IF(P9=7,(P9/7)^0.5,((P9+1)/7)^0.5))</f>
        <v>2.98230378135678986</v>
      </c>
      <c r="AJ9" s="62">
        <f>(((X9+O9+J9)+(AA9+O9+J9)*2)/8)*(P9/7)^0.5</f>
        <v>3.1342569699389502</v>
      </c>
      <c r="AK9" s="62">
        <f>((AC9+J9+O9)*0.7+(AB9+J9+O9)*0.3)*(P9/7)^0.5</f>
        <v>4.99135191983717963</v>
      </c>
      <c r="AL9" s="57" t="n">
        <v>0</v>
      </c>
      <c r="AM9" s="57" t="n">
        <v>1</v>
      </c>
      <c r="AN9" s="59">
        <f>IF(AL9=4,IF(AM9=0,0.137+0.0697,0.137+0.02),IF(AL9=3,IF(AM9=0,0.0958+0.0697,0.0958+0.02),IF(AL9=2,IF(AM9=0,0.0415+0.0697,0.0415+0.02),IF(AL9=1,IF(AM9=0,0.0294+0.0697,0.0294+0.02),IF(AL9=0,IF(AM9=0,0.0063+0.0697,0.0063+0.02))))))</f>
        <v>0.0262999999999999989</v>
      </c>
      <c r="AO9" s="66">
        <f>SUM(AP9:AV9)</f>
        <v>46</v>
      </c>
      <c r="AP9" s="67" t="n">
        <v>0</v>
      </c>
      <c r="AQ9" s="67" t="n">
        <v>14</v>
      </c>
      <c r="AR9" s="67" t="n">
        <v>7</v>
      </c>
      <c r="AS9" s="67" t="n">
        <v>0</v>
      </c>
      <c r="AT9" s="67" t="n">
        <v>11</v>
      </c>
      <c r="AU9" s="67" t="n">
        <v>15</v>
      </c>
      <c r="AV9" s="67" t="n">
        <v>-1</v>
      </c>
      <c r="AW9" s="68">
        <f>AP9+AQ9*0.33+AV9</f>
        <v>3.62000000000000011</v>
      </c>
      <c r="AX9" s="68">
        <f>AQ9+AR9*0.25+AV9</f>
        <v>14.75</v>
      </c>
      <c r="AY9" s="68">
        <f>AQ9+AS9*0.33+AV9</f>
        <v>13</v>
      </c>
      <c r="AZ9" s="68">
        <f>AQ9+AS9/1.5+AV9</f>
        <v>13</v>
      </c>
      <c r="BA9" s="68">
        <f>AR9+AQ9*0.6+AT9*0.17+AV9+AU9*0.12</f>
        <v>18.0700000000000003</v>
      </c>
      <c r="BB9" s="68">
        <f>AR9+AQ9*0.4+AT9*0.3+AV9+AU9*0.21</f>
        <v>18.0500000000000007</v>
      </c>
      <c r="BC9" s="68">
        <f>AR9+AQ9*0.16+AT9*0.5+AV9+AU9*0.31</f>
        <v>18.3900000000000006</v>
      </c>
      <c r="BD9" s="68">
        <f>AS9+AR9*0.45+AQ9*0.25+AT9*0.25+AV9</f>
        <v>8.40000000000000036</v>
      </c>
      <c r="BE9" s="68">
        <f>AS9+AR9*0.63+AQ9*0.25+AT9*0.17+AV9</f>
        <v>8.77999999999999936</v>
      </c>
      <c r="BF9" s="68">
        <f>AU9*0.6+AR9*0.4+AS9*0.15+AT9*0.5+AV9</f>
        <v>16.3000000000000007</v>
      </c>
      <c r="BG9" s="68">
        <f>AU9+AR9*0.25+AS9*0.22+AT9*0.35+AV9</f>
        <v>19.6000000000000014</v>
      </c>
      <c r="BH9" s="69" t="s">
        <v>125</v>
      </c>
      <c r="BI9" s="60" t="n">
        <v>6310</v>
      </c>
    </row>
    <row r="10" spans="1:61">
      <c r="A10" s="72" t="s">
        <v>126</v>
      </c>
      <c r="B10" s="72" t="n">
        <v>32</v>
      </c>
      <c r="C10" s="48" t="s">
        <v>121</v>
      </c>
      <c r="D10" s="372" t="s">
        <v>127</v>
      </c>
      <c r="E10" s="49" t="n">
        <v>19</v>
      </c>
      <c r="F10" s="50">
        <f>$D$1-43815-112-112</f>
        <v>0</v>
      </c>
      <c r="G10" s="51" t="s">
        <v>128</v>
      </c>
      <c r="H10" s="52" t="n">
        <v>3</v>
      </c>
      <c r="I10" s="53" t="n">
        <v>1</v>
      </c>
      <c r="J10" s="54">
        <f>LOG(I10+1)*4/3</f>
        <v>0.401373327551972992</v>
      </c>
      <c r="K10" s="55">
        <f>(H10)*(H10)*(I10)</f>
        <v>9</v>
      </c>
      <c r="L10" s="55">
        <f>(H10+1)*(H10+1)*I10</f>
        <v>16</v>
      </c>
      <c r="M10" s="56" t="n">
        <v>3.5</v>
      </c>
      <c r="N10" s="57">
        <f>M10*10+19</f>
        <v>54</v>
      </c>
      <c r="O10" s="58" t="n">
        <v>1.5</v>
      </c>
      <c r="P10" s="57" t="n">
        <v>5</v>
      </c>
      <c r="Q10" s="59">
        <f>(P10/7)^0.5</f>
        <v>0.845154254728516108</v>
      </c>
      <c r="R10" s="59">
        <f>IF(P10=7,1,((P10+0.99)/7)^0.5)</f>
        <v>0.925048261289262008</v>
      </c>
      <c r="S10" s="60" t="n">
        <v>1510</v>
      </c>
      <c r="T10" s="61">
        <f>S10-BI10</f>
        <v>0</v>
      </c>
      <c r="U10" s="60" t="n">
        <v>430</v>
      </c>
      <c r="V10" s="62">
        <f>S10/U10</f>
        <v>3.51162790697674021</v>
      </c>
      <c r="W10" s="63" t="n">
        <v>0</v>
      </c>
      <c r="X10" s="63" t="n">
        <v>5</v>
      </c>
      <c r="Y10" s="63" t="n">
        <v>6</v>
      </c>
      <c r="Z10" s="63" t="n">
        <v>2</v>
      </c>
      <c r="AA10" s="63" t="n">
        <v>3</v>
      </c>
      <c r="AB10" s="63" t="n">
        <v>4</v>
      </c>
      <c r="AC10" s="63" t="n">
        <v>2</v>
      </c>
      <c r="AD10" s="38" t="n">
        <v>455</v>
      </c>
      <c r="AE10" s="38" t="n">
        <v>1778</v>
      </c>
      <c r="AF10" s="64">
        <f>(Y10+O10+J10)*(P10/7)^0.5</f>
        <v>6.67787928597896041</v>
      </c>
      <c r="AG10" s="64">
        <f>(Y10+O10+J10)*(IF(P10=7,(P10/7)^0.5,((P10+1)/7)^0.5))</f>
        <v>7.31525024245434974</v>
      </c>
      <c r="AH10" s="65">
        <f>(AC10+O10+(LOG(I10)*4/3))*(P10/7)^0.5</f>
        <v>2.95803989154980975</v>
      </c>
      <c r="AI10" s="65">
        <f>(AC10+O10+(LOG(I10)*4/3))*(IF(P10=7,(P10/7)^0.5,((P10+1)/7)^0.5))</f>
        <v>3.24037034920393019</v>
      </c>
      <c r="AJ10" s="62">
        <f>(((X10+O10+J10)+(AA10+O10+J10)*2)/8)*(P10/7)^0.5</f>
        <v>1.76469475935466003</v>
      </c>
      <c r="AK10" s="62">
        <f>((AC10+J10+O10)*0.7+(AB10+J10+O10)*0.3)*(P10/7)^0.5</f>
        <v>3.80435481990200977</v>
      </c>
      <c r="AL10" s="57" t="n">
        <v>2</v>
      </c>
      <c r="AM10" s="57" t="n">
        <v>3</v>
      </c>
      <c r="AN10" s="59">
        <f>IF(AL10=4,IF(AM10=0,0.137+0.0697,0.137+0.02),IF(AL10=3,IF(AM10=0,0.0958+0.0697,0.0958+0.02),IF(AL10=2,IF(AM10=0,0.0415+0.0697,0.0415+0.02),IF(AL10=1,IF(AM10=0,0.0294+0.0697,0.0294+0.02),IF(AL10=0,IF(AM10=0,0.0063+0.0697,0.0063+0.02))))))</f>
        <v>0.0615000000000000036</v>
      </c>
      <c r="AO10" s="66">
        <f>SUM(AP10:AV10)</f>
        <v>29</v>
      </c>
      <c r="AP10" s="67" t="n">
        <v>0</v>
      </c>
      <c r="AQ10" s="67" t="n">
        <v>10</v>
      </c>
      <c r="AR10" s="67" t="n">
        <v>12</v>
      </c>
      <c r="AS10" s="67" t="n">
        <v>0</v>
      </c>
      <c r="AT10" s="67" t="n">
        <v>2</v>
      </c>
      <c r="AU10" s="67" t="n">
        <v>5</v>
      </c>
      <c r="AV10" s="67" t="n">
        <v>0</v>
      </c>
      <c r="AW10" s="68">
        <f>AP10+AQ10*0.33+AV10</f>
        <v>3.29999999999999982</v>
      </c>
      <c r="AX10" s="68">
        <f>AQ10+AR10*0.25+AV10</f>
        <v>13</v>
      </c>
      <c r="AY10" s="68">
        <f>AQ10+AS10*0.33+AV10</f>
        <v>10</v>
      </c>
      <c r="AZ10" s="68">
        <f>AQ10+AS10/1.5+AV10</f>
        <v>10</v>
      </c>
      <c r="BA10" s="68">
        <f>AR10+AQ10*0.6+AT10*0.17+AV10+AU10*0.12</f>
        <v>18.9400000000000013</v>
      </c>
      <c r="BB10" s="68">
        <f>AR10+AQ10*0.4+AT10*0.3+AV10+AU10*0.21</f>
        <v>17.6499999999999986</v>
      </c>
      <c r="BC10" s="68">
        <f>AR10+AQ10*0.16+AT10*0.5+AV10+AU10*0.31</f>
        <v>16.1499999999999986</v>
      </c>
      <c r="BD10" s="68">
        <f>AS10+AR10*0.45+AQ10*0.25+AT10*0.25+AV10</f>
        <v>8.40000000000000036</v>
      </c>
      <c r="BE10" s="68">
        <f>AS10+AR10*0.63+AQ10*0.25+AT10*0.17+AV10</f>
        <v>10.4000000000000004</v>
      </c>
      <c r="BF10" s="68">
        <f>AU10*0.6+AR10*0.4+AS10*0.15+AT10*0.5+AV10</f>
        <v>8.80000000000000071</v>
      </c>
      <c r="BG10" s="68">
        <f>AU10+AR10*0.25+AS10*0.22+AT10*0.35+AV10</f>
        <v>8.69999999999999929</v>
      </c>
      <c r="BH10" s="69" t="n">
        <v>44037</v>
      </c>
      <c r="BI10" s="60" t="n">
        <v>1510</v>
      </c>
    </row>
    <row r="11" spans="1:61">
      <c r="A11" s="72" t="s">
        <v>129</v>
      </c>
      <c r="B11" s="72" t="n">
        <v>31</v>
      </c>
      <c r="C11" s="48" t="s">
        <v>121</v>
      </c>
      <c r="D11" s="373" t="s">
        <v>49</v>
      </c>
      <c r="E11" s="49" t="n">
        <v>19</v>
      </c>
      <c r="F11" s="50">
        <f>$D$1-43821-112</f>
        <v>106</v>
      </c>
      <c r="G11" s="51" t="s">
        <v>113</v>
      </c>
      <c r="H11" s="52" t="n">
        <v>1</v>
      </c>
      <c r="I11" s="53" t="n">
        <v>1.10000000000000009</v>
      </c>
      <c r="J11" s="54">
        <f>LOG(I11+1)*4/3</f>
        <v>0.429625726311892997</v>
      </c>
      <c r="K11" s="55">
        <f>(H11)*(H11)*(I11)</f>
        <v>1.10000000000000009</v>
      </c>
      <c r="L11" s="55">
        <f>(H11+1)*(H11+1)*I11</f>
        <v>4.40000000000000036</v>
      </c>
      <c r="M11" s="56" t="n">
        <v>4.5</v>
      </c>
      <c r="N11" s="57">
        <f>M11*10+19</f>
        <v>64</v>
      </c>
      <c r="O11" s="58" t="n">
        <v>1.5</v>
      </c>
      <c r="P11" s="57" t="n">
        <v>4</v>
      </c>
      <c r="Q11" s="59">
        <f>(P11/7)^0.5</f>
        <v>0.755928946018454972</v>
      </c>
      <c r="R11" s="59">
        <f>IF(P11=7,1,((P11+0.99)/7)^0.5)</f>
        <v>0.844308677473554958</v>
      </c>
      <c r="S11" s="60" t="n">
        <v>200</v>
      </c>
      <c r="T11" s="61">
        <f>S11-BI11</f>
        <v>-30</v>
      </c>
      <c r="U11" s="60" t="n">
        <v>290</v>
      </c>
      <c r="V11" s="62">
        <f>S11/U11</f>
        <v>0.689655172413793061</v>
      </c>
      <c r="W11" s="63" t="n">
        <v>0</v>
      </c>
      <c r="X11" s="63" t="n">
        <v>5</v>
      </c>
      <c r="Y11" s="63" t="n">
        <v>1</v>
      </c>
      <c r="Z11" s="63" t="n">
        <v>1</v>
      </c>
      <c r="AA11" s="63" t="n">
        <v>3</v>
      </c>
      <c r="AB11" s="63" t="n">
        <v>1</v>
      </c>
      <c r="AC11" s="63" t="n">
        <v>0</v>
      </c>
      <c r="AD11" s="38" t="n">
        <v>234</v>
      </c>
      <c r="AE11" s="38"/>
      <c r="AF11" s="64">
        <f>(Y11+O11+J11)*(P11/7)^0.5</f>
        <v>2.21458888751950012</v>
      </c>
      <c r="AG11" s="64">
        <f>(Y11+O11+J11)*(IF(P11=7,(P11/7)^0.5,((P11+1)/7)^0.5))</f>
        <v>2.47598564735461002</v>
      </c>
      <c r="AH11" s="65">
        <f>(AC11+O11+(LOG(I11)*4/3))*(P11/7)^0.5</f>
        <v>1.17561332418039011</v>
      </c>
      <c r="AI11" s="65">
        <f>(AC11+O11+(LOG(I11)*4/3))*(IF(P11=7,(P11/7)^0.5,((P11+1)/7)^0.5))</f>
        <v>1.31437565406091994</v>
      </c>
      <c r="AJ11" s="62">
        <f>(((X11+O11+J11)+(AA11+O11+J11)*2)/8)*(P11/7)^0.5</f>
        <v>1.58639977883826999</v>
      </c>
      <c r="AK11" s="62">
        <f>((AC11+J11+O11)*0.7+(AB11+J11+O11)*0.3)*(P11/7)^0.5</f>
        <v>1.68543862530658011</v>
      </c>
      <c r="AL11" s="57" t="n">
        <v>2</v>
      </c>
      <c r="AM11" s="57" t="n">
        <v>0</v>
      </c>
      <c r="AN11" s="59">
        <f>IF(AL11=4,IF(AM11=0,0.137+0.0697,0.137+0.02),IF(AL11=3,IF(AM11=0,0.0958+0.0697,0.0958+0.02),IF(AL11=2,IF(AM11=0,0.0415+0.0697,0.0415+0.02),IF(AL11=1,IF(AM11=0,0.0294+0.0697,0.0294+0.02),IF(AL11=0,IF(AM11=0,0.0063+0.0697,0.0063+0.02))))))</f>
        <v>0.111199999999999988</v>
      </c>
      <c r="AO11" s="66">
        <f>SUM(AP11:AV11)</f>
        <v>5.5</v>
      </c>
      <c r="AP11" s="67" t="n">
        <v>0</v>
      </c>
      <c r="AQ11" s="67" t="n">
        <v>10</v>
      </c>
      <c r="AR11" s="67" t="n">
        <v>-2</v>
      </c>
      <c r="AS11" s="67" t="n">
        <v>-1</v>
      </c>
      <c r="AT11" s="67" t="n">
        <v>2</v>
      </c>
      <c r="AU11" s="67" t="n">
        <v>-1.5</v>
      </c>
      <c r="AV11" s="67" t="n">
        <v>-2</v>
      </c>
      <c r="AW11" s="68">
        <f>AP11+AQ11*0.33+AV11</f>
        <v>1.30000000000000004</v>
      </c>
      <c r="AX11" s="68">
        <f>AQ11+AR11*0.25+AV11</f>
        <v>7.5</v>
      </c>
      <c r="AY11" s="68">
        <f>AQ11+AS11*0.33+AV11</f>
        <v>7.66999999999999993</v>
      </c>
      <c r="AZ11" s="68">
        <f>AQ11+AS11/1.5+AV11</f>
        <v>7.33333333333333037</v>
      </c>
      <c r="BA11" s="68">
        <f>AR11+AQ11*0.6+AT11*0.17+AV11+AU11*0.12</f>
        <v>2.16000000000000014</v>
      </c>
      <c r="BB11" s="68">
        <f>AR11+AQ11*0.4+AT11*0.3+AV11+AU11*0.21</f>
        <v>0.284999999999999964</v>
      </c>
      <c r="BC11" s="68">
        <f>AR11+AQ11*0.16+AT11*0.5+AV11+AU11*0.31</f>
        <v>-1.86500000000000004</v>
      </c>
      <c r="BD11" s="68">
        <f>AS11+AR11*0.45+AQ11*0.25+AT11*0.25+AV11</f>
        <v>-0.9</v>
      </c>
      <c r="BE11" s="68">
        <f>AS11+AR11*0.63+AQ11*0.25+AT11*0.17+AV11</f>
        <v>-1.41999999999999993</v>
      </c>
      <c r="BF11" s="68">
        <f>AU11*0.6+AR11*0.4+AS11*0.15+AT11*0.5+AV11</f>
        <v>-2.85</v>
      </c>
      <c r="BG11" s="68">
        <f>AU11+AR11*0.25+AS11*0.22+AT11*0.35+AV11</f>
        <v>-3.52000000000000002</v>
      </c>
      <c r="BH11" s="69" t="s">
        <v>130</v>
      </c>
      <c r="BI11" s="60" t="n">
        <v>230</v>
      </c>
    </row>
    <row r="12" spans="1:61">
      <c r="A12" s="47" t="s">
        <v>131</v>
      </c>
      <c r="B12" s="47" t="n">
        <v>19</v>
      </c>
      <c r="C12" s="48" t="s">
        <v>121</v>
      </c>
      <c r="D12" s="373" t="s">
        <v>132</v>
      </c>
      <c r="E12" s="49" t="n">
        <v>32</v>
      </c>
      <c r="F12" s="50">
        <f>$D$1-43574-112-112-112-112</f>
        <v>17</v>
      </c>
      <c r="G12" s="51"/>
      <c r="H12" s="52" t="n">
        <v>5</v>
      </c>
      <c r="I12" s="53" t="n">
        <v>5.90000000000000036</v>
      </c>
      <c r="J12" s="54">
        <f>LOG(I12+1)*4/3</f>
        <v>1.11846545431633992</v>
      </c>
      <c r="K12" s="55">
        <f>(H12)*(H12)*(I12)</f>
        <v>147.5</v>
      </c>
      <c r="L12" s="55">
        <f>(H12+1)*(H12+1)*I12</f>
        <v>212.400000000000006</v>
      </c>
      <c r="M12" s="56" t="n">
        <v>5.5</v>
      </c>
      <c r="N12" s="57">
        <f>M12*10+19</f>
        <v>74</v>
      </c>
      <c r="O12" s="58" t="n">
        <v>1.5</v>
      </c>
      <c r="P12" s="57" t="n">
        <v>7</v>
      </c>
      <c r="Q12" s="59">
        <f>(P12/7)^0.5</f>
        <v>1</v>
      </c>
      <c r="R12" s="59">
        <f>IF(P12=7,1,((P12+0.99)/7)^0.5)</f>
        <v>1</v>
      </c>
      <c r="S12" s="60" t="n">
        <v>230</v>
      </c>
      <c r="T12" s="61">
        <f>S12-BI12</f>
        <v>10</v>
      </c>
      <c r="U12" s="60" t="n">
        <v>290</v>
      </c>
      <c r="V12" s="62">
        <f>S12/U12</f>
        <v>0.793103448275862011</v>
      </c>
      <c r="W12" s="63" t="n">
        <v>0</v>
      </c>
      <c r="X12" s="63" t="n">
        <v>5</v>
      </c>
      <c r="Y12" s="63" t="n">
        <v>5</v>
      </c>
      <c r="Z12" s="63" t="n">
        <v>2</v>
      </c>
      <c r="AA12" s="63" t="n">
        <v>1</v>
      </c>
      <c r="AB12" s="63" t="n">
        <v>1</v>
      </c>
      <c r="AC12" s="63" t="n">
        <v>3</v>
      </c>
      <c r="AD12" s="38" t="n">
        <v>304</v>
      </c>
      <c r="AE12" s="38"/>
      <c r="AF12" s="64">
        <f>(Y12+O12+J12)*(P12/7)^0.5</f>
        <v>7.6184654543163397</v>
      </c>
      <c r="AG12" s="64">
        <f>(Y12+O12+J12)*(IF(P12=7,(P12/7)^0.5,((P12+1)/7)^0.5))</f>
        <v>7.6184654543163397</v>
      </c>
      <c r="AH12" s="65">
        <f>(AC12+O12+(LOG(I12)*4/3))*(P12/7)^0.5</f>
        <v>5.52780268218953008</v>
      </c>
      <c r="AI12" s="65">
        <f>(AC12+O12+(LOG(I12)*4/3))*(IF(P12=7,(P12/7)^0.5,((P12+1)/7)^0.5))</f>
        <v>5.52780268218953008</v>
      </c>
      <c r="AJ12" s="62">
        <f>(((X12+O12+J12)+(AA12+O12+J12)*2)/8)*(P12/7)^0.5</f>
        <v>1.85692454536862996</v>
      </c>
      <c r="AK12" s="62">
        <f>((AC12+J12+O12)*0.7+(AB12+J12+O12)*0.3)*(P12/7)^0.5</f>
        <v>5.01846545431634006</v>
      </c>
      <c r="AL12" s="57" t="n">
        <v>0</v>
      </c>
      <c r="AM12" s="57" t="n">
        <v>4</v>
      </c>
      <c r="AN12" s="59">
        <f>IF(AL12=4,IF(AM12=0,0.137+0.0697,0.137+0.02),IF(AL12=3,IF(AM12=0,0.0958+0.0697,0.0958+0.02),IF(AL12=2,IF(AM12=0,0.0415+0.0697,0.0415+0.02),IF(AL12=1,IF(AM12=0,0.0294+0.0697,0.0294+0.02),IF(AL12=0,IF(AM12=0,0.0063+0.0697,0.0063+0.02))))))</f>
        <v>0.0262999999999999989</v>
      </c>
      <c r="AO12" s="66">
        <f>SUM(AP12:AV12)</f>
        <v>17</v>
      </c>
      <c r="AP12" s="67" t="n">
        <v>0</v>
      </c>
      <c r="AQ12" s="67" t="n">
        <v>10</v>
      </c>
      <c r="AR12" s="67" t="n">
        <v>9</v>
      </c>
      <c r="AS12" s="67" t="n">
        <v>0</v>
      </c>
      <c r="AT12" s="67" t="n">
        <v>-1.5</v>
      </c>
      <c r="AU12" s="67" t="n">
        <v>-1.5</v>
      </c>
      <c r="AV12" s="67" t="n">
        <v>1</v>
      </c>
      <c r="AW12" s="68">
        <f>AP12+AQ12*0.33+AV12</f>
        <v>4.29999999999999982</v>
      </c>
      <c r="AX12" s="68">
        <f>AQ12+AR12*0.25+AV12</f>
        <v>13.25</v>
      </c>
      <c r="AY12" s="68">
        <f>AQ12+AS12*0.33+AV12</f>
        <v>11</v>
      </c>
      <c r="AZ12" s="68">
        <f>AQ12+AS12/1.5+AV12</f>
        <v>11</v>
      </c>
      <c r="BA12" s="68">
        <f>AR12+AQ12*0.6+AT12*0.17+AV12+AU12*0.12</f>
        <v>15.5649999999999995</v>
      </c>
      <c r="BB12" s="68">
        <f>AR12+AQ12*0.4+AT12*0.3+AV12+AU12*0.21</f>
        <v>13.2349999999999994</v>
      </c>
      <c r="BC12" s="68">
        <f>AR12+AQ12*0.16+AT12*0.5+AV12+AU12*0.31</f>
        <v>10.3849999999999998</v>
      </c>
      <c r="BD12" s="68">
        <f>AS12+AR12*0.45+AQ12*0.25+AT12*0.25+AV12</f>
        <v>7.17499999999999982</v>
      </c>
      <c r="BE12" s="68">
        <f>AS12+AR12*0.63+AQ12*0.25+AT12*0.17+AV12</f>
        <v>8.91499999999999915</v>
      </c>
      <c r="BF12" s="68">
        <f>AU12*0.6+AR12*0.4+AS12*0.15+AT12*0.5+AV12</f>
        <v>2.95000000000000018</v>
      </c>
      <c r="BG12" s="68">
        <f>AU12+AR12*0.25+AS12*0.22+AT12*0.35+AV12</f>
        <v>1.22500000000000009</v>
      </c>
      <c r="BH12" s="69" t="n">
        <v>43637</v>
      </c>
      <c r="BI12" s="60" t="n">
        <v>220</v>
      </c>
    </row>
    <row r="13" spans="1:61">
      <c r="A13" s="47" t="s">
        <v>133</v>
      </c>
      <c r="B13" s="47" t="n">
        <v>31</v>
      </c>
      <c r="C13" s="48" t="s">
        <v>28</v>
      </c>
      <c r="D13" s="372" t="s">
        <v>134</v>
      </c>
      <c r="E13" s="49" t="n">
        <v>19</v>
      </c>
      <c r="F13" s="50">
        <f>$D$1-43822-112</f>
        <v>105</v>
      </c>
      <c r="G13" s="51" t="s">
        <v>113</v>
      </c>
      <c r="H13" s="52" t="n">
        <v>2</v>
      </c>
      <c r="I13" s="53" t="n">
        <v>2.20000000000000018</v>
      </c>
      <c r="J13" s="54">
        <f>LOG(I13+1)*4/3</f>
        <v>0.673533304426540003</v>
      </c>
      <c r="K13" s="55">
        <f>(H13)*(H13)*(I13)</f>
        <v>8.80000000000000071</v>
      </c>
      <c r="L13" s="55">
        <f>(H13+1)*(H13+1)*I13</f>
        <v>19.8000000000000007</v>
      </c>
      <c r="M13" s="56" t="n">
        <v>5.29999999999999982</v>
      </c>
      <c r="N13" s="57">
        <f>M13*10+19</f>
        <v>72</v>
      </c>
      <c r="O13" s="58" t="n">
        <v>1.5</v>
      </c>
      <c r="P13" s="57" t="n">
        <v>7</v>
      </c>
      <c r="Q13" s="59">
        <f>(P13/7)^0.5</f>
        <v>1</v>
      </c>
      <c r="R13" s="59">
        <f>IF(P13=7,1,((P13+0.99)/7)^0.5)</f>
        <v>1</v>
      </c>
      <c r="S13" s="60" t="n">
        <v>4870</v>
      </c>
      <c r="T13" s="61">
        <f>S13-BI13</f>
        <v>380</v>
      </c>
      <c r="U13" s="60" t="n">
        <v>370</v>
      </c>
      <c r="V13" s="62">
        <f>S13/U13</f>
        <v>13.1621621621622005</v>
      </c>
      <c r="W13" s="63" t="n">
        <v>1</v>
      </c>
      <c r="X13" s="63" t="n">
        <v>6</v>
      </c>
      <c r="Y13" s="63">
        <f>5+1/4</f>
        <v>5.25</v>
      </c>
      <c r="Z13" s="63" t="n">
        <v>3</v>
      </c>
      <c r="AA13" s="63" t="n">
        <v>5</v>
      </c>
      <c r="AB13" s="63">
        <f>6+2/4</f>
        <v>6.5</v>
      </c>
      <c r="AC13" s="63" t="n">
        <v>2</v>
      </c>
      <c r="AD13" s="38" t="n">
        <v>607</v>
      </c>
      <c r="AE13" s="38" t="n">
        <v>1847</v>
      </c>
      <c r="AF13" s="64">
        <f>(Y13+O13+J13)*(P13/7)^0.5</f>
        <v>7.42353330442653991</v>
      </c>
      <c r="AG13" s="64">
        <f>(Y13+O13+J13)*(IF(P13=7,(P13/7)^0.5,((P13+1)/7)^0.5))</f>
        <v>7.42353330442653991</v>
      </c>
      <c r="AH13" s="65">
        <f>(AC13+O13+(LOG(I13)*4/3))*(P13/7)^0.5</f>
        <v>3.95656357442961024</v>
      </c>
      <c r="AI13" s="65">
        <f>(AC13+O13+(LOG(I13)*4/3))*(IF(P13=7,(P13/7)^0.5,((P13+1)/7)^0.5))</f>
        <v>3.95656357442961024</v>
      </c>
      <c r="AJ13" s="62">
        <f>(((X13+O13+J13)+(AA13+O13+J13)*2)/8)*(P13/7)^0.5</f>
        <v>2.81507498915994994</v>
      </c>
      <c r="AK13" s="62">
        <f>((AC13+J13+O13)*0.7+(AB13+J13+O13)*0.3)*(P13/7)^0.5</f>
        <v>5.52353330442653956</v>
      </c>
      <c r="AL13" s="57" t="n">
        <v>1</v>
      </c>
      <c r="AM13" s="57" t="n">
        <v>1</v>
      </c>
      <c r="AN13" s="59">
        <f>IF(AL13=4,IF(AM13=0,0.137+0.0697,0.137+0.02),IF(AL13=3,IF(AM13=0,0.0958+0.0697,0.0958+0.02),IF(AL13=2,IF(AM13=0,0.0415+0.0697,0.0415+0.02),IF(AL13=1,IF(AM13=0,0.0294+0.0697,0.0294+0.02),IF(AL13=0,IF(AM13=0,0.0063+0.0697,0.0063+0.02))))))</f>
        <v>0.049399999999999995</v>
      </c>
      <c r="AO13" s="66">
        <f>SUM(AP13:AV13)</f>
        <v>46.5</v>
      </c>
      <c r="AP13" s="67" t="n">
        <v>0</v>
      </c>
      <c r="AQ13" s="67" t="n">
        <v>14</v>
      </c>
      <c r="AR13" s="67" t="n">
        <v>10</v>
      </c>
      <c r="AS13" s="67" t="n">
        <v>1.5</v>
      </c>
      <c r="AT13" s="67" t="n">
        <v>7</v>
      </c>
      <c r="AU13" s="67" t="n">
        <v>14</v>
      </c>
      <c r="AV13" s="67" t="n">
        <v>0</v>
      </c>
      <c r="AW13" s="68">
        <f>AP13+AQ13*0.33+AV13</f>
        <v>4.62000000000000011</v>
      </c>
      <c r="AX13" s="68">
        <f>AQ13+AR13*0.25+AV13</f>
        <v>16.5</v>
      </c>
      <c r="AY13" s="68">
        <f>AQ13+AS13*0.33+AV13</f>
        <v>14.4949999999999992</v>
      </c>
      <c r="AZ13" s="68">
        <f>AQ13+AS13/1.5+AV13</f>
        <v>15</v>
      </c>
      <c r="BA13" s="68">
        <f>AR13+AQ13*0.6+AT13*0.17+AV13+AU13*0.12</f>
        <v>21.2699999999999996</v>
      </c>
      <c r="BB13" s="68">
        <f>AR13+AQ13*0.4+AT13*0.3+AV13+AU13*0.21</f>
        <v>20.6400000000000006</v>
      </c>
      <c r="BC13" s="68">
        <f>AR13+AQ13*0.16+AT13*0.5+AV13+AU13*0.31</f>
        <v>20.0799999999999983</v>
      </c>
      <c r="BD13" s="68">
        <f>AS13+AR13*0.45+AQ13*0.25+AT13*0.25+AV13</f>
        <v>11.25</v>
      </c>
      <c r="BE13" s="68">
        <f>AS13+AR13*0.63+AQ13*0.25+AT13*0.17+AV13</f>
        <v>12.4900000000000002</v>
      </c>
      <c r="BF13" s="68">
        <f>AU13*0.6+AR13*0.4+AS13*0.15+AT13*0.5+AV13</f>
        <v>16.125</v>
      </c>
      <c r="BG13" s="68">
        <f>AU13+AR13*0.25+AS13*0.22+AT13*0.35+AV13</f>
        <v>19.2800000000000011</v>
      </c>
      <c r="BH13" s="69" t="s">
        <v>135</v>
      </c>
      <c r="BI13" s="60" t="n">
        <v>4490</v>
      </c>
    </row>
    <row r="14" spans="1:61">
      <c r="A14" s="72" t="s">
        <v>136</v>
      </c>
      <c r="B14" s="72" t="n">
        <v>32</v>
      </c>
      <c r="C14" s="48" t="s">
        <v>28</v>
      </c>
      <c r="D14" s="372" t="s">
        <v>137</v>
      </c>
      <c r="E14" s="49" t="n">
        <v>18</v>
      </c>
      <c r="F14" s="50">
        <f>$D$1-43974</f>
        <v>65</v>
      </c>
      <c r="G14" s="51" t="s">
        <v>138</v>
      </c>
      <c r="H14" s="73" t="n">
        <v>1</v>
      </c>
      <c r="I14" s="53" t="n">
        <v>1.30000000000000004</v>
      </c>
      <c r="J14" s="54">
        <f>LOG(I14+1)*4/3</f>
        <v>0.482303781356789951</v>
      </c>
      <c r="K14" s="55">
        <f>(H14)*(H14)*(I14)</f>
        <v>1.30000000000000004</v>
      </c>
      <c r="L14" s="55">
        <f>(H14+1)*(H14+1)*I14</f>
        <v>5.20000000000000018</v>
      </c>
      <c r="M14" s="56" t="n">
        <v>4.79999999999999982</v>
      </c>
      <c r="N14" s="57">
        <f>M14*10+19</f>
        <v>67</v>
      </c>
      <c r="O14" s="58" t="n">
        <v>1.5</v>
      </c>
      <c r="P14" s="57" t="n">
        <v>7</v>
      </c>
      <c r="Q14" s="59">
        <f>(P14/7)^0.5</f>
        <v>1</v>
      </c>
      <c r="R14" s="59">
        <f>IF(P14=7,1,((P14+0.99)/7)^0.5)</f>
        <v>1</v>
      </c>
      <c r="S14" s="60" t="n">
        <v>4350</v>
      </c>
      <c r="T14" s="61">
        <f>S14-BI14</f>
        <v>700</v>
      </c>
      <c r="U14" s="60" t="n">
        <v>370</v>
      </c>
      <c r="V14" s="62">
        <f>S14/U14</f>
        <v>11.7567567567568005</v>
      </c>
      <c r="W14" s="63" t="n">
        <v>0</v>
      </c>
      <c r="X14" s="63" t="n">
        <v>4</v>
      </c>
      <c r="Y14" s="63">
        <f>6+1/4</f>
        <v>6.25</v>
      </c>
      <c r="Z14" s="63" t="n">
        <v>5</v>
      </c>
      <c r="AA14" s="63">
        <f>4+1/3</f>
        <v>4.33333333333333037</v>
      </c>
      <c r="AB14" s="63">
        <f>5+3/4</f>
        <v>5.75</v>
      </c>
      <c r="AC14" s="63" t="n">
        <v>2</v>
      </c>
      <c r="AD14" s="38" t="n">
        <v>530</v>
      </c>
      <c r="AE14" s="38" t="n">
        <v>1983</v>
      </c>
      <c r="AF14" s="64">
        <f>(Y14+O14+J14)*(P14/7)^0.5</f>
        <v>8.23230378135679075</v>
      </c>
      <c r="AG14" s="64">
        <f>(Y14+O14+J14)*(IF(P14=7,(P14/7)^0.5,((P14+1)/7)^0.5))</f>
        <v>8.23230378135679075</v>
      </c>
      <c r="AH14" s="65">
        <f>(AC14+O14+(LOG(I14)*4/3))*(P14/7)^0.5</f>
        <v>3.65192446974245</v>
      </c>
      <c r="AI14" s="65">
        <f>(AC14+O14+(LOG(I14)*4/3))*(IF(P14=7,(P14/7)^0.5,((P14+1)/7)^0.5))</f>
        <v>3.65192446974245</v>
      </c>
      <c r="AJ14" s="62">
        <f>(((X14+O14+J14)+(AA14+O14+J14)*2)/8)*(P14/7)^0.5</f>
        <v>2.32669725134213001</v>
      </c>
      <c r="AK14" s="62">
        <f>((AC14+J14+O14)*0.7+(AB14+J14+O14)*0.3)*(P14/7)^0.5</f>
        <v>5.10730378135678986</v>
      </c>
      <c r="AL14" s="57" t="n">
        <v>2</v>
      </c>
      <c r="AM14" s="57" t="n">
        <v>2</v>
      </c>
      <c r="AN14" s="59">
        <f>IF(AL14=4,IF(AM14=0,0.137+0.0697,0.137+0.02),IF(AL14=3,IF(AM14=0,0.0958+0.0697,0.0958+0.02),IF(AL14=2,IF(AM14=0,0.0415+0.0697,0.0415+0.02),IF(AL14=1,IF(AM14=0,0.0294+0.0697,0.0294+0.02),IF(AL14=0,IF(AM14=0,0.0063+0.0697,0.0063+0.02))))))</f>
        <v>0.0615000000000000036</v>
      </c>
      <c r="AO14" s="66">
        <f>SUM(AP14:AV14)</f>
        <v>40.5</v>
      </c>
      <c r="AP14" s="67" t="n">
        <v>0</v>
      </c>
      <c r="AQ14" s="67" t="n">
        <v>6</v>
      </c>
      <c r="AR14" s="67" t="n">
        <v>13</v>
      </c>
      <c r="AS14" s="67" t="n">
        <v>5.5</v>
      </c>
      <c r="AT14" s="67" t="n">
        <v>5</v>
      </c>
      <c r="AU14" s="67" t="n">
        <v>11</v>
      </c>
      <c r="AV14" s="67" t="n">
        <v>0</v>
      </c>
      <c r="AW14" s="68">
        <f>AP14+AQ14*0.33+AV14</f>
        <v>1.98000000000000007</v>
      </c>
      <c r="AX14" s="68">
        <f>AQ14+AR14*0.25+AV14</f>
        <v>9.25</v>
      </c>
      <c r="AY14" s="68">
        <f>AQ14+AS14*0.33+AV14</f>
        <v>7.81500000000000039</v>
      </c>
      <c r="AZ14" s="68">
        <f>AQ14+AS14/1.5+AV14</f>
        <v>9.66666666666666963</v>
      </c>
      <c r="BA14" s="68">
        <f>AR14+AQ14*0.6+AT14*0.17+AV14+AU14*0.12</f>
        <v>18.7699999999999996</v>
      </c>
      <c r="BB14" s="68">
        <f>AR14+AQ14*0.4+AT14*0.3+AV14+AU14*0.21</f>
        <v>19.2100000000000009</v>
      </c>
      <c r="BC14" s="68">
        <f>AR14+AQ14*0.16+AT14*0.5+AV14+AU14*0.31</f>
        <v>19.870000000000001</v>
      </c>
      <c r="BD14" s="68">
        <f>AS14+AR14*0.45+AQ14*0.25+AT14*0.25+AV14</f>
        <v>14.0999999999999996</v>
      </c>
      <c r="BE14" s="68">
        <f>AS14+AR14*0.63+AQ14*0.25+AT14*0.17+AV14</f>
        <v>16.0399999999999991</v>
      </c>
      <c r="BF14" s="68">
        <f>AU14*0.6+AR14*0.4+AS14*0.15+AT14*0.5+AV14</f>
        <v>15.125</v>
      </c>
      <c r="BG14" s="68">
        <f>AU14+AR14*0.25+AS14*0.22+AT14*0.35+AV14</f>
        <v>17.2100000000000009</v>
      </c>
      <c r="BH14" s="69" t="s">
        <v>139</v>
      </c>
      <c r="BI14" s="60" t="n">
        <v>3650</v>
      </c>
    </row>
    <row r="15" spans="1:61">
      <c r="A15" s="47" t="s">
        <v>140</v>
      </c>
      <c r="B15" s="47" t="n">
        <v>33</v>
      </c>
      <c r="C15" s="48" t="s">
        <v>23</v>
      </c>
      <c r="D15" s="372" t="s">
        <v>141</v>
      </c>
      <c r="E15" s="49" t="n">
        <v>17</v>
      </c>
      <c r="F15" s="50">
        <f>$D$1-43955</f>
        <v>84</v>
      </c>
      <c r="G15" s="51" t="s">
        <v>138</v>
      </c>
      <c r="H15" s="52" t="n">
        <v>2</v>
      </c>
      <c r="I15" s="53" t="n">
        <v>1</v>
      </c>
      <c r="J15" s="54">
        <f>LOG(I15+1)*4/3</f>
        <v>0.401373327551972992</v>
      </c>
      <c r="K15" s="55">
        <f>(H15)*(H15)*(I15)</f>
        <v>4</v>
      </c>
      <c r="L15" s="55">
        <f>(H15+1)*(H15+1)*I15</f>
        <v>9</v>
      </c>
      <c r="M15" s="56" t="n">
        <v>4.70000000000000018</v>
      </c>
      <c r="N15" s="57">
        <f>M15*10+19</f>
        <v>66</v>
      </c>
      <c r="O15" s="58" t="n">
        <v>1.5</v>
      </c>
      <c r="P15" s="57" t="n">
        <v>6</v>
      </c>
      <c r="Q15" s="59">
        <f>(P15/7)^0.5</f>
        <v>0.925820099772552041</v>
      </c>
      <c r="R15" s="59">
        <f>IF(P15=7,1,((P15+0.99)/7)^0.5)</f>
        <v>0.999285459001294996</v>
      </c>
      <c r="S15" s="60" t="n">
        <v>3040</v>
      </c>
      <c r="T15" s="61">
        <f>S15-BI15</f>
        <v>390</v>
      </c>
      <c r="U15" s="60" t="n">
        <v>430</v>
      </c>
      <c r="V15" s="62">
        <f>S15/U15</f>
        <v>7.06976744186046968</v>
      </c>
      <c r="W15" s="63" t="n">
        <v>0</v>
      </c>
      <c r="X15" s="63" t="n">
        <v>4</v>
      </c>
      <c r="Y15" s="63">
        <f>6+0.5/4</f>
        <v>6.125</v>
      </c>
      <c r="Z15" s="63" t="n">
        <v>6</v>
      </c>
      <c r="AA15" s="63" t="n">
        <v>2</v>
      </c>
      <c r="AB15" s="63">
        <f>4+2/3</f>
        <v>4.66666666666666963</v>
      </c>
      <c r="AC15" s="63" t="n">
        <v>0</v>
      </c>
      <c r="AD15" s="38" t="n">
        <v>485</v>
      </c>
      <c r="AE15" s="38" t="n">
        <v>2051</v>
      </c>
      <c r="AF15" s="64">
        <f>(Y15+O15+J15)*(P15/7)^0.5</f>
        <v>7.43097775492592039</v>
      </c>
      <c r="AG15" s="64">
        <f>(Y15+O15+J15)*(IF(P15=7,(P15/7)^0.5,((P15+1)/7)^0.5))</f>
        <v>8.02637332755197086</v>
      </c>
      <c r="AH15" s="65">
        <f>(AC15+O15+(LOG(I15)*4/3))*(P15/7)^0.5</f>
        <v>1.38873014965883002</v>
      </c>
      <c r="AI15" s="65">
        <f>(AC15+O15+(LOG(I15)*4/3))*(IF(P15=7,(P15/7)^0.5,((P15+1)/7)^0.5))</f>
        <v>1.5</v>
      </c>
      <c r="AJ15" s="62">
        <f>(((X15+O15+J15)+(AA15+O15+J15)*2)/8)*(P15/7)^0.5</f>
        <v>1.5859437162046901</v>
      </c>
      <c r="AK15" s="62">
        <f>((AC15+J15+O15)*0.7+(AB15+J15+O15)*0.3)*(P15/7)^0.5</f>
        <v>3.05647778350060983</v>
      </c>
      <c r="AL15" s="57" t="n">
        <v>2</v>
      </c>
      <c r="AM15" s="57" t="n">
        <v>1</v>
      </c>
      <c r="AN15" s="59">
        <f>IF(AL15=4,IF(AM15=0,0.137+0.0697,0.137+0.02),IF(AL15=3,IF(AM15=0,0.0958+0.0697,0.0958+0.02),IF(AL15=2,IF(AM15=0,0.0415+0.0697,0.0415+0.02),IF(AL15=1,IF(AM15=0,0.0294+0.0697,0.0294+0.02),IF(AL15=0,IF(AM15=0,0.0063+0.0697,0.0063+0.02))))))</f>
        <v>0.0615000000000000036</v>
      </c>
      <c r="AO15" s="66">
        <f>SUM(AP15:AV15)</f>
        <v>32</v>
      </c>
      <c r="AP15" s="67" t="n">
        <v>0</v>
      </c>
      <c r="AQ15" s="67" t="n">
        <v>6</v>
      </c>
      <c r="AR15" s="67" t="n">
        <v>12.5</v>
      </c>
      <c r="AS15" s="67" t="n">
        <v>8.5</v>
      </c>
      <c r="AT15" s="67" t="n">
        <v>0</v>
      </c>
      <c r="AU15" s="67" t="n">
        <v>7</v>
      </c>
      <c r="AV15" s="67" t="n">
        <v>-2</v>
      </c>
      <c r="AW15" s="68">
        <f>AP15+AQ15*0.33+AV15</f>
        <v>-0.02</v>
      </c>
      <c r="AX15" s="68">
        <f>AQ15+AR15*0.25+AV15</f>
        <v>7.125</v>
      </c>
      <c r="AY15" s="68">
        <f>AQ15+AS15*0.33+AV15</f>
        <v>6.80499999999999972</v>
      </c>
      <c r="AZ15" s="68">
        <f>AQ15+AS15/1.5+AV15</f>
        <v>9.66666666666669983</v>
      </c>
      <c r="BA15" s="68">
        <f>AR15+AQ15*0.6+AT15*0.17+AV15+AU15*0.12</f>
        <v>14.9399999999999995</v>
      </c>
      <c r="BB15" s="68">
        <f>AR15+AQ15*0.4+AT15*0.3+AV15+AU15*0.21</f>
        <v>14.3699999999999992</v>
      </c>
      <c r="BC15" s="68">
        <f>AR15+AQ15*0.16+AT15*0.5+AV15+AU15*0.31</f>
        <v>13.6300000000000008</v>
      </c>
      <c r="BD15" s="68">
        <f>AS15+AR15*0.45+AQ15*0.25+AT15*0.25+AV15</f>
        <v>13.625</v>
      </c>
      <c r="BE15" s="68">
        <f>AS15+AR15*0.63+AQ15*0.25+AT15*0.17+AV15</f>
        <v>15.875</v>
      </c>
      <c r="BF15" s="68">
        <f>AU15*0.6+AR15*0.4+AS15*0.15+AT15*0.5+AV15</f>
        <v>8.47499999999999964</v>
      </c>
      <c r="BG15" s="68">
        <f>AU15+AR15*0.25+AS15*0.22+AT15*0.35+AV15</f>
        <v>9.99499999999999922</v>
      </c>
      <c r="BH15" s="69" t="n">
        <v>43867</v>
      </c>
      <c r="BI15" s="60" t="n">
        <v>2650</v>
      </c>
    </row>
    <row r="16" spans="1:61">
      <c r="A16" s="47" t="s">
        <v>142</v>
      </c>
      <c r="B16" s="47" t="n">
        <v>33</v>
      </c>
      <c r="C16" s="48" t="s">
        <v>28</v>
      </c>
      <c r="D16" s="372" t="s">
        <v>143</v>
      </c>
      <c r="E16" s="49" t="n">
        <v>17</v>
      </c>
      <c r="F16" s="50">
        <f>$D$1-43976</f>
        <v>63</v>
      </c>
      <c r="G16" s="51"/>
      <c r="H16" s="52" t="n">
        <v>2</v>
      </c>
      <c r="I16" s="53" t="n">
        <v>1</v>
      </c>
      <c r="J16" s="54">
        <f>LOG(I16+1)*4/3</f>
        <v>0.401373327551972992</v>
      </c>
      <c r="K16" s="55">
        <f>(H16)*(H16)*(I16)</f>
        <v>4</v>
      </c>
      <c r="L16" s="55">
        <f>(H16+1)*(H16+1)*I16</f>
        <v>9</v>
      </c>
      <c r="M16" s="56" t="n">
        <v>4.09999999999999964</v>
      </c>
      <c r="N16" s="57">
        <f>M16*10+19</f>
        <v>60</v>
      </c>
      <c r="O16" s="58" t="n">
        <v>1.5</v>
      </c>
      <c r="P16" s="57" t="n">
        <v>4</v>
      </c>
      <c r="Q16" s="59">
        <f>(P16/7)^0.5</f>
        <v>0.755928946018454972</v>
      </c>
      <c r="R16" s="59">
        <f>IF(P16=7,1,((P16+0.99)/7)^0.5)</f>
        <v>0.844308677473554958</v>
      </c>
      <c r="S16" s="60" t="n">
        <v>1800</v>
      </c>
      <c r="T16" s="61">
        <f>S16-BI16</f>
        <v>190</v>
      </c>
      <c r="U16" s="60" t="n">
        <v>470</v>
      </c>
      <c r="V16" s="62">
        <f>S16/U16</f>
        <v>3.82978723404254993</v>
      </c>
      <c r="W16" s="63" t="n">
        <v>0</v>
      </c>
      <c r="X16" s="63" t="n">
        <v>4</v>
      </c>
      <c r="Y16" s="63">
        <f>6+1/4</f>
        <v>6.25</v>
      </c>
      <c r="Z16" s="63" t="n">
        <v>2</v>
      </c>
      <c r="AA16" s="63" t="n">
        <v>5</v>
      </c>
      <c r="AB16" s="63" t="n">
        <v>3</v>
      </c>
      <c r="AC16" s="63" t="n">
        <v>4</v>
      </c>
      <c r="AD16" s="38" t="n">
        <v>463</v>
      </c>
      <c r="AE16" s="38" t="n">
        <v>2035</v>
      </c>
      <c r="AF16" s="64">
        <f>(Y16+O16+J16)*(P16/7)^0.5</f>
        <v>6.16185904809931007</v>
      </c>
      <c r="AG16" s="64">
        <f>(Y16+O16+J16)*(IF(P16=7,(P16/7)^0.5,((P16+1)/7)^0.5))</f>
        <v>6.88916784966109041</v>
      </c>
      <c r="AH16" s="65">
        <f>(AC16+O16+(LOG(I16)*4/3))*(P16/7)^0.5</f>
        <v>4.15760920310149995</v>
      </c>
      <c r="AI16" s="65">
        <f>(AC16+O16+(LOG(I16)*4/3))*(IF(P16=7,(P16/7)^0.5,((P16+1)/7)^0.5))</f>
        <v>4.64834840100683966</v>
      </c>
      <c r="AJ16" s="62">
        <f>(((X16+O16+J16)+(AA16+O16+J16)*2)/8)*(P16/7)^0.5</f>
        <v>1.86186433133877998</v>
      </c>
      <c r="AK16" s="62">
        <f>((AC16+J16+O16)*0.7+(AB16+J16+O16)*0.3)*(P16/7)^0.5</f>
        <v>4.23424023575225039</v>
      </c>
      <c r="AL16" s="57" t="n">
        <v>3</v>
      </c>
      <c r="AM16" s="57" t="n">
        <v>1</v>
      </c>
      <c r="AN16" s="59">
        <f>IF(AL16=4,IF(AM16=0,0.137+0.0697,0.137+0.02),IF(AL16=3,IF(AM16=0,0.0958+0.0697,0.0958+0.02),IF(AL16=2,IF(AM16=0,0.0415+0.0697,0.0415+0.02),IF(AL16=1,IF(AM16=0,0.0294+0.0697,0.0294+0.02),IF(AL16=0,IF(AM16=0,0.0063+0.0697,0.0063+0.02))))))</f>
        <v>0.115799999999999992</v>
      </c>
      <c r="AO16" s="66">
        <f>SUM(AP16:AV16)</f>
        <v>30</v>
      </c>
      <c r="AP16" s="67" t="n">
        <v>0</v>
      </c>
      <c r="AQ16" s="67" t="n">
        <v>6</v>
      </c>
      <c r="AR16" s="67" t="n">
        <v>13</v>
      </c>
      <c r="AS16" s="67" t="n">
        <v>0</v>
      </c>
      <c r="AT16" s="67" t="n">
        <v>7</v>
      </c>
      <c r="AU16" s="67" t="n">
        <v>2</v>
      </c>
      <c r="AV16" s="67" t="n">
        <v>2</v>
      </c>
      <c r="AW16" s="68">
        <f>AP16+AQ16*0.33+AV16</f>
        <v>3.98000000000000007</v>
      </c>
      <c r="AX16" s="68">
        <f>AQ16+AR16*0.25+AV16</f>
        <v>11.25</v>
      </c>
      <c r="AY16" s="68">
        <f>AQ16+AS16*0.33+AV16</f>
        <v>8</v>
      </c>
      <c r="AZ16" s="68">
        <f>AQ16+AS16/1.5+AV16</f>
        <v>8</v>
      </c>
      <c r="BA16" s="68">
        <f>AR16+AQ16*0.6+AT16*0.17+AV16+AU16*0.12</f>
        <v>20.0300000000000011</v>
      </c>
      <c r="BB16" s="68">
        <f>AR16+AQ16*0.4+AT16*0.3+AV16+AU16*0.21</f>
        <v>19.9200000000000017</v>
      </c>
      <c r="BC16" s="68">
        <f>AR16+AQ16*0.16+AT16*0.5+AV16+AU16*0.31</f>
        <v>20.0799999999999983</v>
      </c>
      <c r="BD16" s="68">
        <f>AS16+AR16*0.45+AQ16*0.25+AT16*0.25+AV16</f>
        <v>11.0999999999999996</v>
      </c>
      <c r="BE16" s="68">
        <f>AS16+AR16*0.63+AQ16*0.25+AT16*0.17+AV16</f>
        <v>12.8800000000000008</v>
      </c>
      <c r="BF16" s="68">
        <f>AU16*0.6+AR16*0.4+AS16*0.15+AT16*0.5+AV16</f>
        <v>11.9000000000000004</v>
      </c>
      <c r="BG16" s="68">
        <f>AU16+AR16*0.25+AS16*0.22+AT16*0.35+AV16</f>
        <v>9.69999999999999929</v>
      </c>
      <c r="BH16" s="69" t="n">
        <v>44024</v>
      </c>
      <c r="BI16" s="60" t="n">
        <v>1610</v>
      </c>
    </row>
    <row r="17" spans="1:61">
      <c r="A17" s="47" t="s">
        <v>144</v>
      </c>
      <c r="B17" s="47" t="n">
        <v>32</v>
      </c>
      <c r="C17" s="48" t="s">
        <v>28</v>
      </c>
      <c r="D17" s="372" t="s">
        <v>145</v>
      </c>
      <c r="E17" s="49" t="n">
        <v>19</v>
      </c>
      <c r="F17" s="50">
        <f>$D$1-43812-112-112</f>
        <v>3</v>
      </c>
      <c r="G17" s="51" t="s">
        <v>113</v>
      </c>
      <c r="H17" s="52" t="n">
        <v>2</v>
      </c>
      <c r="I17" s="53" t="n">
        <v>1.19999999999999996</v>
      </c>
      <c r="J17" s="54">
        <f>LOG(I17+1)*4/3</f>
        <v>0.456563574429606955</v>
      </c>
      <c r="K17" s="55">
        <f>(H17)*(H17)*(I17)</f>
        <v>4.79999999999999982</v>
      </c>
      <c r="L17" s="55">
        <f>(H17+1)*(H17+1)*I17</f>
        <v>10.8000000000000007</v>
      </c>
      <c r="M17" s="56" t="n">
        <v>5</v>
      </c>
      <c r="N17" s="57">
        <f>M17*10+19</f>
        <v>69</v>
      </c>
      <c r="O17" s="58" t="n">
        <v>1.5</v>
      </c>
      <c r="P17" s="57" t="n">
        <v>7</v>
      </c>
      <c r="Q17" s="59">
        <f>(P17/7)^0.5</f>
        <v>1</v>
      </c>
      <c r="R17" s="59">
        <f>IF(P17=7,1,((P17+0.99)/7)^0.5)</f>
        <v>1</v>
      </c>
      <c r="S17" s="60" t="n">
        <v>1460</v>
      </c>
      <c r="T17" s="61">
        <f>S17-BI17</f>
        <v>160</v>
      </c>
      <c r="U17" s="60" t="n">
        <v>390</v>
      </c>
      <c r="V17" s="62">
        <f>S17/U17</f>
        <v>3.74358974358974006</v>
      </c>
      <c r="W17" s="63" t="n">
        <v>0</v>
      </c>
      <c r="X17" s="63" t="n">
        <v>2</v>
      </c>
      <c r="Y17" s="63">
        <f>6+0.5/4</f>
        <v>6.125</v>
      </c>
      <c r="Z17" s="63" t="n">
        <v>2</v>
      </c>
      <c r="AA17" s="63" t="n">
        <v>3</v>
      </c>
      <c r="AB17" s="63">
        <f>5+2/4</f>
        <v>5.5</v>
      </c>
      <c r="AC17" s="63" t="n">
        <v>2</v>
      </c>
      <c r="AD17" s="38" t="n">
        <v>401</v>
      </c>
      <c r="AE17" s="38" t="n">
        <v>1785</v>
      </c>
      <c r="AF17" s="64">
        <f>(Y17+O17+J17)*(P17/7)^0.5</f>
        <v>8.0815635744296106</v>
      </c>
      <c r="AG17" s="64">
        <f>(Y17+O17+J17)*(IF(P17=7,(P17/7)^0.5,((P17+1)/7)^0.5))</f>
        <v>8.0815635744296106</v>
      </c>
      <c r="AH17" s="65">
        <f>(AC17+O17+(LOG(I17)*4/3))*(P17/7)^0.5</f>
        <v>3.60557499473017007</v>
      </c>
      <c r="AI17" s="65">
        <f>(AC17+O17+(LOG(I17)*4/3))*(IF(P17=7,(P17/7)^0.5,((P17+1)/7)^0.5))</f>
        <v>3.60557499473017007</v>
      </c>
      <c r="AJ17" s="62">
        <f>(((X17+O17+J17)+(AA17+O17+J17)*2)/8)*(P17/7)^0.5</f>
        <v>1.73371134041109993</v>
      </c>
      <c r="AK17" s="62">
        <f>((AC17+J17+O17)*0.7+(AB17+J17+O17)*0.3)*(P17/7)^0.5</f>
        <v>5.00656357442961042</v>
      </c>
      <c r="AL17" s="57" t="n">
        <v>0</v>
      </c>
      <c r="AM17" s="57" t="n">
        <v>3</v>
      </c>
      <c r="AN17" s="59">
        <f>IF(AL17=4,IF(AM17=0,0.137+0.0697,0.137+0.02),IF(AL17=3,IF(AM17=0,0.0958+0.0697,0.0958+0.02),IF(AL17=2,IF(AM17=0,0.0415+0.0697,0.0415+0.02),IF(AL17=1,IF(AM17=0,0.0294+0.0697,0.0294+0.02),IF(AL17=0,IF(AM17=0,0.0063+0.0697,0.0063+0.02))))))</f>
        <v>0.0262999999999999989</v>
      </c>
      <c r="AO17" s="66">
        <f>SUM(AP17:AV17)</f>
        <v>24.5</v>
      </c>
      <c r="AP17" s="67" t="n">
        <v>0</v>
      </c>
      <c r="AQ17" s="67" t="n">
        <v>0</v>
      </c>
      <c r="AR17" s="67" t="n">
        <v>12.5</v>
      </c>
      <c r="AS17" s="67" t="n">
        <v>0</v>
      </c>
      <c r="AT17" s="67" t="n">
        <v>2</v>
      </c>
      <c r="AU17" s="67" t="n">
        <v>10</v>
      </c>
      <c r="AV17" s="67" t="n">
        <v>0</v>
      </c>
      <c r="AW17" s="68">
        <f>AP17+AQ17*0.33+AV17</f>
        <v>0</v>
      </c>
      <c r="AX17" s="68">
        <f>AQ17+AR17*0.25+AV17</f>
        <v>3.125</v>
      </c>
      <c r="AY17" s="68">
        <f>AQ17+AS17*0.33+AV17</f>
        <v>0</v>
      </c>
      <c r="AZ17" s="68">
        <f>AQ17+AS17/1.5+AV17</f>
        <v>0</v>
      </c>
      <c r="BA17" s="68">
        <f>AR17+AQ17*0.6+AT17*0.17+AV17+AU17*0.12</f>
        <v>14.0399999999999991</v>
      </c>
      <c r="BB17" s="68">
        <f>AR17+AQ17*0.4+AT17*0.3+AV17+AU17*0.21</f>
        <v>15.1999999999999993</v>
      </c>
      <c r="BC17" s="68">
        <f>AR17+AQ17*0.16+AT17*0.5+AV17+AU17*0.31</f>
        <v>16.6000000000000014</v>
      </c>
      <c r="BD17" s="68">
        <f>AS17+AR17*0.45+AQ17*0.25+AT17*0.25+AV17</f>
        <v>6.125</v>
      </c>
      <c r="BE17" s="68">
        <f>AS17+AR17*0.63+AQ17*0.25+AT17*0.17+AV17</f>
        <v>8.21499999999999986</v>
      </c>
      <c r="BF17" s="68">
        <f>AU17*0.6+AR17*0.4+AS17*0.15+AT17*0.5+AV17</f>
        <v>12</v>
      </c>
      <c r="BG17" s="68">
        <f>AU17+AR17*0.25+AS17*0.22+AT17*0.35+AV17</f>
        <v>13.8249999999999993</v>
      </c>
      <c r="BH17" s="69" t="s">
        <v>146</v>
      </c>
      <c r="BI17" s="60" t="n">
        <v>1300</v>
      </c>
    </row>
    <row r="18" spans="1:61">
      <c r="A18" s="47" t="s">
        <v>147</v>
      </c>
      <c r="B18" s="47" t="n">
        <v>24</v>
      </c>
      <c r="C18" s="48" t="s">
        <v>28</v>
      </c>
      <c r="D18" s="373" t="s">
        <v>148</v>
      </c>
      <c r="E18" s="49" t="n">
        <v>26</v>
      </c>
      <c r="F18" s="50">
        <f>$D$1-43746-112-112</f>
        <v>69</v>
      </c>
      <c r="G18" s="51"/>
      <c r="H18" s="52" t="n">
        <v>5</v>
      </c>
      <c r="I18" s="53" t="n">
        <v>4.20000000000000018</v>
      </c>
      <c r="J18" s="54">
        <f>LOG(I18+1)*4/3</f>
        <v>0.954671124846399977</v>
      </c>
      <c r="K18" s="55">
        <f>(H18)*(H18)*(I18)</f>
        <v>105</v>
      </c>
      <c r="L18" s="55">
        <f>(H18+1)*(H18+1)*I18</f>
        <v>151.199999999999989</v>
      </c>
      <c r="M18" s="56" t="n">
        <v>6.20000000000000018</v>
      </c>
      <c r="N18" s="57">
        <f>M18*10+19</f>
        <v>81</v>
      </c>
      <c r="O18" s="58" t="n">
        <v>1.5</v>
      </c>
      <c r="P18" s="57" t="n">
        <v>5</v>
      </c>
      <c r="Q18" s="59">
        <f>(P18/7)^0.5</f>
        <v>0.845154254728516108</v>
      </c>
      <c r="R18" s="59">
        <f>IF(P18=7,1,((P18+0.99)/7)^0.5)</f>
        <v>0.925048261289262008</v>
      </c>
      <c r="S18" s="60" t="n">
        <v>1620</v>
      </c>
      <c r="T18" s="61">
        <f>S18-BI18</f>
        <v>150</v>
      </c>
      <c r="U18" s="60" t="n">
        <v>430</v>
      </c>
      <c r="V18" s="62">
        <f>S18/U18</f>
        <v>3.76744186046511986</v>
      </c>
      <c r="W18" s="63" t="n">
        <v>0</v>
      </c>
      <c r="X18" s="63" t="n">
        <v>5</v>
      </c>
      <c r="Y18" s="63" t="n">
        <v>6</v>
      </c>
      <c r="Z18" s="63" t="n">
        <v>2</v>
      </c>
      <c r="AA18" s="63" t="n">
        <v>3</v>
      </c>
      <c r="AB18" s="63" t="n">
        <v>2</v>
      </c>
      <c r="AC18" s="63" t="n">
        <v>4</v>
      </c>
      <c r="AD18" s="38" t="n">
        <v>413</v>
      </c>
      <c r="AE18" s="38"/>
      <c r="AF18" s="64">
        <f>(Y18+O18+J18)*(P18/7)^0.5</f>
        <v>7.14550127349425956</v>
      </c>
      <c r="AG18" s="64">
        <f>(Y18+O18+J18)*(IF(P18=7,(P18/7)^0.5,((P18+1)/7)^0.5))</f>
        <v>7.82750446434940983</v>
      </c>
      <c r="AH18" s="65">
        <f>(AC18+O18+(LOG(I18)*4/3))*(P18/7)^0.5</f>
        <v>5.35067078705526011</v>
      </c>
      <c r="AI18" s="65">
        <f>(AC18+O18+(LOG(I18)*4/3))*(IF(P18=7,(P18/7)^0.5,((P18+1)/7)^0.5))</f>
        <v>5.86136617570817986</v>
      </c>
      <c r="AJ18" s="62">
        <f>(((X18+O18+J18)+(AA18+O18+J18)*2)/8)*(P18/7)^0.5</f>
        <v>1.94005300467290009</v>
      </c>
      <c r="AK18" s="62">
        <f>((AC18+J18+O18)*0.7+(AB18+J18+O18)*0.3)*(P18/7)^0.5</f>
        <v>4.94810021120011978</v>
      </c>
      <c r="AL18" s="57" t="n">
        <v>3</v>
      </c>
      <c r="AM18" s="57" t="n">
        <v>4</v>
      </c>
      <c r="AN18" s="59">
        <f>IF(AL18=4,IF(AM18=0,0.137+0.0697,0.137+0.02),IF(AL18=3,IF(AM18=0,0.0958+0.0697,0.0958+0.02),IF(AL18=2,IF(AM18=0,0.0415+0.0697,0.0415+0.02),IF(AL18=1,IF(AM18=0,0.0294+0.0697,0.0294+0.02),IF(AL18=0,IF(AM18=0,0.0063+0.0697,0.0063+0.02))))))</f>
        <v>0.115799999999999992</v>
      </c>
      <c r="AO18" s="66">
        <f>SUM(AP18:AV18)</f>
        <v>24.5</v>
      </c>
      <c r="AP18" s="67" t="n">
        <v>0</v>
      </c>
      <c r="AQ18" s="67" t="n">
        <v>10</v>
      </c>
      <c r="AR18" s="67" t="n">
        <v>12</v>
      </c>
      <c r="AS18" s="67" t="n">
        <v>0</v>
      </c>
      <c r="AT18" s="67" t="n">
        <v>2</v>
      </c>
      <c r="AU18" s="67" t="n">
        <v>-1.5</v>
      </c>
      <c r="AV18" s="67" t="n">
        <v>2</v>
      </c>
      <c r="AW18" s="68">
        <f>AP18+AQ18*0.33+AV18</f>
        <v>5.29999999999999982</v>
      </c>
      <c r="AX18" s="68">
        <f>AQ18+AR18*0.25+AV18</f>
        <v>15</v>
      </c>
      <c r="AY18" s="68">
        <f>AQ18+AS18*0.33+AV18</f>
        <v>12</v>
      </c>
      <c r="AZ18" s="68">
        <f>AQ18+AS18/1.5+AV18</f>
        <v>12</v>
      </c>
      <c r="BA18" s="68">
        <f>AR18+AQ18*0.6+AT18*0.17+AV18+AU18*0.12</f>
        <v>20.1600000000000001</v>
      </c>
      <c r="BB18" s="68">
        <f>AR18+AQ18*0.4+AT18*0.3+AV18+AU18*0.21</f>
        <v>18.2850000000000001</v>
      </c>
      <c r="BC18" s="68">
        <f>AR18+AQ18*0.16+AT18*0.5+AV18+AU18*0.31</f>
        <v>16.1350000000000016</v>
      </c>
      <c r="BD18" s="68">
        <f>AS18+AR18*0.45+AQ18*0.25+AT18*0.25+AV18</f>
        <v>10.4000000000000004</v>
      </c>
      <c r="BE18" s="68">
        <f>AS18+AR18*0.63+AQ18*0.25+AT18*0.17+AV18</f>
        <v>12.4000000000000004</v>
      </c>
      <c r="BF18" s="68">
        <f>AU18*0.6+AR18*0.4+AS18*0.15+AT18*0.5+AV18</f>
        <v>6.90000000000000036</v>
      </c>
      <c r="BG18" s="68">
        <f>AU18+AR18*0.25+AS18*0.22+AT18*0.35+AV18</f>
        <v>4.20000000000000018</v>
      </c>
      <c r="BH18" s="69" t="n">
        <v>43637</v>
      </c>
      <c r="BI18" s="60" t="n">
        <v>1470</v>
      </c>
    </row>
    <row r="19" spans="1:61">
      <c r="A19" s="47" t="s">
        <v>149</v>
      </c>
      <c r="B19" s="47" t="n">
        <v>33</v>
      </c>
      <c r="C19" s="48" t="s">
        <v>23</v>
      </c>
      <c r="D19" s="372" t="s">
        <v>150</v>
      </c>
      <c r="E19" s="49" t="n">
        <v>18</v>
      </c>
      <c r="F19" s="50">
        <f>$D$1-43890-112</f>
        <v>37</v>
      </c>
      <c r="G19" s="51" t="s">
        <v>110</v>
      </c>
      <c r="H19" s="52" t="n">
        <v>2</v>
      </c>
      <c r="I19" s="53" t="n">
        <v>1.60000000000000009</v>
      </c>
      <c r="J19" s="54">
        <f>LOG(I19+1)*4/3</f>
        <v>0.553297797294422988</v>
      </c>
      <c r="K19" s="55">
        <f>(H19)*(H19)*(I19)</f>
        <v>6.40000000000000036</v>
      </c>
      <c r="L19" s="55">
        <f>(H19+1)*(H19+1)*I19</f>
        <v>14.4000000000000004</v>
      </c>
      <c r="M19" s="56" t="n">
        <v>5.09999999999999964</v>
      </c>
      <c r="N19" s="57">
        <f>M19*10+19</f>
        <v>70</v>
      </c>
      <c r="O19" s="58" t="n">
        <v>1.5</v>
      </c>
      <c r="P19" s="57" t="n">
        <v>3</v>
      </c>
      <c r="Q19" s="59">
        <f>(P19/7)^0.5</f>
        <v>0.65465367070797793</v>
      </c>
      <c r="R19" s="59">
        <f>IF(P19=7,1,((P19+0.99)/7)^0.5)</f>
        <v>0.754983443527074982</v>
      </c>
      <c r="S19" s="60" t="n">
        <v>7310</v>
      </c>
      <c r="T19" s="61">
        <f>S19-BI19</f>
        <v>-80</v>
      </c>
      <c r="U19" s="60" t="n">
        <v>1070</v>
      </c>
      <c r="V19" s="62">
        <f>S19/U19</f>
        <v>6.83177570093458009</v>
      </c>
      <c r="W19" s="63" t="n">
        <v>0</v>
      </c>
      <c r="X19" s="63" t="n">
        <v>4</v>
      </c>
      <c r="Y19" s="63">
        <f>4+1/3</f>
        <v>4.33333333333333037</v>
      </c>
      <c r="Z19" s="63" t="n">
        <v>6</v>
      </c>
      <c r="AA19" s="63" t="n">
        <v>5</v>
      </c>
      <c r="AB19" s="63">
        <f>9+0/6</f>
        <v>9</v>
      </c>
      <c r="AC19" s="63" t="n">
        <v>3</v>
      </c>
      <c r="AD19" s="38" t="n">
        <v>693</v>
      </c>
      <c r="AE19" s="38" t="n">
        <v>2142</v>
      </c>
      <c r="AF19" s="64">
        <f>(Y19+O19+J19)*(P19/7)^0.5</f>
        <v>4.18103151312330024</v>
      </c>
      <c r="AG19" s="64">
        <f>(Y19+O19+J19)*(IF(P19=7,(P19/7)^0.5,((P19+1)/7)^0.5))</f>
        <v>4.8278393391840897</v>
      </c>
      <c r="AH19" s="65">
        <f>(AC19+O19+(LOG(I19)*4/3))*(P19/7)^0.5</f>
        <v>3.12411204606664006</v>
      </c>
      <c r="AI19" s="65">
        <f>(AC19+O19+(LOG(I19)*4/3))*(IF(P19=7,(P19/7)^0.5,((P19+1)/7)^0.5))</f>
        <v>3.60741386155025001</v>
      </c>
      <c r="AJ19" s="62">
        <f>(((X19+O19+J19)+(AA19+O19+J19)*2)/8)*(P19/7)^0.5</f>
        <v>1.64971852625973003</v>
      </c>
      <c r="AK19" s="62">
        <f>((AC19+J19+O19)*0.7+(AB19+J19+O19)*0.3)*(P19/7)^0.5</f>
        <v>4.48653655945368968</v>
      </c>
      <c r="AL19" s="57" t="n">
        <v>1</v>
      </c>
      <c r="AM19" s="57" t="n">
        <v>1</v>
      </c>
      <c r="AN19" s="59">
        <f>IF(AL19=4,IF(AM19=0,0.137+0.0697,0.137+0.02),IF(AL19=3,IF(AM19=0,0.0958+0.0697,0.0958+0.02),IF(AL19=2,IF(AM19=0,0.0415+0.0697,0.0415+0.02),IF(AL19=1,IF(AM19=0,0.0294+0.0697,0.0294+0.02),IF(AL19=0,IF(AM19=0,0.0063+0.0697,0.0063+0.02))))))</f>
        <v>0.049399999999999995</v>
      </c>
      <c r="AO19" s="66">
        <f>SUM(AP19:AV19)</f>
        <v>56.5</v>
      </c>
      <c r="AP19" s="67" t="n">
        <v>0</v>
      </c>
      <c r="AQ19" s="67" t="n">
        <v>6</v>
      </c>
      <c r="AR19" s="67" t="n">
        <v>7</v>
      </c>
      <c r="AS19" s="67" t="n">
        <v>8.5</v>
      </c>
      <c r="AT19" s="67" t="n">
        <v>7</v>
      </c>
      <c r="AU19" s="67" t="n">
        <v>27</v>
      </c>
      <c r="AV19" s="67" t="n">
        <v>1</v>
      </c>
      <c r="AW19" s="68">
        <f>AP19+AQ19*0.33+AV19</f>
        <v>2.98000000000000007</v>
      </c>
      <c r="AX19" s="68">
        <f>AQ19+AR19*0.25+AV19</f>
        <v>8.75</v>
      </c>
      <c r="AY19" s="68">
        <f>AQ19+AS19*0.33+AV19</f>
        <v>9.80499999999999972</v>
      </c>
      <c r="AZ19" s="68">
        <f>AQ19+AS19/1.5+AV19</f>
        <v>12.6666666666666998</v>
      </c>
      <c r="BA19" s="68">
        <f>AR19+AQ19*0.6+AT19*0.17+AV19+AU19*0.12</f>
        <v>16.0300000000000011</v>
      </c>
      <c r="BB19" s="68">
        <f>AR19+AQ19*0.4+AT19*0.3+AV19+AU19*0.21</f>
        <v>18.1700000000000017</v>
      </c>
      <c r="BC19" s="68">
        <f>AR19+AQ19*0.16+AT19*0.5+AV19+AU19*0.31</f>
        <v>20.8299999999999983</v>
      </c>
      <c r="BD19" s="68">
        <f>AS19+AR19*0.45+AQ19*0.25+AT19*0.25+AV19</f>
        <v>15.9000000000000004</v>
      </c>
      <c r="BE19" s="68">
        <f>AS19+AR19*0.63+AQ19*0.25+AT19*0.17+AV19</f>
        <v>16.6000000000000014</v>
      </c>
      <c r="BF19" s="68">
        <f>AU19*0.6+AR19*0.4+AS19*0.15+AT19*0.5+AV19</f>
        <v>24.7749999999999986</v>
      </c>
      <c r="BG19" s="68">
        <f>AU19+AR19*0.25+AS19*0.22+AT19*0.35+AV19</f>
        <v>34.0700000000000003</v>
      </c>
      <c r="BH19" s="69" t="n">
        <v>44077</v>
      </c>
      <c r="BI19" s="60" t="n">
        <v>7390</v>
      </c>
    </row>
    <row r="20" spans="1:61">
      <c r="A20" s="47" t="s">
        <v>151</v>
      </c>
      <c r="B20" s="47" t="n">
        <v>20</v>
      </c>
      <c r="C20" s="48" t="s">
        <v>23</v>
      </c>
      <c r="D20" s="373" t="s">
        <v>152</v>
      </c>
      <c r="E20" s="49" t="n">
        <v>30</v>
      </c>
      <c r="F20" s="50">
        <f>$D$1-43632-112-112-112</f>
        <v>71</v>
      </c>
      <c r="G20" s="51" t="s">
        <v>128</v>
      </c>
      <c r="H20" s="52" t="n">
        <v>0</v>
      </c>
      <c r="I20" s="53" t="n">
        <v>6</v>
      </c>
      <c r="J20" s="54">
        <f>LOG(I20+1)*4/3</f>
        <v>1.12679738668567997</v>
      </c>
      <c r="K20" s="55">
        <f>(H20)*(H20)*(I20)</f>
        <v>0</v>
      </c>
      <c r="L20" s="55">
        <f>(H20+1)*(H20+1)*I20</f>
        <v>6</v>
      </c>
      <c r="M20" s="56" t="n">
        <v>5.70000000000000018</v>
      </c>
      <c r="N20" s="57">
        <f>M20*10+19</f>
        <v>76</v>
      </c>
      <c r="O20" s="58" t="n">
        <v>1.5</v>
      </c>
      <c r="P20" s="57" t="n">
        <v>5</v>
      </c>
      <c r="Q20" s="59">
        <f>(P20/7)^0.5</f>
        <v>0.845154254728516108</v>
      </c>
      <c r="R20" s="59">
        <f>IF(P20=7,1,((P20+0.99)/7)^0.5)</f>
        <v>0.925048261289262008</v>
      </c>
      <c r="S20" s="60" t="n">
        <v>970</v>
      </c>
      <c r="T20" s="61">
        <f>S20-BI20</f>
        <v>-80</v>
      </c>
      <c r="U20" s="60" t="n">
        <v>310</v>
      </c>
      <c r="V20" s="62">
        <f>S20/U20</f>
        <v>3.12903225806452001</v>
      </c>
      <c r="W20" s="63" t="n">
        <v>0</v>
      </c>
      <c r="X20" s="63" t="n">
        <v>5</v>
      </c>
      <c r="Y20" s="63" t="n">
        <v>5</v>
      </c>
      <c r="Z20" s="63" t="n">
        <v>5</v>
      </c>
      <c r="AA20" s="63" t="n">
        <v>3</v>
      </c>
      <c r="AB20" s="63" t="n">
        <v>3</v>
      </c>
      <c r="AC20" s="63" t="n">
        <v>2</v>
      </c>
      <c r="AD20" s="38" t="n">
        <v>446</v>
      </c>
      <c r="AE20" s="38"/>
      <c r="AF20" s="64">
        <f>(Y20+O20+J20)*(P20/7)^0.5</f>
        <v>6.44582026130972974</v>
      </c>
      <c r="AG20" s="64">
        <f>(Y20+O20+J20)*(IF(P20=7,(P20/7)^0.5,((P20+1)/7)^0.5))</f>
        <v>7.06104231748637989</v>
      </c>
      <c r="AH20" s="65">
        <f>(AC20+O20+(LOG(I20)*4/3))*(P20/7)^0.5</f>
        <v>3.83491701166187973</v>
      </c>
      <c r="AI20" s="65">
        <f>(AC20+O20+(LOG(I20)*4/3))*(IF(P20=7,(P20/7)^0.5,((P20+1)/7)^0.5))</f>
        <v>4.20094110689502998</v>
      </c>
      <c r="AJ20" s="62">
        <f>(((X20+O20+J20)+(AA20+O20+J20)*2)/8)*(P20/7)^0.5</f>
        <v>1.99460547062690008</v>
      </c>
      <c r="AK20" s="62">
        <f>((AC20+J20+O20)*0.7+(AB20+J20+O20)*0.3)*(P20/7)^0.5</f>
        <v>4.16390377354274044</v>
      </c>
      <c r="AL20" s="57" t="n">
        <v>3</v>
      </c>
      <c r="AM20" s="57" t="n">
        <v>4</v>
      </c>
      <c r="AN20" s="59">
        <f>IF(AL20=4,IF(AM20=0,0.137+0.0697,0.137+0.02),IF(AL20=3,IF(AM20=0,0.0958+0.0697,0.0958+0.02),IF(AL20=2,IF(AM20=0,0.0415+0.0697,0.0415+0.02),IF(AL20=1,IF(AM20=0,0.0294+0.0697,0.0294+0.02),IF(AL20=0,IF(AM20=0,0.0063+0.0697,0.0063+0.02))))))</f>
        <v>0.115799999999999992</v>
      </c>
      <c r="AO20" s="66">
        <f>SUM(AP20:AV20)</f>
        <v>28.5</v>
      </c>
      <c r="AP20" s="67" t="n">
        <v>0</v>
      </c>
      <c r="AQ20" s="67" t="n">
        <v>10</v>
      </c>
      <c r="AR20" s="67" t="n">
        <v>9</v>
      </c>
      <c r="AS20" s="67" t="n">
        <v>5.5</v>
      </c>
      <c r="AT20" s="67" t="n">
        <v>2</v>
      </c>
      <c r="AU20" s="67" t="n">
        <v>2</v>
      </c>
      <c r="AV20" s="67" t="n">
        <v>0</v>
      </c>
      <c r="AW20" s="68">
        <f>AP20+AQ20*0.33+AV20</f>
        <v>3.29999999999999982</v>
      </c>
      <c r="AX20" s="68">
        <f>AQ20+AR20*0.25+AV20</f>
        <v>12.25</v>
      </c>
      <c r="AY20" s="68">
        <f>AQ20+AS20*0.33+AV20</f>
        <v>11.8149999999999995</v>
      </c>
      <c r="AZ20" s="68">
        <f>AQ20+AS20/1.5+AV20</f>
        <v>13.6666666666666998</v>
      </c>
      <c r="BA20" s="68">
        <f>AR20+AQ20*0.6+AT20*0.17+AV20+AU20*0.12</f>
        <v>15.5800000000000001</v>
      </c>
      <c r="BB20" s="68">
        <f>AR20+AQ20*0.4+AT20*0.3+AV20+AU20*0.21</f>
        <v>14.0199999999999996</v>
      </c>
      <c r="BC20" s="68">
        <f>AR20+AQ20*0.16+AT20*0.5+AV20+AU20*0.31</f>
        <v>12.2200000000000006</v>
      </c>
      <c r="BD20" s="68">
        <f>AS20+AR20*0.45+AQ20*0.25+AT20*0.25+AV20</f>
        <v>12.5500000000000007</v>
      </c>
      <c r="BE20" s="68">
        <f>AS20+AR20*0.63+AQ20*0.25+AT20*0.17+AV20</f>
        <v>14.0099999999999998</v>
      </c>
      <c r="BF20" s="68">
        <f>AU20*0.6+AR20*0.4+AS20*0.15+AT20*0.5+AV20</f>
        <v>6.625</v>
      </c>
      <c r="BG20" s="68">
        <f>AU20+AR20*0.25+AS20*0.22+AT20*0.35+AV20</f>
        <v>6.16000000000000014</v>
      </c>
      <c r="BH20" s="69" t="n">
        <v>43637</v>
      </c>
      <c r="BI20" s="60" t="n">
        <v>1050</v>
      </c>
    </row>
    <row r="21" spans="1:61">
      <c r="A21" s="47" t="s">
        <v>153</v>
      </c>
      <c r="B21" s="47" t="n">
        <v>27</v>
      </c>
      <c r="C21" s="48" t="s">
        <v>23</v>
      </c>
      <c r="D21" s="373" t="s">
        <v>154</v>
      </c>
      <c r="E21" s="49" t="n">
        <v>24</v>
      </c>
      <c r="F21" s="50">
        <f>$D$1-43548-112-112-112-112</f>
        <v>43</v>
      </c>
      <c r="G21" s="51"/>
      <c r="H21" s="52" t="n">
        <v>5</v>
      </c>
      <c r="I21" s="53" t="n">
        <v>3</v>
      </c>
      <c r="J21" s="54">
        <f>LOG(I21+1)*4/3</f>
        <v>0.802746655103950069</v>
      </c>
      <c r="K21" s="55">
        <f>(H21)*(H21)*(I21)</f>
        <v>75</v>
      </c>
      <c r="L21" s="55">
        <f>(H21+1)*(H21+1)*I21</f>
        <v>108</v>
      </c>
      <c r="M21" s="56" t="n">
        <v>6</v>
      </c>
      <c r="N21" s="57">
        <f>M21*10+19</f>
        <v>79</v>
      </c>
      <c r="O21" s="58" t="n">
        <v>1.5</v>
      </c>
      <c r="P21" s="57" t="n">
        <v>6</v>
      </c>
      <c r="Q21" s="59">
        <f>(P21/7)^0.5</f>
        <v>0.925820099772552041</v>
      </c>
      <c r="R21" s="59">
        <f>IF(P21=7,1,((P21+0.99)/7)^0.5)</f>
        <v>0.999285459001294996</v>
      </c>
      <c r="S21" s="60" t="n">
        <v>1890</v>
      </c>
      <c r="T21" s="61">
        <f>S21-BI21</f>
        <v>80</v>
      </c>
      <c r="U21" s="60" t="n">
        <v>330</v>
      </c>
      <c r="V21" s="62">
        <f>S21/U21</f>
        <v>5.72727272727273018</v>
      </c>
      <c r="W21" s="63" t="n">
        <v>0</v>
      </c>
      <c r="X21" s="63" t="n">
        <v>4</v>
      </c>
      <c r="Y21" s="63" t="n">
        <v>5</v>
      </c>
      <c r="Z21" s="63" t="n">
        <v>5</v>
      </c>
      <c r="AA21" s="63" t="n">
        <v>4</v>
      </c>
      <c r="AB21" s="63" t="n">
        <v>2.5</v>
      </c>
      <c r="AC21" s="63" t="n">
        <v>4</v>
      </c>
      <c r="AD21" s="38" t="n">
        <v>421</v>
      </c>
      <c r="AE21" s="38"/>
      <c r="AF21" s="64">
        <f>(Y21+O21+J21)*(P21/7)^0.5</f>
        <v>6.76102963684200997</v>
      </c>
      <c r="AG21" s="64">
        <f>(Y21+O21+J21)*(IF(P21=7,(P21/7)^0.5,((P21+1)/7)^0.5))</f>
        <v>7.30274665510394971</v>
      </c>
      <c r="AH21" s="65">
        <f>(AC21+O21+(LOG(I21)*4/3))*(P21/7)^0.5</f>
        <v>5.68098181227991983</v>
      </c>
      <c r="AI21" s="65">
        <f>(AC21+O21+(LOG(I21)*4/3))*(IF(P21=7,(P21/7)^0.5,((P21+1)/7)^0.5))</f>
        <v>6.13616167295954984</v>
      </c>
      <c r="AJ21" s="62">
        <f>(((X21+O21+J21)+(AA21+O21+J21)*2)/8)*(P21/7)^0.5</f>
        <v>2.18820357640105989</v>
      </c>
      <c r="AK21" s="62">
        <f>((AC21+J21+O21)*0.7+(AB21+J21+O21)*0.3)*(P21/7)^0.5</f>
        <v>5.41859049217181976</v>
      </c>
      <c r="AL21" s="57" t="n">
        <v>1</v>
      </c>
      <c r="AM21" s="57" t="n">
        <v>1</v>
      </c>
      <c r="AN21" s="59">
        <f>IF(AL21=4,IF(AM21=0,0.137+0.0697,0.137+0.02),IF(AL21=3,IF(AM21=0,0.0958+0.0697,0.0958+0.02),IF(AL21=2,IF(AM21=0,0.0415+0.0697,0.0415+0.02),IF(AL21=1,IF(AM21=0,0.0294+0.0697,0.0294+0.02),IF(AL21=0,IF(AM21=0,0.0063+0.0697,0.0063+0.02))))))</f>
        <v>0.049399999999999995</v>
      </c>
      <c r="AO21" s="66">
        <f>SUM(AP21:AV21)</f>
        <v>27.5</v>
      </c>
      <c r="AP21" s="67" t="n">
        <v>0</v>
      </c>
      <c r="AQ21" s="67" t="n">
        <v>6</v>
      </c>
      <c r="AR21" s="67" t="n">
        <v>9</v>
      </c>
      <c r="AS21" s="67" t="n">
        <v>5.5</v>
      </c>
      <c r="AT21" s="67" t="n">
        <v>4</v>
      </c>
      <c r="AU21" s="67" t="n">
        <v>1</v>
      </c>
      <c r="AV21" s="67" t="n">
        <v>2</v>
      </c>
      <c r="AW21" s="68">
        <f>AP21+AQ21*0.33+AV21</f>
        <v>3.98000000000000007</v>
      </c>
      <c r="AX21" s="68">
        <f>AQ21+AR21*0.25+AV21</f>
        <v>10.25</v>
      </c>
      <c r="AY21" s="68">
        <f>AQ21+AS21*0.33+AV21</f>
        <v>9.8149999999999995</v>
      </c>
      <c r="AZ21" s="68">
        <f>AQ21+AS21/1.5+AV21</f>
        <v>11.6666666666666998</v>
      </c>
      <c r="BA21" s="68">
        <f>AR21+AQ21*0.6+AT21*0.17+AV21+AU21*0.12</f>
        <v>15.4000000000000004</v>
      </c>
      <c r="BB21" s="68">
        <f>AR21+AQ21*0.4+AT21*0.3+AV21+AU21*0.21</f>
        <v>14.8100000000000005</v>
      </c>
      <c r="BC21" s="68">
        <f>AR21+AQ21*0.16+AT21*0.5+AV21+AU21*0.31</f>
        <v>14.2699999999999996</v>
      </c>
      <c r="BD21" s="68">
        <f>AS21+AR21*0.45+AQ21*0.25+AT21*0.25+AV21</f>
        <v>14.0500000000000007</v>
      </c>
      <c r="BE21" s="68">
        <f>AS21+AR21*0.63+AQ21*0.25+AT21*0.17+AV21</f>
        <v>15.3499999999999996</v>
      </c>
      <c r="BF21" s="68">
        <f>AU21*0.6+AR21*0.4+AS21*0.15+AT21*0.5+AV21</f>
        <v>9.02500000000000036</v>
      </c>
      <c r="BG21" s="68">
        <f>AU21+AR21*0.25+AS21*0.22+AT21*0.35+AV21</f>
        <v>7.86000000000000032</v>
      </c>
      <c r="BH21" s="69" t="n">
        <v>43637</v>
      </c>
      <c r="BI21" s="60" t="n">
        <v>1810</v>
      </c>
    </row>
    <row r="22" spans="1:61">
      <c r="A22" s="47" t="s">
        <v>155</v>
      </c>
      <c r="B22" s="47" t="n">
        <v>25</v>
      </c>
      <c r="C22" s="48" t="s">
        <v>23</v>
      </c>
      <c r="D22" s="373" t="s">
        <v>156</v>
      </c>
      <c r="E22" s="49" t="n">
        <v>26</v>
      </c>
      <c r="F22" s="50">
        <f>$D$1-43566-112-112-112-112</f>
        <v>25</v>
      </c>
      <c r="G22" s="51"/>
      <c r="H22" s="52" t="n">
        <v>1</v>
      </c>
      <c r="I22" s="53" t="n">
        <v>4.29999999999999982</v>
      </c>
      <c r="J22" s="54">
        <f>LOG(I22+1)*4/3</f>
        <v>0.965701159467719883</v>
      </c>
      <c r="K22" s="55">
        <f>(H22)*(H22)*(I22)</f>
        <v>4.29999999999999982</v>
      </c>
      <c r="L22" s="55">
        <f>(H22+1)*(H22+1)*I22</f>
        <v>17.1999999999999993</v>
      </c>
      <c r="M22" s="56" t="n">
        <v>6.09999999999999964</v>
      </c>
      <c r="N22" s="57">
        <f>M22*10+19</f>
        <v>80</v>
      </c>
      <c r="O22" s="58" t="n">
        <v>1.5</v>
      </c>
      <c r="P22" s="57" t="n">
        <v>5</v>
      </c>
      <c r="Q22" s="59">
        <f>(P22/7)^0.5</f>
        <v>0.845154254728516108</v>
      </c>
      <c r="R22" s="59">
        <f>IF(P22=7,1,((P22+0.99)/7)^0.5)</f>
        <v>0.925048261289262008</v>
      </c>
      <c r="S22" s="60" t="n">
        <v>2790</v>
      </c>
      <c r="T22" s="61">
        <f>S22-BI22</f>
        <v>-10</v>
      </c>
      <c r="U22" s="60" t="n">
        <v>370</v>
      </c>
      <c r="V22" s="62">
        <f>S22/U22</f>
        <v>7.54054054054054035</v>
      </c>
      <c r="W22" s="63" t="n">
        <v>0</v>
      </c>
      <c r="X22" s="63" t="n">
        <v>3</v>
      </c>
      <c r="Y22" s="63" t="n">
        <v>5</v>
      </c>
      <c r="Z22" s="63" t="n">
        <v>6</v>
      </c>
      <c r="AA22" s="63" t="n">
        <v>5</v>
      </c>
      <c r="AB22" s="63" t="n">
        <v>3</v>
      </c>
      <c r="AC22" s="63" t="n">
        <v>4</v>
      </c>
      <c r="AD22" s="38" t="n">
        <v>464</v>
      </c>
      <c r="AE22" s="38"/>
      <c r="AF22" s="64">
        <f>(Y22+O22+J22)*(P22/7)^0.5</f>
        <v>6.3096690994557596</v>
      </c>
      <c r="AG22" s="64">
        <f>(Y22+O22+J22)*(IF(P22=7,(P22/7)^0.5,((P22+1)/7)^0.5))</f>
        <v>6.9118961923304596</v>
      </c>
      <c r="AH22" s="65">
        <f>(AC22+O22+(LOG(I22)*4/3))*(P22/7)^0.5</f>
        <v>5.36218648163268963</v>
      </c>
      <c r="AI22" s="65">
        <f>(AC22+O22+(LOG(I22)*4/3))*(IF(P22=7,(P22/7)^0.5,((P22+1)/7)^0.5))</f>
        <v>5.87398098707897987</v>
      </c>
      <c r="AJ22" s="62">
        <f>(((X22+O22+J22)+(AA22+O22+J22)*2)/8)*(P22/7)^0.5</f>
        <v>2.15483734861378018</v>
      </c>
      <c r="AK22" s="62">
        <f>((AC22+J22+O22)*0.7+(AB22+J22+O22)*0.3)*(P22/7)^0.5</f>
        <v>5.21096856830869015</v>
      </c>
      <c r="AL22" s="57" t="n">
        <v>4</v>
      </c>
      <c r="AM22" s="57" t="n">
        <v>0</v>
      </c>
      <c r="AN22" s="59">
        <f>IF(AL22=4,IF(AM22=0,0.137+0.0697,0.137+0.02),IF(AL22=3,IF(AM22=0,0.0958+0.0697,0.0958+0.02),IF(AL22=2,IF(AM22=0,0.0415+0.0697,0.0415+0.02),IF(AL22=1,IF(AM22=0,0.0294+0.0697,0.0294+0.02),IF(AL22=0,IF(AM22=0,0.0063+0.0697,0.0063+0.02))))))</f>
        <v>0.206700000000000017</v>
      </c>
      <c r="AO22" s="66">
        <f>SUM(AP22:AV22)</f>
        <v>31.5</v>
      </c>
      <c r="AP22" s="67" t="n">
        <v>0</v>
      </c>
      <c r="AQ22" s="67" t="n">
        <v>3</v>
      </c>
      <c r="AR22" s="67" t="n">
        <v>9</v>
      </c>
      <c r="AS22" s="67" t="n">
        <v>8.5</v>
      </c>
      <c r="AT22" s="67" t="n">
        <v>7</v>
      </c>
      <c r="AU22" s="67" t="n">
        <v>2</v>
      </c>
      <c r="AV22" s="67" t="n">
        <v>2</v>
      </c>
      <c r="AW22" s="68">
        <f>AP22+AQ22*0.33+AV22</f>
        <v>2.99000000000000021</v>
      </c>
      <c r="AX22" s="68">
        <f>AQ22+AR22*0.25+AV22</f>
        <v>7.25</v>
      </c>
      <c r="AY22" s="68">
        <f>AQ22+AS22*0.33+AV22</f>
        <v>7.80499999999999972</v>
      </c>
      <c r="AZ22" s="68">
        <f>AQ22+AS22/1.5+AV22</f>
        <v>10.6666666666666998</v>
      </c>
      <c r="BA22" s="68">
        <f>AR22+AQ22*0.6+AT22*0.17+AV22+AU22*0.12</f>
        <v>14.2300000000000004</v>
      </c>
      <c r="BB22" s="68">
        <f>AR22+AQ22*0.4+AT22*0.3+AV22+AU22*0.21</f>
        <v>14.7200000000000006</v>
      </c>
      <c r="BC22" s="68">
        <f>AR22+AQ22*0.16+AT22*0.5+AV22+AU22*0.31</f>
        <v>15.5999999999999996</v>
      </c>
      <c r="BD22" s="68">
        <f>AS22+AR22*0.45+AQ22*0.25+AT22*0.25+AV22</f>
        <v>17.0500000000000007</v>
      </c>
      <c r="BE22" s="68">
        <f>AS22+AR22*0.63+AQ22*0.25+AT22*0.17+AV22</f>
        <v>18.1099999999999994</v>
      </c>
      <c r="BF22" s="68">
        <f>AU22*0.6+AR22*0.4+AS22*0.15+AT22*0.5+AV22</f>
        <v>11.5749999999999993</v>
      </c>
      <c r="BG22" s="68">
        <f>AU22+AR22*0.25+AS22*0.22+AT22*0.35+AV22</f>
        <v>10.5700000000000003</v>
      </c>
      <c r="BH22" s="69" t="n">
        <v>43637</v>
      </c>
      <c r="BI22" s="60" t="n">
        <v>2800</v>
      </c>
    </row>
    <row r="23" spans="1:61">
      <c r="A23" s="47" t="s">
        <v>157</v>
      </c>
      <c r="B23" s="47" t="n">
        <v>32</v>
      </c>
      <c r="C23" s="48" t="s">
        <v>17</v>
      </c>
      <c r="D23" s="372" t="s">
        <v>158</v>
      </c>
      <c r="E23" s="49" t="n">
        <v>19</v>
      </c>
      <c r="F23" s="50">
        <f>$D$1-43569-112-112-112-112</f>
        <v>22</v>
      </c>
      <c r="G23" s="51" t="s">
        <v>128</v>
      </c>
      <c r="H23" s="52" t="n">
        <v>4</v>
      </c>
      <c r="I23" s="53" t="n">
        <v>2.20000000000000018</v>
      </c>
      <c r="J23" s="54">
        <f>LOG(I23+1)*4/3</f>
        <v>0.673533304426540003</v>
      </c>
      <c r="K23" s="55">
        <f>(H23)*(H23)*(I23)</f>
        <v>35.2000000000000028</v>
      </c>
      <c r="L23" s="55">
        <f>(H23+1)*(H23+1)*I23</f>
        <v>55</v>
      </c>
      <c r="M23" s="56" t="n">
        <v>5.09999999999999964</v>
      </c>
      <c r="N23" s="57">
        <f>M23*10+19</f>
        <v>70</v>
      </c>
      <c r="O23" s="58" t="n">
        <v>1.5</v>
      </c>
      <c r="P23" s="57" t="n">
        <v>6</v>
      </c>
      <c r="Q23" s="59">
        <f>(P23/7)^0.5</f>
        <v>0.925820099772552041</v>
      </c>
      <c r="R23" s="59">
        <f>IF(P23=7,1,((P23+0.99)/7)^0.5)</f>
        <v>0.999285459001294996</v>
      </c>
      <c r="S23" s="60" t="n">
        <v>7410</v>
      </c>
      <c r="T23" s="61">
        <f>S23-BI23</f>
        <v>980</v>
      </c>
      <c r="U23" s="60" t="n">
        <v>1210</v>
      </c>
      <c r="V23" s="62">
        <f>S23/U23</f>
        <v>6.12396694214876014</v>
      </c>
      <c r="W23" s="63" t="n">
        <v>0</v>
      </c>
      <c r="X23" s="63" t="n">
        <v>5</v>
      </c>
      <c r="Y23" s="63">
        <f>3+0.65/3</f>
        <v>3.21666666666666989</v>
      </c>
      <c r="Z23" s="63" t="n">
        <v>4</v>
      </c>
      <c r="AA23" s="63">
        <f>4+1/3</f>
        <v>4.33333333333333037</v>
      </c>
      <c r="AB23" s="63">
        <f>8+5/6</f>
        <v>8.83333333333333925</v>
      </c>
      <c r="AC23" s="63" t="n">
        <v>1</v>
      </c>
      <c r="AD23" s="38" t="n">
        <v>570</v>
      </c>
      <c r="AE23" s="38" t="n">
        <v>1925</v>
      </c>
      <c r="AF23" s="64">
        <f>(Y23+O23+J23)*(P23/7)^0.5</f>
        <v>4.99035547503151999</v>
      </c>
      <c r="AG23" s="64">
        <f>(Y23+O23+J23)*(IF(P23=7,(P23/7)^0.5,((P23+1)/7)^0.5))</f>
        <v>5.39019997109321025</v>
      </c>
      <c r="AH23" s="65">
        <f>(AC23+O23+(LOG(I23)*4/3))*(P23/7)^0.5</f>
        <v>2.73724598346230996</v>
      </c>
      <c r="AI23" s="65">
        <f>(AC23+O23+(LOG(I23)*4/3))*(IF(P23=7,(P23/7)^0.5,((P23+1)/7)^0.5))</f>
        <v>2.95656357442961024</v>
      </c>
      <c r="AJ23" s="62">
        <f>(((X23+O23+J23)+(AA23+O23+J23)*2)/8)*(P23/7)^0.5</f>
        <v>2.33622214489761992</v>
      </c>
      <c r="AK23" s="62">
        <f>((AC23+J23+O23)*0.7+(AB23+J23+O23)*0.3)*(P23/7)^0.5</f>
        <v>5.11379815500120039</v>
      </c>
      <c r="AL23" s="57" t="n">
        <v>1</v>
      </c>
      <c r="AM23" s="57" t="n">
        <v>3</v>
      </c>
      <c r="AN23" s="59">
        <f>IF(AL23=4,IF(AM23=0,0.137+0.0697,0.137+0.02),IF(AL23=3,IF(AM23=0,0.0958+0.0697,0.0958+0.02),IF(AL23=2,IF(AM23=0,0.0415+0.0697,0.0415+0.02),IF(AL23=1,IF(AM23=0,0.0294+0.0697,0.0294+0.02),IF(AL23=0,IF(AM23=0,0.0063+0.0697,0.0063+0.02))))))</f>
        <v>0.049399999999999995</v>
      </c>
      <c r="AO23" s="66">
        <f>SUM(AP23:AV23)</f>
        <v>47</v>
      </c>
      <c r="AP23" s="67" t="n">
        <v>0</v>
      </c>
      <c r="AQ23" s="67" t="n">
        <v>10</v>
      </c>
      <c r="AR23" s="67" t="n">
        <v>3.5</v>
      </c>
      <c r="AS23" s="67" t="n">
        <v>3.5</v>
      </c>
      <c r="AT23" s="67" t="n">
        <v>5</v>
      </c>
      <c r="AU23" s="67" t="n">
        <v>26</v>
      </c>
      <c r="AV23" s="67" t="n">
        <v>-1</v>
      </c>
      <c r="AW23" s="68">
        <f>AP23+AQ23*0.33+AV23</f>
        <v>2.29999999999999982</v>
      </c>
      <c r="AX23" s="68">
        <f>AQ23+AR23*0.25+AV23</f>
        <v>9.875</v>
      </c>
      <c r="AY23" s="68">
        <f>AQ23+AS23*0.33+AV23</f>
        <v>10.1549999999999994</v>
      </c>
      <c r="AZ23" s="68">
        <f>AQ23+AS23/1.5+AV23</f>
        <v>11.3333333333333002</v>
      </c>
      <c r="BA23" s="68">
        <f>AR23+AQ23*0.6+AT23*0.17+AV23+AU23*0.12</f>
        <v>12.4700000000000006</v>
      </c>
      <c r="BB23" s="68">
        <f>AR23+AQ23*0.4+AT23*0.3+AV23+AU23*0.21</f>
        <v>13.4600000000000009</v>
      </c>
      <c r="BC23" s="68">
        <f>AR23+AQ23*0.16+AT23*0.5+AV23+AU23*0.31</f>
        <v>14.6600000000000001</v>
      </c>
      <c r="BD23" s="68">
        <f>AS23+AR23*0.45+AQ23*0.25+AT23*0.25+AV23</f>
        <v>7.82500000000000018</v>
      </c>
      <c r="BE23" s="68">
        <f>AS23+AR23*0.63+AQ23*0.25+AT23*0.17+AV23</f>
        <v>8.05499999999999972</v>
      </c>
      <c r="BF23" s="68">
        <f>AU23*0.6+AR23*0.4+AS23*0.15+AT23*0.5+AV23</f>
        <v>19.0249999999999986</v>
      </c>
      <c r="BG23" s="68">
        <f>AU23+AR23*0.25+AS23*0.22+AT23*0.35+AV23</f>
        <v>28.3949999999999996</v>
      </c>
      <c r="BH23" s="69" t="n">
        <v>43892</v>
      </c>
      <c r="BI23" s="60" t="n">
        <v>6430</v>
      </c>
    </row>
    <row r="24" spans="1:61">
      <c r="A24" s="47" t="s">
        <v>159</v>
      </c>
      <c r="B24" s="47" t="n">
        <v>29</v>
      </c>
      <c r="C24" s="48" t="s">
        <v>17</v>
      </c>
      <c r="D24" s="373" t="s">
        <v>160</v>
      </c>
      <c r="E24" s="49" t="n">
        <v>21</v>
      </c>
      <c r="F24" s="50">
        <f>$D$1-43632-112-112-112</f>
        <v>71</v>
      </c>
      <c r="G24" s="51"/>
      <c r="H24" s="52" t="n">
        <v>2</v>
      </c>
      <c r="I24" s="53" t="n">
        <v>2.70000000000000018</v>
      </c>
      <c r="J24" s="54">
        <f>LOG(I24+1)*4/3</f>
        <v>0.757602298755993075</v>
      </c>
      <c r="K24" s="55">
        <f>(H24)*(H24)*(I24)</f>
        <v>10.8000000000000007</v>
      </c>
      <c r="L24" s="55">
        <f>(H24+1)*(H24+1)*I24</f>
        <v>24.3000000000000007</v>
      </c>
      <c r="M24" s="56" t="n">
        <v>6</v>
      </c>
      <c r="N24" s="57">
        <f>M24*10+19</f>
        <v>79</v>
      </c>
      <c r="O24" s="58" t="n">
        <v>1.5</v>
      </c>
      <c r="P24" s="57" t="n">
        <v>6</v>
      </c>
      <c r="Q24" s="59">
        <f>(P24/7)^0.5</f>
        <v>0.925820099772552041</v>
      </c>
      <c r="R24" s="59">
        <f>IF(P24=7,1,((P24+0.99)/7)^0.5)</f>
        <v>0.999285459001294996</v>
      </c>
      <c r="S24" s="60" t="n">
        <v>3540</v>
      </c>
      <c r="T24" s="61">
        <f>S24-BI24</f>
        <v>240</v>
      </c>
      <c r="U24" s="60" t="n">
        <v>690</v>
      </c>
      <c r="V24" s="62">
        <f>S24/U24</f>
        <v>5.13043478260869978</v>
      </c>
      <c r="W24" s="63" t="n">
        <v>0</v>
      </c>
      <c r="X24" s="63" t="n">
        <v>1</v>
      </c>
      <c r="Y24" s="63" t="n">
        <v>3</v>
      </c>
      <c r="Z24" s="63" t="n">
        <v>5</v>
      </c>
      <c r="AA24" s="63" t="n">
        <v>4</v>
      </c>
      <c r="AB24" s="63">
        <f>7+4/5</f>
        <v>7.79999999999999982</v>
      </c>
      <c r="AC24" s="63" t="n">
        <v>5</v>
      </c>
      <c r="AD24" s="38" t="n">
        <v>451</v>
      </c>
      <c r="AE24" s="38"/>
      <c r="AF24" s="64">
        <f>(Y24+O24+J24)*(P24/7)^0.5</f>
        <v>4.86759388479867017</v>
      </c>
      <c r="AG24" s="64">
        <f>(Y24+O24+J24)*(IF(P24=7,(P24/7)^0.5,((P24+1)/7)^0.5))</f>
        <v>5.25760229875599006</v>
      </c>
      <c r="AH24" s="65">
        <f>(AC24+O24+(LOG(I24)*4/3))*(P24/7)^0.5</f>
        <v>6.55031763941750977</v>
      </c>
      <c r="AI24" s="65">
        <f>(AC24+O24+(LOG(I24)*4/3))*(IF(P24=7,(P24/7)^0.5,((P24+1)/7)^0.5))</f>
        <v>7.07515168554532003</v>
      </c>
      <c r="AJ24" s="62">
        <f>(((X24+O24+J24)+(AA24+O24+J24)*2)/8)*(P24/7)^0.5</f>
        <v>1.8253477067995</v>
      </c>
      <c r="AK24" s="62">
        <f>((AC24+J24+O24)*0.7+(AB24+J24+O24)*0.3)*(P24/7)^0.5</f>
        <v>7.4969229681527203</v>
      </c>
      <c r="AL24" s="57" t="n">
        <v>2</v>
      </c>
      <c r="AM24" s="57" t="n">
        <v>1</v>
      </c>
      <c r="AN24" s="59">
        <f>IF(AL24=4,IF(AM24=0,0.137+0.0697,0.137+0.02),IF(AL24=3,IF(AM24=0,0.0958+0.0697,0.0958+0.02),IF(AL24=2,IF(AM24=0,0.0415+0.0697,0.0415+0.02),IF(AL24=1,IF(AM24=0,0.0294+0.0697,0.0294+0.02),IF(AL24=0,IF(AM24=0,0.0063+0.0697,0.0063+0.02))))))</f>
        <v>0.0615000000000000036</v>
      </c>
      <c r="AO24" s="66">
        <f>SUM(AP24:AV24)</f>
        <v>33.5</v>
      </c>
      <c r="AP24" s="67" t="n">
        <v>0</v>
      </c>
      <c r="AQ24" s="67" t="n">
        <v>-2</v>
      </c>
      <c r="AR24" s="67" t="n">
        <v>3</v>
      </c>
      <c r="AS24" s="67" t="n">
        <v>5.5</v>
      </c>
      <c r="AT24" s="67" t="n">
        <v>4</v>
      </c>
      <c r="AU24" s="67" t="n">
        <v>20</v>
      </c>
      <c r="AV24" s="67" t="n">
        <v>3</v>
      </c>
      <c r="AW24" s="68">
        <f>AP24+AQ24*0.33+AV24</f>
        <v>2.33999999999999986</v>
      </c>
      <c r="AX24" s="68">
        <f>AQ24+AR24*0.25+AV24</f>
        <v>1.75</v>
      </c>
      <c r="AY24" s="68">
        <f>AQ24+AS24*0.33+AV24</f>
        <v>2.81499999999999986</v>
      </c>
      <c r="AZ24" s="68">
        <f>AQ24+AS24/1.5+AV24</f>
        <v>4.66666666666666963</v>
      </c>
      <c r="BA24" s="68">
        <f>AR24+AQ24*0.6+AT24*0.17+AV24+AU24*0.12</f>
        <v>7.87999999999999989</v>
      </c>
      <c r="BB24" s="68">
        <f>AR24+AQ24*0.4+AT24*0.3+AV24+AU24*0.21</f>
        <v>10.5999999999999996</v>
      </c>
      <c r="BC24" s="68">
        <f>AR24+AQ24*0.16+AT24*0.5+AV24+AU24*0.31</f>
        <v>13.8800000000000008</v>
      </c>
      <c r="BD24" s="68">
        <f>AS24+AR24*0.45+AQ24*0.25+AT24*0.25+AV24</f>
        <v>10.3499999999999996</v>
      </c>
      <c r="BE24" s="68">
        <f>AS24+AR24*0.63+AQ24*0.25+AT24*0.17+AV24</f>
        <v>10.5700000000000003</v>
      </c>
      <c r="BF24" s="68">
        <f>AU24*0.6+AR24*0.4+AS24*0.15+AT24*0.5+AV24</f>
        <v>19.0249999999999986</v>
      </c>
      <c r="BG24" s="68">
        <f>AU24+AR24*0.25+AS24*0.22+AT24*0.35+AV24</f>
        <v>26.3599999999999994</v>
      </c>
      <c r="BH24" s="69" t="n">
        <v>43637</v>
      </c>
      <c r="BI24" s="60" t="n">
        <v>3300</v>
      </c>
    </row>
    <row r="25" spans="1:61">
      <c r="A25" s="47" t="s">
        <v>161</v>
      </c>
      <c r="B25" s="47" t="n">
        <v>31</v>
      </c>
      <c r="C25" s="48" t="s">
        <v>17</v>
      </c>
      <c r="D25" s="372" t="s">
        <v>162</v>
      </c>
      <c r="E25" s="49" t="n">
        <v>20</v>
      </c>
      <c r="F25" s="50">
        <f>$D$1-43579-112-112-112-112</f>
        <v>12</v>
      </c>
      <c r="G25" s="51" t="s">
        <v>110</v>
      </c>
      <c r="H25" s="52" t="n">
        <v>5</v>
      </c>
      <c r="I25" s="53" t="n">
        <v>2.10000000000000009</v>
      </c>
      <c r="J25" s="54">
        <f>LOG(I25+1)*4/3</f>
        <v>0.655148925112363045</v>
      </c>
      <c r="K25" s="55">
        <f>(H25)*(H25)*(I25)</f>
        <v>52.5</v>
      </c>
      <c r="L25" s="55">
        <f>(H25+1)*(H25+1)*I25</f>
        <v>75.5999999999999943</v>
      </c>
      <c r="M25" s="56" t="n">
        <v>5.20000000000000018</v>
      </c>
      <c r="N25" s="57">
        <f>M25*10+19</f>
        <v>71</v>
      </c>
      <c r="O25" s="58" t="n">
        <v>1.5</v>
      </c>
      <c r="P25" s="57" t="n">
        <v>7</v>
      </c>
      <c r="Q25" s="59">
        <f>(P25/7)^0.5</f>
        <v>1</v>
      </c>
      <c r="R25" s="59">
        <f>IF(P25=7,1,((P25+0.99)/7)^0.5)</f>
        <v>1</v>
      </c>
      <c r="S25" s="60" t="n">
        <v>6130</v>
      </c>
      <c r="T25" s="61">
        <f>S25-BI25</f>
        <v>790</v>
      </c>
      <c r="U25" s="60" t="n">
        <v>290</v>
      </c>
      <c r="V25" s="62">
        <f>S25/U25</f>
        <v>21.1379310344828006</v>
      </c>
      <c r="W25" s="63" t="n">
        <v>0</v>
      </c>
      <c r="X25" s="63" t="n">
        <v>4</v>
      </c>
      <c r="Y25" s="63">
        <f>3+1/3</f>
        <v>3.33333333333332993</v>
      </c>
      <c r="Z25" s="63" t="n">
        <v>3</v>
      </c>
      <c r="AA25" s="63" t="n">
        <v>4</v>
      </c>
      <c r="AB25" s="63">
        <f>8+5/6</f>
        <v>8.83333333333333925</v>
      </c>
      <c r="AC25" s="63" t="n">
        <v>1</v>
      </c>
      <c r="AD25" s="38" t="n">
        <v>515</v>
      </c>
      <c r="AE25" s="38" t="n">
        <v>1727</v>
      </c>
      <c r="AF25" s="64">
        <f>(Y25+O25+J25)*(P25/7)^0.5</f>
        <v>5.48848225844569004</v>
      </c>
      <c r="AG25" s="64">
        <f>(Y25+O25+J25)*(IF(P25=7,(P25/7)^0.5,((P25+1)/7)^0.5))</f>
        <v>5.48848225844569004</v>
      </c>
      <c r="AH25" s="65">
        <f>(AC25+O25+(LOG(I25)*4/3))*(P25/7)^0.5</f>
        <v>2.92962572631188998</v>
      </c>
      <c r="AI25" s="65">
        <f>(AC25+O25+(LOG(I25)*4/3))*(IF(P25=7,(P25/7)^0.5,((P25+1)/7)^0.5))</f>
        <v>2.92962572631188998</v>
      </c>
      <c r="AJ25" s="62">
        <f>(((X25+O25+J25)+(AA25+O25+J25)*2)/8)*(P25/7)^0.5</f>
        <v>2.30818084691714009</v>
      </c>
      <c r="AK25" s="62">
        <f>((AC25+J25+O25)*0.7+(AB25+J25+O25)*0.3)*(P25/7)^0.5</f>
        <v>5.5051489251123602</v>
      </c>
      <c r="AL25" s="57" t="n">
        <v>1</v>
      </c>
      <c r="AM25" s="57" t="n">
        <v>2</v>
      </c>
      <c r="AN25" s="59">
        <f>IF(AL25=4,IF(AM25=0,0.137+0.0697,0.137+0.02),IF(AL25=3,IF(AM25=0,0.0958+0.0697,0.0958+0.02),IF(AL25=2,IF(AM25=0,0.0415+0.0697,0.0415+0.02),IF(AL25=1,IF(AM25=0,0.0294+0.0697,0.0294+0.02),IF(AL25=0,IF(AM25=0,0.0063+0.0697,0.0063+0.02))))))</f>
        <v>0.049399999999999995</v>
      </c>
      <c r="AO25" s="66">
        <f>SUM(AP25:AV25)</f>
        <v>40.5</v>
      </c>
      <c r="AP25" s="67" t="n">
        <v>0</v>
      </c>
      <c r="AQ25" s="67" t="n">
        <v>6</v>
      </c>
      <c r="AR25" s="67" t="n">
        <v>4</v>
      </c>
      <c r="AS25" s="67" t="n">
        <v>1.5</v>
      </c>
      <c r="AT25" s="67" t="n">
        <v>4</v>
      </c>
      <c r="AU25" s="67" t="n">
        <v>26</v>
      </c>
      <c r="AV25" s="67" t="n">
        <v>-1</v>
      </c>
      <c r="AW25" s="68">
        <f>AP25+AQ25*0.33+AV25</f>
        <v>0.980000000000000071</v>
      </c>
      <c r="AX25" s="68">
        <f>AQ25+AR25*0.25+AV25</f>
        <v>6</v>
      </c>
      <c r="AY25" s="68">
        <f>AQ25+AS25*0.33+AV25</f>
        <v>5.49500000000000011</v>
      </c>
      <c r="AZ25" s="68">
        <f>AQ25+AS25/1.5+AV25</f>
        <v>6</v>
      </c>
      <c r="BA25" s="68">
        <f>AR25+AQ25*0.6+AT25*0.17+AV25+AU25*0.12</f>
        <v>10.4000000000000004</v>
      </c>
      <c r="BB25" s="68">
        <f>AR25+AQ25*0.4+AT25*0.3+AV25+AU25*0.21</f>
        <v>12.0600000000000005</v>
      </c>
      <c r="BC25" s="68">
        <f>AR25+AQ25*0.16+AT25*0.5+AV25+AU25*0.31</f>
        <v>14.0199999999999996</v>
      </c>
      <c r="BD25" s="68">
        <f>AS25+AR25*0.45+AQ25*0.25+AT25*0.25+AV25</f>
        <v>4.79999999999999982</v>
      </c>
      <c r="BE25" s="68">
        <f>AS25+AR25*0.63+AQ25*0.25+AT25*0.17+AV25</f>
        <v>5.20000000000000018</v>
      </c>
      <c r="BF25" s="68">
        <f>AU25*0.6+AR25*0.4+AS25*0.15+AT25*0.5+AV25</f>
        <v>18.4250000000000007</v>
      </c>
      <c r="BG25" s="68">
        <f>AU25+AR25*0.25+AS25*0.22+AT25*0.35+AV25</f>
        <v>27.7300000000000004</v>
      </c>
      <c r="BH25" s="69" t="s">
        <v>163</v>
      </c>
      <c r="BI25" s="60" t="n">
        <v>5340</v>
      </c>
    </row>
    <row r="26" spans="4:60">
      <c r="D26" s="74"/>
      <c r="G26" s="14"/>
      <c r="I26" s="7"/>
      <c r="J26" s="7"/>
      <c r="M26" s="7"/>
      <c r="N26" s="7"/>
      <c r="O26" s="7"/>
      <c r="P26" s="7"/>
      <c r="Q26" s="7"/>
      <c r="R26" s="7"/>
      <c r="S26" s="75">
        <f>SUM(S4:S25)</f>
        <v>143140</v>
      </c>
      <c r="T26" s="75">
        <f>SUM(T4:T25)</f>
        <v>3310</v>
      </c>
      <c r="U26" s="75">
        <f>SUM(U4:U25)</f>
        <v>35350</v>
      </c>
      <c r="V26" s="76">
        <f>S26/U26</f>
        <v>4.0492220650636499</v>
      </c>
      <c r="AC26" s="7"/>
      <c r="AD26" s="75"/>
      <c r="AE26" s="75"/>
      <c r="AH26" s="75"/>
      <c r="AI26" s="75"/>
      <c r="AJ26" s="75"/>
      <c r="AK26" s="75"/>
      <c r="BH26" s="7"/>
    </row>
    <row r="27" spans="4:60">
      <c r="D27" s="74"/>
      <c r="G27" s="7"/>
      <c r="H27" s="25"/>
      <c r="K27" s="7"/>
      <c r="M27" s="7"/>
      <c r="N27" s="7"/>
      <c r="O27" s="7"/>
      <c r="P27" s="7"/>
      <c r="Q27" s="7"/>
      <c r="R27" s="7"/>
      <c r="S27" s="77"/>
      <c r="T27" s="77"/>
      <c r="U27" s="77"/>
      <c r="V27" s="37"/>
      <c r="W27" s="78"/>
      <c r="AD27" s="37"/>
      <c r="AE27" s="37"/>
      <c r="AH27" s="37"/>
      <c r="AI27" s="37"/>
      <c r="AJ27" s="37"/>
      <c r="AK27" s="37"/>
      <c r="BH27" s="7"/>
    </row>
    <row r="28" spans="4:60">
      <c r="D28" s="74"/>
      <c r="G28" s="7"/>
      <c r="H28" s="25"/>
      <c r="I28" s="79"/>
      <c r="K28" s="7"/>
      <c r="M28" s="7"/>
      <c r="N28" s="7"/>
      <c r="O28" s="7"/>
      <c r="P28" s="7"/>
      <c r="Q28" s="7"/>
      <c r="R28" s="7"/>
      <c r="U28" s="78"/>
      <c r="V28" s="78"/>
      <c r="W28" s="78"/>
      <c r="X28" s="80"/>
      <c r="AD28" s="78"/>
      <c r="AE28" s="78"/>
      <c r="AH28" s="78"/>
      <c r="AI28" s="78"/>
      <c r="AJ28" s="78"/>
      <c r="BH28" s="7"/>
    </row>
    <row r="29" spans="4:60">
      <c r="D29" s="81"/>
      <c r="G29" s="7"/>
      <c r="H29" s="25"/>
      <c r="I29" s="79"/>
      <c r="K29" s="7"/>
      <c r="M29" s="7"/>
      <c r="N29" s="7"/>
      <c r="O29" s="82"/>
      <c r="P29" s="7"/>
      <c r="Q29" s="7"/>
      <c r="R29" s="7"/>
      <c r="U29" s="78"/>
      <c r="V29" s="78"/>
      <c r="W29" s="78"/>
      <c r="X29" s="80"/>
      <c r="AD29" s="83"/>
      <c r="AE29" s="83"/>
      <c r="AH29" s="78"/>
      <c r="AI29" s="78"/>
      <c r="AJ29" s="78"/>
      <c r="BH29" s="7"/>
    </row>
    <row r="30" spans="4:60">
      <c r="D30" s="81"/>
      <c r="G30" s="7"/>
      <c r="H30" s="25"/>
      <c r="I30" s="79"/>
      <c r="K30" s="7"/>
      <c r="M30" s="7"/>
      <c r="N30" s="7"/>
      <c r="O30" s="82"/>
      <c r="P30" s="7"/>
      <c r="Q30" s="7"/>
      <c r="R30" s="7"/>
      <c r="U30" s="84"/>
      <c r="V30" s="78"/>
      <c r="W30" s="78"/>
      <c r="X30" s="80"/>
      <c r="AD30" s="78"/>
      <c r="AE30" s="78"/>
      <c r="AH30" s="78"/>
      <c r="AI30" s="78"/>
      <c r="AJ30" s="78"/>
      <c r="BH30" s="7"/>
    </row>
    <row r="31" spans="4:60">
      <c r="D31" s="7"/>
      <c r="G31" s="7"/>
      <c r="H31" s="25"/>
      <c r="I31" s="79"/>
      <c r="K31" s="7"/>
      <c r="M31" s="7"/>
      <c r="N31" s="7"/>
      <c r="O31" s="7"/>
      <c r="P31" s="7"/>
      <c r="Q31" s="7"/>
      <c r="R31" s="7"/>
      <c r="U31" s="84"/>
      <c r="V31" s="78"/>
      <c r="W31" s="78"/>
      <c r="X31" s="80"/>
      <c r="AD31" s="78"/>
      <c r="AE31" s="78"/>
      <c r="AH31" s="78"/>
      <c r="AI31" s="78"/>
      <c r="AJ31" s="78"/>
      <c r="BH31" s="7"/>
    </row>
    <row r="32" spans="4:60">
      <c r="D32" s="74"/>
      <c r="G32" s="7"/>
      <c r="H32" s="25"/>
      <c r="I32" s="79"/>
      <c r="K32" s="7"/>
      <c r="M32" s="7"/>
      <c r="N32" s="7"/>
      <c r="O32" s="7"/>
      <c r="P32" s="7"/>
      <c r="Q32" s="7"/>
      <c r="R32" s="7"/>
      <c r="U32" s="78"/>
      <c r="V32" s="78"/>
      <c r="W32" s="78"/>
      <c r="X32" s="80"/>
      <c r="AD32" s="78"/>
      <c r="AE32" s="78"/>
      <c r="AH32" s="78"/>
      <c r="AI32" s="78"/>
      <c r="AJ32" s="78"/>
      <c r="BH32" s="7"/>
    </row>
    <row r="33" spans="4:60">
      <c r="D33" s="74"/>
      <c r="G33" s="7"/>
      <c r="H33" s="25"/>
      <c r="I33" s="79"/>
      <c r="K33" s="7"/>
      <c r="M33" s="7"/>
      <c r="N33" s="7"/>
      <c r="O33" s="7"/>
      <c r="P33" s="7"/>
      <c r="Q33" s="7"/>
      <c r="R33" s="7"/>
      <c r="U33" s="84"/>
      <c r="V33" s="78"/>
      <c r="W33" s="78"/>
      <c r="X33" s="80"/>
      <c r="AD33" s="78"/>
      <c r="AE33" s="78"/>
      <c r="AH33" s="78"/>
      <c r="AI33" s="78"/>
      <c r="AJ33" s="78"/>
      <c r="BH33" s="7"/>
    </row>
    <row r="34" spans="4:60">
      <c r="D34" s="74"/>
      <c r="G34" s="7"/>
      <c r="H34" s="25"/>
      <c r="I34" s="79"/>
      <c r="K34" s="7"/>
      <c r="M34" s="7"/>
      <c r="N34" s="7"/>
      <c r="O34" s="7"/>
      <c r="P34" s="7"/>
      <c r="Q34" s="7"/>
      <c r="R34" s="7"/>
      <c r="U34" s="78"/>
      <c r="V34" s="78"/>
      <c r="W34" s="78"/>
      <c r="X34" s="80"/>
      <c r="AD34" s="78"/>
      <c r="AE34" s="78"/>
      <c r="AH34" s="78"/>
      <c r="AI34" s="78"/>
      <c r="AJ34" s="78"/>
      <c r="BH34" s="7"/>
    </row>
  </sheetData>
  <mergeCells count="1">
    <mergeCell ref="E1:G1"/>
  </mergeCells>
  <conditionalFormatting sqref="N4:N25">
    <cfRule type="cellIs" dxfId="0" priority="1" operator="lessThan">
      <formula>70</formula>
    </cfRule>
  </conditionalFormatting>
  <conditionalFormatting sqref="N4:N25">
    <cfRule type="cellIs" dxfId="1" priority="2" operator="between">
      <formula>70</formula>
      <formula>80</formula>
    </cfRule>
  </conditionalFormatting>
  <conditionalFormatting sqref="N4:N25">
    <cfRule type="cellIs" dxfId="2" priority="3" operator="greaterThan">
      <formula>80</formula>
    </cfRule>
  </conditionalFormatting>
  <conditionalFormatting sqref="AN4:AN25">
    <cfRule type="cellIs" dxfId="3" priority="4" operator="lessThan">
      <formula>0.07</formula>
    </cfRule>
  </conditionalFormatting>
  <conditionalFormatting sqref="AN4:AN25">
    <cfRule type="cellIs" dxfId="4" priority="5" operator="greaterThan">
      <formula>0.1</formula>
    </cfRule>
  </conditionalFormatting>
  <conditionalFormatting sqref="BI4:BI25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{1BAF6E75-A4E4-5ABC-2AB4-B36E322D3159}</x14:id>
        </ext>
      </extLst>
    </cfRule>
  </conditionalFormatting>
  <conditionalFormatting sqref="W4:AC25">
    <cfRule type="colorScale" priority="7">
      <colorScale>
        <cfvo type="min"/>
        <cfvo type="max"/>
        <color rgb="FFFFFFFF"/>
        <color rgb="FFFF0000"/>
      </colorScale>
    </cfRule>
  </conditionalFormatting>
  <conditionalFormatting sqref="AO4:AO2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4:BG2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:B2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4:L25">
    <cfRule type="colorScale" priority="11">
      <colorScale>
        <cfvo type="min"/>
        <cfvo type="max"/>
        <color rgb="FFFCFCFF"/>
        <color rgb="FF63BE7B"/>
      </colorScale>
    </cfRule>
  </conditionalFormatting>
  <conditionalFormatting sqref="S4:S25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{6CE64661-8492-304B-88A1-BB1A1EA9E36B}</x14:id>
        </ext>
      </extLst>
    </cfRule>
  </conditionalFormatting>
  <conditionalFormatting sqref="U4:U25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{7354BA79-169B-6771-3F80-44050B9AA276}</x14:id>
        </ext>
      </extLst>
    </cfRule>
  </conditionalFormatting>
  <conditionalFormatting sqref="V4:V25">
    <cfRule type="dataBar" priority="1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{79EBCF26-11C4-B109-544D-DD3B021F6D08}</x14:id>
        </ext>
      </extLst>
    </cfRule>
  </conditionalFormatting>
  <conditionalFormatting sqref="AF4:AG2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4:AJ25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K4:AK25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4:AI25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4:I2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4:AV25">
    <cfRule type="colorScale" priority="20">
      <colorScale>
        <cfvo type="min"/>
        <cfvo type="max"/>
        <color rgb="FFFCFCFF"/>
        <color rgb="FFF8696B"/>
      </colorScale>
    </cfRule>
  </conditionalFormatting>
  <conditionalFormatting sqref="T4:T25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{1C412A86-E2AE-55A0-0C90-5E6B910E2368}</x14:id>
        </ext>
      </extLst>
    </cfRule>
  </conditionalFormatting>
  <conditionalFormatting sqref="Q4:R2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 AD4:AD25">
    <cfRule type="dataBar" priority="2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{14BDB86E-0687-3447-E819-FB3186513512}</x14:id>
        </ext>
      </extLst>
    </cfRule>
  </conditionalFormatting>
  <conditionalFormatting sqref="AE4:AE25">
    <cfRule type="dataBar" priority="2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{75DB9F59-885D-F66B-15FA-F443873C5E3C}</x14:id>
        </ext>
      </extLst>
    </cfRule>
  </conditionalFormatting>
  <printOptions>
    <extLst>
      <ext uri="smNativeData">
        <pm:pageFlags xmlns:pm="smNativeData" id="1595858545" printRowHead="0" printColHead="0" printHeadLine="0" printFootLine="0" autoHeightHeader="0" autoHeightFooter="0" fitToPageBoth="0"/>
      </ext>
    </extLst>
  </printOptions>
  <pageMargins left="0.700000" right="0.700000" top="0.750000" bottom="0.750000" header="0.511806" footer="0.511806"/>
  <pageSetup paperSize="9" fitToWidth="0" fitToHeight="1" cellComments="asDisplayed"/>
  <headerFooter>
    <extLst>
      <ext uri="smNativeData">
        <pm:header xmlns:pm="smNativeData" id="1595858545" l="56" r="56" t="56" b="56" borderId="0" fillId="0" vertical="0"/>
        <pm:footer xmlns:pm="smNativeData" id="1595858545" l="56" r="56" t="56" b="56" borderId="0" fillId="0" vertical="2"/>
      </ext>
    </extLst>
  </headerFooter>
  <drawing r:id="rId1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BAF6E75-A4E4-5ABC-2AB4-B36E322D315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BI4:BI25</xm:sqref>
        </x14:conditionalFormatting>
        <x14:conditionalFormatting xmlns:xm="http://schemas.microsoft.com/office/excel/2006/main">
          <x14:cfRule type="dataBar" id="{6CE64661-8492-304B-88A1-BB1A1EA9E36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S4:S25</xm:sqref>
        </x14:conditionalFormatting>
        <x14:conditionalFormatting xmlns:xm="http://schemas.microsoft.com/office/excel/2006/main">
          <x14:cfRule type="dataBar" id="{7354BA79-169B-6771-3F80-44050B9AA27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U4:U25</xm:sqref>
        </x14:conditionalFormatting>
        <x14:conditionalFormatting xmlns:xm="http://schemas.microsoft.com/office/excel/2006/main">
          <x14:cfRule type="dataBar" id="{79EBCF26-11C4-B109-544D-DD3B021F6D0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V4:V25</xm:sqref>
        </x14:conditionalFormatting>
        <x14:conditionalFormatting xmlns:xm="http://schemas.microsoft.com/office/excel/2006/main">
          <x14:cfRule type="dataBar" id="{1C412A86-E2AE-55A0-0C90-5E6B910E236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T4:T25</xm:sqref>
        </x14:conditionalFormatting>
        <x14:conditionalFormatting xmlns:xm="http://schemas.microsoft.com/office/excel/2006/main">
          <x14:cfRule type="dataBar" id="{14BDB86E-0687-3447-E819-FB318651351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AD2 AD4:AD25</xm:sqref>
        </x14:conditionalFormatting>
        <x14:conditionalFormatting xmlns:xm="http://schemas.microsoft.com/office/excel/2006/main">
          <x14:cfRule type="dataBar" id="{75DB9F59-885D-F66B-15FA-F443873C5E3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AE4:AE25</xm:sqref>
        </x14:conditionalFormatting>
      </x14:conditionalFormattings>
    </ext>
    <ext uri="smNativeData">
      <pm:sheetPrefs xmlns:pm="smNativeData" day="159585854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92D050"/>
  </sheetPr>
  <dimension ref="A1:AV27"/>
  <sheetViews>
    <sheetView view="normal" workbookViewId="0">
      <pane xSplit="5" ySplit="2" topLeftCell="F3" activePane="bottomRight" state="frozen"/>
      <selection pane="bottomRight" activeCell="D8" sqref="D8"/>
    </sheetView>
  </sheetViews>
  <sheetFormatPr baseColWidth="10" defaultColWidth="10.714286" defaultRowHeight="19.10"/>
  <cols>
    <col min="1" max="1" width="3.285714" customWidth="1" style="25"/>
    <col min="2" max="2" width="14.142857" customWidth="1"/>
    <col min="3" max="3" width="5.285714" customWidth="1"/>
    <col min="4" max="4" width="4.285714" customWidth="1"/>
    <col min="5" max="5" width="6.000000" customWidth="1" style="14"/>
    <col min="6" max="6" width="5.571429" customWidth="1"/>
    <col min="7" max="7" width="11.428571" customWidth="1" style="7"/>
    <col min="8" max="8" width="8.285714" customWidth="1"/>
    <col min="9" max="9" width="4.285714" customWidth="1" style="7"/>
    <col min="10" max="10" width="5.000000" customWidth="1"/>
    <col min="11" max="11" width="4.428571" customWidth="1"/>
    <col min="12" max="12" width="5.714286" customWidth="1" style="7"/>
    <col min="13" max="13" width="4.714286" customWidth="1"/>
    <col min="14" max="20" width="5.285714" customWidth="1"/>
    <col min="21" max="21" width="5.142857" customWidth="1"/>
    <col min="22" max="22" width="5.428571" customWidth="1"/>
    <col min="23" max="23" width="5.142857" customWidth="1"/>
    <col min="24" max="24" width="5.285714" customWidth="1"/>
    <col min="25" max="25" width="5.000000" customWidth="1"/>
    <col min="26" max="26" width="4.428571" customWidth="1" style="85"/>
    <col min="27" max="27" width="5.000000" customWidth="1" style="8"/>
    <col min="28" max="28" width="4.857143" customWidth="1" style="7"/>
    <col min="29" max="29" width="4.428571" customWidth="1" style="7"/>
    <col min="30" max="30" width="5.000000" customWidth="1" style="7"/>
    <col min="31" max="31" width="4.428571" customWidth="1" style="7"/>
    <col min="32" max="32" width="4.714286" customWidth="1" style="7"/>
    <col min="33" max="33" width="5.285714" customWidth="1" style="7"/>
    <col min="34" max="34" width="4.571429" customWidth="1" style="7"/>
    <col min="35" max="35" width="4.285714" customWidth="1"/>
    <col min="36" max="36" width="5.142857" customWidth="1"/>
    <col min="37" max="43" width="4.571429" customWidth="1"/>
    <col min="44" max="44" width="5.142857" customWidth="1"/>
    <col min="45" max="45" width="4.571429" customWidth="1"/>
    <col min="46" max="46" width="4.857143" customWidth="1"/>
    <col min="47" max="47" width="23.714286" customWidth="1" style="7"/>
    <col min="48" max="48" width="6.571429" customWidth="1" style="86"/>
    <col min="49" max="49" width="6.571429" customWidth="1"/>
  </cols>
  <sheetData>
    <row r="1" spans="2:48">
      <c r="B1" s="87" t="s">
        <v>164</v>
      </c>
      <c r="C1" s="87"/>
      <c r="D1" s="87"/>
      <c r="E1" s="87"/>
      <c r="F1" s="87"/>
      <c r="G1" s="88"/>
      <c r="H1" s="88"/>
      <c r="I1" s="88"/>
      <c r="J1" s="88"/>
      <c r="K1" s="89"/>
      <c r="L1" s="87" t="s">
        <v>165</v>
      </c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90"/>
      <c r="AA1" s="88"/>
      <c r="AB1" s="88"/>
      <c r="AC1" s="88"/>
      <c r="AD1" s="88"/>
      <c r="AE1" s="88"/>
      <c r="AF1" s="88"/>
      <c r="AG1" s="88"/>
      <c r="AH1" s="88"/>
      <c r="AI1" s="88"/>
      <c r="AJ1" s="91"/>
      <c r="AK1" s="91"/>
      <c r="AL1" s="91"/>
      <c r="AM1" s="91"/>
      <c r="AN1" s="91"/>
      <c r="AO1" s="91"/>
      <c r="AP1" s="91"/>
      <c r="AQ1" s="91"/>
      <c r="AR1" s="91"/>
      <c r="AS1" s="91"/>
      <c r="AT1" s="91"/>
      <c r="AU1" s="91"/>
      <c r="AV1" s="88"/>
    </row>
    <row r="2" spans="2:48">
      <c r="B2" s="87" t="s">
        <v>53</v>
      </c>
      <c r="C2" s="87" t="s">
        <v>166</v>
      </c>
      <c r="D2" s="87" t="s">
        <v>55</v>
      </c>
      <c r="E2" s="88" t="s">
        <v>167</v>
      </c>
      <c r="F2" s="87" t="s">
        <v>168</v>
      </c>
      <c r="G2" s="88" t="s">
        <v>169</v>
      </c>
      <c r="H2" s="88" t="s">
        <v>170</v>
      </c>
      <c r="I2" s="88" t="s">
        <v>57</v>
      </c>
      <c r="J2" s="88" t="s">
        <v>171</v>
      </c>
      <c r="K2" s="89" t="s">
        <v>172</v>
      </c>
      <c r="L2" s="92" t="s">
        <v>15</v>
      </c>
      <c r="M2" s="93" t="s">
        <v>172</v>
      </c>
      <c r="N2" s="94" t="s">
        <v>20</v>
      </c>
      <c r="O2" s="93" t="s">
        <v>172</v>
      </c>
      <c r="P2" s="94" t="s">
        <v>173</v>
      </c>
      <c r="Q2" s="93" t="s">
        <v>172</v>
      </c>
      <c r="R2" s="94" t="s">
        <v>115</v>
      </c>
      <c r="S2" s="93" t="s">
        <v>172</v>
      </c>
      <c r="T2" s="94" t="s">
        <v>174</v>
      </c>
      <c r="U2" s="93" t="s">
        <v>172</v>
      </c>
      <c r="V2" s="94" t="s">
        <v>175</v>
      </c>
      <c r="W2" s="93" t="s">
        <v>172</v>
      </c>
      <c r="X2" s="94" t="s">
        <v>176</v>
      </c>
      <c r="Y2" s="93" t="s">
        <v>172</v>
      </c>
      <c r="Z2" s="95" t="s">
        <v>177</v>
      </c>
      <c r="AA2" s="96" t="s">
        <v>15</v>
      </c>
      <c r="AB2" s="96" t="s">
        <v>20</v>
      </c>
      <c r="AC2" s="96" t="s">
        <v>173</v>
      </c>
      <c r="AD2" s="96" t="s">
        <v>115</v>
      </c>
      <c r="AE2" s="96" t="s">
        <v>174</v>
      </c>
      <c r="AF2" s="96" t="s">
        <v>175</v>
      </c>
      <c r="AG2" s="97" t="s">
        <v>176</v>
      </c>
      <c r="AH2" s="88" t="s">
        <v>178</v>
      </c>
      <c r="AI2" s="88" t="s">
        <v>176</v>
      </c>
      <c r="AJ2" s="45" t="s">
        <v>15</v>
      </c>
      <c r="AK2" s="45" t="s">
        <v>97</v>
      </c>
      <c r="AL2" s="45" t="s">
        <v>98</v>
      </c>
      <c r="AM2" s="45" t="s">
        <v>99</v>
      </c>
      <c r="AN2" s="45" t="s">
        <v>100</v>
      </c>
      <c r="AO2" s="45" t="s">
        <v>101</v>
      </c>
      <c r="AP2" s="45" t="s">
        <v>102</v>
      </c>
      <c r="AQ2" s="45" t="s">
        <v>103</v>
      </c>
      <c r="AR2" s="45" t="s">
        <v>104</v>
      </c>
      <c r="AS2" s="45" t="s">
        <v>105</v>
      </c>
      <c r="AT2" s="98" t="s">
        <v>17</v>
      </c>
      <c r="AU2" s="91" t="s">
        <v>179</v>
      </c>
      <c r="AV2" s="88" t="s">
        <v>180</v>
      </c>
    </row>
    <row r="3" spans="1:48">
      <c r="A3" s="25" t="n">
        <v>1</v>
      </c>
      <c r="B3" s="99" t="s">
        <v>181</v>
      </c>
      <c r="C3" s="6" t="n">
        <v>16</v>
      </c>
      <c r="D3" s="100">
        <f>-1+$B$24-$B$26-112-75-112</f>
        <v>102</v>
      </c>
      <c r="E3" s="26"/>
      <c r="F3" s="101">
        <f aca="1">G3-TODAY()</f>
        <v>10</v>
      </c>
      <c r="G3" s="102" t="n">
        <v>44049</v>
      </c>
      <c r="H3" s="103" t="n">
        <v>5</v>
      </c>
      <c r="I3" s="104"/>
      <c r="J3" s="105">
        <f>COUNT(L3,N3,P3,R3,T3,V3,X3)</f>
        <v>5</v>
      </c>
      <c r="K3" s="130">
        <f>COUNT(M3,O3,Q3,S3,U3,W3,Y3)</f>
        <v>5</v>
      </c>
      <c r="L3" s="107"/>
      <c r="M3" s="108"/>
      <c r="N3" s="119" t="n">
        <v>4</v>
      </c>
      <c r="O3" s="120" t="n">
        <v>4.99000000000000021</v>
      </c>
      <c r="P3" s="341" t="n">
        <v>6</v>
      </c>
      <c r="Q3" s="339" t="n">
        <v>6.99000000000000021</v>
      </c>
      <c r="R3" s="107" t="n">
        <v>5</v>
      </c>
      <c r="S3" s="108" t="n">
        <v>5.99000000000000021</v>
      </c>
      <c r="T3" s="109" t="n">
        <v>5</v>
      </c>
      <c r="U3" s="108" t="n">
        <v>5.99000000000000021</v>
      </c>
      <c r="V3" s="119" t="n">
        <v>4</v>
      </c>
      <c r="W3" s="120" t="n">
        <v>4.99000000000000021</v>
      </c>
      <c r="X3" s="109"/>
      <c r="Y3" s="108"/>
      <c r="Z3" s="110">
        <f>SUM(AA3:AG3)</f>
        <v>36</v>
      </c>
      <c r="AA3" s="126"/>
      <c r="AB3" s="111" t="n">
        <v>6</v>
      </c>
      <c r="AC3" s="112" t="n">
        <v>12</v>
      </c>
      <c r="AD3" s="112" t="n">
        <v>6</v>
      </c>
      <c r="AE3" s="112" t="n">
        <v>7</v>
      </c>
      <c r="AF3" s="112" t="n">
        <v>5</v>
      </c>
      <c r="AG3" s="113"/>
      <c r="AH3" s="114" t="n">
        <v>0</v>
      </c>
      <c r="AI3" s="114" t="n">
        <v>0</v>
      </c>
      <c r="AJ3" s="115">
        <f>AA3+AB3/3+AG3</f>
        <v>2</v>
      </c>
      <c r="AK3" s="79">
        <f>AB3+AC3/4+AG3</f>
        <v>9</v>
      </c>
      <c r="AL3" s="79">
        <f>AB3+AD3/3+AG3</f>
        <v>8</v>
      </c>
      <c r="AM3" s="79">
        <f>AB3+AD3/1.5+AG3</f>
        <v>10</v>
      </c>
      <c r="AN3" s="79">
        <f>AC3+AB3*0.6+AE3*0.17+AG3</f>
        <v>16.7899999999999991</v>
      </c>
      <c r="AO3" s="79">
        <f>AC3+AB3*0.4+AE3*0.3+AG3</f>
        <v>16.5</v>
      </c>
      <c r="AP3" s="79">
        <f>AC3+AB3*0.16+AE3*0.5+AG3</f>
        <v>16.4600000000000009</v>
      </c>
      <c r="AQ3" s="79">
        <f>AD3+AC3*0.45+AB3*0.25+AE3*0.25+AG3</f>
        <v>14.6500000000000004</v>
      </c>
      <c r="AR3" s="79">
        <f>AD3+AC3*0.63+AB3*0.25+AE3*0.17+AG3</f>
        <v>16.25</v>
      </c>
      <c r="AS3" s="79">
        <f>AF3*0.6+AC3*0.4+AD3*0.15+AE3*0.5+AG3</f>
        <v>12.1999999999999993</v>
      </c>
      <c r="AT3" s="116">
        <f>AF3+AC3*0.25+AD3*0.22+AE3*0.35+AG3</f>
        <v>11.7699999999999996</v>
      </c>
      <c r="AU3" s="117" t="s">
        <v>182</v>
      </c>
      <c r="AV3" s="132" t="s">
        <v>183</v>
      </c>
    </row>
    <row r="4" spans="1:48">
      <c r="A4" s="25" t="n">
        <v>6</v>
      </c>
      <c r="B4" s="357" t="s">
        <v>184</v>
      </c>
      <c r="C4" s="6" t="n">
        <v>18</v>
      </c>
      <c r="D4" s="100">
        <f>58+$B$24-$B$26-112-112-112-1-112</f>
        <v>11</v>
      </c>
      <c r="E4" s="26"/>
      <c r="F4" s="101" t="s">
        <v>185</v>
      </c>
      <c r="G4" s="102" t="n">
        <v>43974</v>
      </c>
      <c r="H4" s="124" t="n">
        <v>4</v>
      </c>
      <c r="I4" s="125"/>
      <c r="J4" s="105">
        <f>COUNT(L4,N4,P4,R4,T4,V4,X4)</f>
        <v>4</v>
      </c>
      <c r="K4" s="106">
        <f>COUNT(M4,O4,Q4,S4,U4,W4,Y4)</f>
        <v>6</v>
      </c>
      <c r="L4" s="107"/>
      <c r="M4" s="108" t="n">
        <v>1.99000000000000004</v>
      </c>
      <c r="N4" s="119" t="n">
        <v>3</v>
      </c>
      <c r="O4" s="120" t="n">
        <v>3.99000000000000021</v>
      </c>
      <c r="P4" s="109" t="n">
        <v>4</v>
      </c>
      <c r="Q4" s="108" t="n">
        <v>6.99000000000000021</v>
      </c>
      <c r="R4" s="119" t="n">
        <v>4</v>
      </c>
      <c r="S4" s="120" t="n">
        <v>4.99000000000000021</v>
      </c>
      <c r="T4" s="119" t="n">
        <v>4</v>
      </c>
      <c r="U4" s="120" t="n">
        <v>4.99000000000000021</v>
      </c>
      <c r="V4" s="109"/>
      <c r="W4" s="108" t="n">
        <v>4.99000000000000021</v>
      </c>
      <c r="X4" s="109"/>
      <c r="Y4" s="108"/>
      <c r="Z4" s="110">
        <f>SUM(AA4:AG4)</f>
        <v>27</v>
      </c>
      <c r="AA4" s="126"/>
      <c r="AB4" s="111" t="n">
        <v>2</v>
      </c>
      <c r="AC4" s="112" t="n">
        <v>12</v>
      </c>
      <c r="AD4" s="112" t="n">
        <v>4</v>
      </c>
      <c r="AE4" s="112" t="n">
        <v>4</v>
      </c>
      <c r="AF4" s="112" t="n">
        <v>5</v>
      </c>
      <c r="AG4" s="113"/>
      <c r="AH4" s="114" t="n">
        <v>0</v>
      </c>
      <c r="AI4" s="114" t="n">
        <v>0</v>
      </c>
      <c r="AJ4" s="115">
        <f>AA4+AB4/3+AG4</f>
        <v>0.666666666666666963</v>
      </c>
      <c r="AK4" s="79">
        <f>AB4+AC4/4+AG4</f>
        <v>5</v>
      </c>
      <c r="AL4" s="79">
        <f>AB4+AD4/3+AG4</f>
        <v>3.33333333333332993</v>
      </c>
      <c r="AM4" s="79">
        <f>AB4+AD4/1.5+AG4</f>
        <v>4.66666666666666963</v>
      </c>
      <c r="AN4" s="79">
        <f>AC4+AB4*0.6+AE4*0.17+AG4</f>
        <v>13.8800000000000008</v>
      </c>
      <c r="AO4" s="79">
        <f>AC4+AB4*0.4+AE4*0.3+AG4</f>
        <v>14</v>
      </c>
      <c r="AP4" s="79">
        <f>AC4+AB4*0.16+AE4*0.5+AG4</f>
        <v>14.3200000000000003</v>
      </c>
      <c r="AQ4" s="79">
        <f>AD4+AC4*0.45+AB4*0.25+AE4*0.25+AG4</f>
        <v>10.9000000000000004</v>
      </c>
      <c r="AR4" s="79">
        <f>AD4+AC4*0.63+AB4*0.25+AE4*0.17+AG4</f>
        <v>12.7400000000000002</v>
      </c>
      <c r="AS4" s="79">
        <f>AF4*0.6+AC4*0.4+AD4*0.15+AE4*0.5+AG4</f>
        <v>10.4000000000000004</v>
      </c>
      <c r="AT4" s="116">
        <f>AF4+AC4*0.25+AD4*0.22+AE4*0.35+AG4</f>
        <v>10.2799999999999994</v>
      </c>
      <c r="AU4" s="117" t="s">
        <v>182</v>
      </c>
      <c r="AV4" s="118" t="s">
        <v>186</v>
      </c>
    </row>
    <row r="5" spans="1:48">
      <c r="A5" s="25" t="n">
        <v>3</v>
      </c>
      <c r="B5" s="129" t="s">
        <v>187</v>
      </c>
      <c r="C5" s="6" t="n">
        <v>16</v>
      </c>
      <c r="D5" s="100">
        <f>67+$B$24-$B$26-398</f>
        <v>71</v>
      </c>
      <c r="E5" s="26"/>
      <c r="F5" s="101">
        <f aca="1">G5-TODAY()</f>
        <v>41</v>
      </c>
      <c r="G5" s="102" t="n">
        <v>44080</v>
      </c>
      <c r="H5" s="124"/>
      <c r="I5" s="104"/>
      <c r="J5" s="105">
        <f>COUNT(L5,N5,P5,R5,T5,V5,X5)</f>
        <v>3</v>
      </c>
      <c r="K5" s="106">
        <f>COUNT(M5,O5,Q5,S5,U5,W5,Y5)</f>
        <v>5</v>
      </c>
      <c r="L5" s="107"/>
      <c r="M5" s="108" t="n">
        <v>0.990000000000000036</v>
      </c>
      <c r="N5" s="109"/>
      <c r="O5" s="108" t="n">
        <v>2.99000000000000021</v>
      </c>
      <c r="P5" s="109" t="n">
        <v>5</v>
      </c>
      <c r="Q5" s="108" t="n">
        <v>5.99000000000000021</v>
      </c>
      <c r="R5" s="109" t="n">
        <v>3</v>
      </c>
      <c r="S5" s="108" t="n">
        <v>3.99000000000000021</v>
      </c>
      <c r="T5" s="109"/>
      <c r="U5" s="108" t="n">
        <v>6.99000000000000021</v>
      </c>
      <c r="V5" s="109" t="n">
        <v>4</v>
      </c>
      <c r="W5" s="108"/>
      <c r="X5" s="109"/>
      <c r="Y5" s="108"/>
      <c r="Z5" s="110">
        <f>SUM(AA5:AG5)</f>
        <v>26</v>
      </c>
      <c r="AA5" s="126"/>
      <c r="AB5" s="111" t="n">
        <v>0</v>
      </c>
      <c r="AC5" s="112" t="n">
        <v>9</v>
      </c>
      <c r="AD5" s="112" t="n">
        <v>2</v>
      </c>
      <c r="AE5" s="112" t="n">
        <v>10</v>
      </c>
      <c r="AF5" s="112" t="n">
        <v>5</v>
      </c>
      <c r="AG5" s="113"/>
      <c r="AH5" s="114" t="n">
        <v>0</v>
      </c>
      <c r="AI5" s="114" t="n">
        <v>0</v>
      </c>
      <c r="AJ5" s="115">
        <f>AA5+AB5/3+AG5</f>
        <v>0</v>
      </c>
      <c r="AK5" s="79">
        <f>AB5+AC5/4+AG5</f>
        <v>2.25</v>
      </c>
      <c r="AL5" s="79">
        <f>AB5+AD5/3+AG5</f>
        <v>0.666666666666666963</v>
      </c>
      <c r="AM5" s="79">
        <f>AB5+AD5/1.5+AG5</f>
        <v>1.33333333333332993</v>
      </c>
      <c r="AN5" s="79">
        <f>AC5+AB5*0.6+AE5*0.17+AG5</f>
        <v>10.6999999999999993</v>
      </c>
      <c r="AO5" s="79">
        <f>AC5+AB5*0.4+AE5*0.3+AG5</f>
        <v>12</v>
      </c>
      <c r="AP5" s="79">
        <f>AC5+AB5*0.16+AE5*0.5+AG5</f>
        <v>14</v>
      </c>
      <c r="AQ5" s="79">
        <f>AD5+AC5*0.45+AB5*0.25+AE5*0.25+AG5</f>
        <v>8.55000000000000071</v>
      </c>
      <c r="AR5" s="79">
        <f>AD5+AC5*0.63+AB5*0.25+AE5*0.17+AG5</f>
        <v>9.36999999999999922</v>
      </c>
      <c r="AS5" s="79">
        <f>AF5*0.6+AC5*0.4+AD5*0.15+AE5*0.5+AG5</f>
        <v>11.9000000000000004</v>
      </c>
      <c r="AT5" s="116">
        <f>AF5+AC5*0.25+AD5*0.22+AE5*0.35+AG5</f>
        <v>11.1899999999999995</v>
      </c>
      <c r="AU5" s="117" t="s">
        <v>188</v>
      </c>
      <c r="AV5" s="118" t="s">
        <v>186</v>
      </c>
    </row>
    <row r="6" spans="1:48">
      <c r="A6" s="25" t="n">
        <v>7</v>
      </c>
      <c r="B6" s="129" t="s">
        <v>189</v>
      </c>
      <c r="C6" s="6" t="n">
        <v>17</v>
      </c>
      <c r="D6" s="100">
        <f>-53+$B$24-$B$26-112-112-117</f>
        <v>8</v>
      </c>
      <c r="E6" s="26"/>
      <c r="F6" s="101">
        <f aca="1">G6-TODAY()</f>
        <v>82</v>
      </c>
      <c r="G6" s="102" t="n">
        <v>44121</v>
      </c>
      <c r="H6" s="124" t="n">
        <v>4</v>
      </c>
      <c r="I6" s="104"/>
      <c r="J6" s="105">
        <f>COUNT(L6,N6,P6,R6,T6,V6,X6)</f>
        <v>1</v>
      </c>
      <c r="K6" s="106">
        <f>COUNT(M6,O6,Q6,S6,U6,W6,Y6)</f>
        <v>4</v>
      </c>
      <c r="L6" s="107"/>
      <c r="M6" s="108"/>
      <c r="N6" s="119"/>
      <c r="O6" s="120"/>
      <c r="P6" s="119"/>
      <c r="Q6" s="120" t="n">
        <v>5.99000000000000021</v>
      </c>
      <c r="R6" s="109"/>
      <c r="S6" s="108" t="n">
        <v>4.99000000000000021</v>
      </c>
      <c r="T6" s="119"/>
      <c r="U6" s="120" t="n">
        <v>4.99000000000000021</v>
      </c>
      <c r="V6" s="109" t="n">
        <v>4</v>
      </c>
      <c r="W6" s="108" t="n">
        <v>5.99000000000000021</v>
      </c>
      <c r="X6" s="109"/>
      <c r="Y6" s="108"/>
      <c r="Z6" s="110">
        <f>SUM(AA6:AG6)</f>
        <v>25</v>
      </c>
      <c r="AA6" s="111"/>
      <c r="AB6" s="111"/>
      <c r="AC6" s="112" t="n">
        <v>9</v>
      </c>
      <c r="AD6" s="112" t="n">
        <v>4</v>
      </c>
      <c r="AE6" s="112" t="n">
        <v>4</v>
      </c>
      <c r="AF6" s="112" t="n">
        <v>8</v>
      </c>
      <c r="AG6" s="113"/>
      <c r="AH6" s="114" t="n">
        <v>0</v>
      </c>
      <c r="AI6" s="114" t="n">
        <v>0</v>
      </c>
      <c r="AJ6" s="115">
        <f>AA6+AB6/3+AG6</f>
        <v>0</v>
      </c>
      <c r="AK6" s="79">
        <f>AB6+AC6/4+AG6</f>
        <v>2.25</v>
      </c>
      <c r="AL6" s="79">
        <f>AB6+AD6/3+AG6</f>
        <v>1.33333333333332993</v>
      </c>
      <c r="AM6" s="79">
        <f>AB6+AD6/1.5+AG6</f>
        <v>2.66666666666667007</v>
      </c>
      <c r="AN6" s="79">
        <f>AC6+AB6*0.6+AE6*0.17+AG6</f>
        <v>9.67999999999999972</v>
      </c>
      <c r="AO6" s="79">
        <f>AC6+AB6*0.4+AE6*0.3+AG6</f>
        <v>10.1999999999999993</v>
      </c>
      <c r="AP6" s="79">
        <f>AC6+AB6*0.16+AE6*0.5+AG6</f>
        <v>11</v>
      </c>
      <c r="AQ6" s="79">
        <f>AD6+AC6*0.45+AB6*0.25+AE6*0.25+AG6</f>
        <v>9.05000000000000071</v>
      </c>
      <c r="AR6" s="79">
        <f>AD6+AC6*0.63+AB6*0.25+AE6*0.17+AG6</f>
        <v>10.3499999999999996</v>
      </c>
      <c r="AS6" s="79">
        <f>AF6*0.6+AC6*0.4+AD6*0.15+AE6*0.5+AG6</f>
        <v>11</v>
      </c>
      <c r="AT6" s="116">
        <f>AF6+AC6*0.25+AD6*0.22+AE6*0.35+AG6</f>
        <v>12.5299999999999994</v>
      </c>
      <c r="AU6" s="117"/>
      <c r="AV6" s="132" t="s">
        <v>190</v>
      </c>
    </row>
    <row r="7" spans="1:48">
      <c r="A7" s="25" t="n">
        <v>8</v>
      </c>
      <c r="B7" s="129" t="s">
        <v>191</v>
      </c>
      <c r="C7" s="6" t="n">
        <v>17</v>
      </c>
      <c r="D7" s="100">
        <f>-29+$B$24-$B$26-112-112-112</f>
        <v>37</v>
      </c>
      <c r="E7" s="26"/>
      <c r="F7" s="101">
        <f aca="1">G7-TODAY()</f>
        <v>-40</v>
      </c>
      <c r="G7" s="102" t="n">
        <v>43999</v>
      </c>
      <c r="H7" s="104"/>
      <c r="I7" s="104"/>
      <c r="J7" s="105">
        <f>COUNT(L7,N7,P7,R7,T7,V7,X7)</f>
        <v>4</v>
      </c>
      <c r="K7" s="130">
        <f>COUNT(M7,O7,Q7,S7,U7,W7,Y7)</f>
        <v>6</v>
      </c>
      <c r="L7" s="107"/>
      <c r="M7" s="108" t="n">
        <v>0.990000000000000036</v>
      </c>
      <c r="N7" s="109"/>
      <c r="O7" s="108" t="n">
        <v>5.99000000000000021</v>
      </c>
      <c r="P7" s="107" t="n">
        <v>5</v>
      </c>
      <c r="Q7" s="108" t="n">
        <v>5.99000000000000021</v>
      </c>
      <c r="R7" s="119" t="n">
        <v>4</v>
      </c>
      <c r="S7" s="120" t="n">
        <v>4.99000000000000021</v>
      </c>
      <c r="T7" s="119" t="n">
        <v>3</v>
      </c>
      <c r="U7" s="120" t="n">
        <v>3.99000000000000021</v>
      </c>
      <c r="V7" s="119" t="n">
        <v>2</v>
      </c>
      <c r="W7" s="120" t="n">
        <v>2.99000000000000021</v>
      </c>
      <c r="X7" s="109"/>
      <c r="Y7" s="108"/>
      <c r="Z7" s="110">
        <f>SUM(AA7:AG7)</f>
        <v>25</v>
      </c>
      <c r="AA7" s="126"/>
      <c r="AB7" s="111" t="n">
        <v>10</v>
      </c>
      <c r="AC7" s="112" t="n">
        <v>9</v>
      </c>
      <c r="AD7" s="112" t="n">
        <v>4</v>
      </c>
      <c r="AE7" s="112" t="n">
        <v>2</v>
      </c>
      <c r="AF7" s="112" t="n">
        <v>0</v>
      </c>
      <c r="AG7" s="113"/>
      <c r="AH7" s="114" t="n">
        <v>0</v>
      </c>
      <c r="AI7" s="114" t="n">
        <v>0</v>
      </c>
      <c r="AJ7" s="115">
        <f>AA7+AB7/3+AG7</f>
        <v>3.33333333333332993</v>
      </c>
      <c r="AK7" s="79">
        <f>AB7+AC7/4+AG7</f>
        <v>12.25</v>
      </c>
      <c r="AL7" s="79">
        <f>AB7+AD7/3+AG7</f>
        <v>11.3333333333333002</v>
      </c>
      <c r="AM7" s="79">
        <f>AB7+AD7/1.5+AG7</f>
        <v>12.6666666666666998</v>
      </c>
      <c r="AN7" s="79">
        <f>AC7+AB7*0.6+AE7*0.17+AG7</f>
        <v>15.3399999999999999</v>
      </c>
      <c r="AO7" s="79">
        <f>AC7+AB7*0.4+AE7*0.3+AG7</f>
        <v>13.5999999999999996</v>
      </c>
      <c r="AP7" s="79">
        <f>AC7+AB7*0.16+AE7*0.5+AG7</f>
        <v>11.5999999999999996</v>
      </c>
      <c r="AQ7" s="79">
        <f>AD7+AC7*0.45+AB7*0.25+AE7*0.25+AG7</f>
        <v>11.0500000000000007</v>
      </c>
      <c r="AR7" s="79">
        <f>AD7+AC7*0.63+AB7*0.25+AE7*0.17+AG7</f>
        <v>12.5099999999999998</v>
      </c>
      <c r="AS7" s="79">
        <f>AF7*0.6+AC7*0.4+AD7*0.15+AE7*0.5+AG7</f>
        <v>5.20000000000000018</v>
      </c>
      <c r="AT7" s="116">
        <f>AF7+AC7*0.25+AD7*0.22+AE7*0.35+AG7</f>
        <v>3.83000000000000007</v>
      </c>
      <c r="AU7" s="117" t="s">
        <v>182</v>
      </c>
      <c r="AV7" s="131" t="s">
        <v>192</v>
      </c>
    </row>
    <row r="8" spans="1:48">
      <c r="A8" s="25" t="n">
        <v>2</v>
      </c>
      <c r="B8" s="129" t="s">
        <v>193</v>
      </c>
      <c r="C8" s="6" t="n">
        <v>17</v>
      </c>
      <c r="D8" s="100">
        <f>84+$B$24-$B$26-347-112</f>
        <v>27</v>
      </c>
      <c r="E8" s="26" t="s">
        <v>110</v>
      </c>
      <c r="F8" s="101">
        <f aca="1">G8-TODAY()</f>
        <v>47</v>
      </c>
      <c r="G8" s="102" t="n">
        <v>44086</v>
      </c>
      <c r="H8" s="103" t="n">
        <v>5</v>
      </c>
      <c r="I8" s="104"/>
      <c r="J8" s="105">
        <f>COUNT(L8,N8,P8,R8,T8,V8,X8)</f>
        <v>4</v>
      </c>
      <c r="K8" s="106">
        <f>COUNT(M8,O8,Q8,S8,U8,W8,Y8)</f>
        <v>5</v>
      </c>
      <c r="L8" s="107"/>
      <c r="M8" s="108" t="n">
        <v>0.990000000000000036</v>
      </c>
      <c r="N8" s="107"/>
      <c r="O8" s="108" t="n">
        <v>2.99000000000000021</v>
      </c>
      <c r="P8" s="107" t="n">
        <v>5</v>
      </c>
      <c r="Q8" s="108" t="n">
        <v>5.99000000000000021</v>
      </c>
      <c r="R8" s="107" t="n">
        <v>3</v>
      </c>
      <c r="S8" s="108" t="n">
        <v>4.99000000000000021</v>
      </c>
      <c r="T8" s="109" t="n">
        <v>5</v>
      </c>
      <c r="U8" s="108" t="n">
        <v>6.99000000000000021</v>
      </c>
      <c r="V8" s="109" t="n">
        <v>2</v>
      </c>
      <c r="W8" s="108"/>
      <c r="X8" s="109"/>
      <c r="Y8" s="108"/>
      <c r="Z8" s="110">
        <f>SUM(AA8:AG8)</f>
        <v>23</v>
      </c>
      <c r="AA8" s="111"/>
      <c r="AB8" s="111" t="n">
        <v>0</v>
      </c>
      <c r="AC8" s="112" t="n">
        <v>9</v>
      </c>
      <c r="AD8" s="112" t="n">
        <v>4</v>
      </c>
      <c r="AE8" s="112" t="n">
        <v>10</v>
      </c>
      <c r="AF8" s="112" t="n">
        <v>0</v>
      </c>
      <c r="AG8" s="113"/>
      <c r="AH8" s="114" t="n">
        <v>0</v>
      </c>
      <c r="AI8" s="114" t="n">
        <v>0</v>
      </c>
      <c r="AJ8" s="115">
        <f>AA8+AB8/3+AG8</f>
        <v>0</v>
      </c>
      <c r="AK8" s="79">
        <f>AB8+AC8/4+AG8</f>
        <v>2.25</v>
      </c>
      <c r="AL8" s="79">
        <f>AB8+AD8/3+AG8</f>
        <v>1.33333333333332993</v>
      </c>
      <c r="AM8" s="79">
        <f>AB8+AD8/1.5+AG8</f>
        <v>2.66666666666667007</v>
      </c>
      <c r="AN8" s="79">
        <f>AC8+AB8*0.6+AE8*0.17+AG8</f>
        <v>10.6999999999999993</v>
      </c>
      <c r="AO8" s="79">
        <f>AC8+AB8*0.4+AE8*0.3+AG8</f>
        <v>12</v>
      </c>
      <c r="AP8" s="79">
        <f>AC8+AB8*0.16+AE8*0.5+AG8</f>
        <v>14</v>
      </c>
      <c r="AQ8" s="79">
        <f>AD8+AC8*0.45+AB8*0.25+AE8*0.25+AG8</f>
        <v>10.5500000000000007</v>
      </c>
      <c r="AR8" s="79">
        <f>AD8+AC8*0.63+AB8*0.25+AE8*0.17+AG8</f>
        <v>11.3699999999999992</v>
      </c>
      <c r="AS8" s="79">
        <f>AF8*0.6+AC8*0.4+AD8*0.15+AE8*0.5+AG8</f>
        <v>9.19999999999999929</v>
      </c>
      <c r="AT8" s="116">
        <f>AF8+AC8*0.25+AD8*0.22+AE8*0.35+AG8</f>
        <v>6.62999999999999989</v>
      </c>
      <c r="AU8" s="117" t="s">
        <v>182</v>
      </c>
      <c r="AV8" s="118" t="s">
        <v>186</v>
      </c>
    </row>
    <row r="9" spans="1:48">
      <c r="A9" s="25" t="n">
        <v>4</v>
      </c>
      <c r="B9" s="357" t="s">
        <v>194</v>
      </c>
      <c r="C9" s="6" t="n">
        <v>16</v>
      </c>
      <c r="D9" s="100">
        <f>84+$B$24-$B$26-401</f>
        <v>85</v>
      </c>
      <c r="E9" s="26"/>
      <c r="F9" s="101">
        <f aca="1">G9-TODAY()</f>
        <v>96</v>
      </c>
      <c r="G9" s="127" t="n">
        <v>44135</v>
      </c>
      <c r="H9" s="103" t="n">
        <v>5</v>
      </c>
      <c r="I9" s="128"/>
      <c r="J9" s="105">
        <f>COUNT(L9,N9,P9,R9,T9,V9,X9)</f>
        <v>1</v>
      </c>
      <c r="K9" s="106">
        <f>COUNT(M9,O9,Q9,S9,U9,W9,Y9)</f>
        <v>4</v>
      </c>
      <c r="L9" s="107"/>
      <c r="M9" s="108" t="n">
        <v>1.99000000000000004</v>
      </c>
      <c r="N9" s="341"/>
      <c r="O9" s="339"/>
      <c r="P9" s="109"/>
      <c r="Q9" s="108" t="n">
        <v>5.99000000000000021</v>
      </c>
      <c r="R9" s="119" t="n">
        <v>3</v>
      </c>
      <c r="S9" s="120" t="n">
        <v>5.99000000000000021</v>
      </c>
      <c r="T9" s="119"/>
      <c r="U9" s="120" t="n">
        <v>5.99000000000000021</v>
      </c>
      <c r="V9" s="109"/>
      <c r="W9" s="108"/>
      <c r="X9" s="109"/>
      <c r="Y9" s="108"/>
      <c r="Z9" s="110">
        <f>SUM(AA9:AG9)</f>
        <v>22</v>
      </c>
      <c r="AA9" s="126"/>
      <c r="AB9" s="111"/>
      <c r="AC9" s="112" t="n">
        <v>9</v>
      </c>
      <c r="AD9" s="112" t="n">
        <v>6</v>
      </c>
      <c r="AE9" s="112" t="n">
        <v>7</v>
      </c>
      <c r="AF9" s="112"/>
      <c r="AG9" s="113"/>
      <c r="AH9" s="114" t="n">
        <v>0</v>
      </c>
      <c r="AI9" s="114" t="n">
        <v>0</v>
      </c>
      <c r="AJ9" s="115">
        <f>AA9+AB9/3+AG9</f>
        <v>0</v>
      </c>
      <c r="AK9" s="79">
        <f>AB9+AC9/4+AG9</f>
        <v>2.25</v>
      </c>
      <c r="AL9" s="79">
        <f>AB9+AD9/3+AG9</f>
        <v>2</v>
      </c>
      <c r="AM9" s="79">
        <f>AB9+AD9/1.5+AG9</f>
        <v>4</v>
      </c>
      <c r="AN9" s="79">
        <f>AC9+AB9*0.6+AE9*0.17+AG9</f>
        <v>10.1899999999999995</v>
      </c>
      <c r="AO9" s="79">
        <f>AC9+AB9*0.4+AE9*0.3+AG9</f>
        <v>11.0999999999999996</v>
      </c>
      <c r="AP9" s="79">
        <f>AC9+AB9*0.16+AE9*0.5+AG9</f>
        <v>12.5</v>
      </c>
      <c r="AQ9" s="79">
        <f>AD9+AC9*0.45+AB9*0.25+AE9*0.25+AG9</f>
        <v>11.8000000000000007</v>
      </c>
      <c r="AR9" s="79">
        <f>AD9+AC9*0.63+AB9*0.25+AE9*0.17+AG9</f>
        <v>12.8599999999999994</v>
      </c>
      <c r="AS9" s="79">
        <f>AF9*0.6+AC9*0.4+AD9*0.15+AE9*0.5+AG9</f>
        <v>8</v>
      </c>
      <c r="AT9" s="116">
        <f>AF9+AC9*0.25+AD9*0.22+AE9*0.35+AG9</f>
        <v>6.01999999999999957</v>
      </c>
      <c r="AU9" s="117"/>
      <c r="AV9" s="118" t="s">
        <v>186</v>
      </c>
    </row>
    <row r="10" spans="1:48">
      <c r="A10" s="25" t="n">
        <v>9</v>
      </c>
      <c r="B10" s="129" t="s">
        <v>195</v>
      </c>
      <c r="C10" s="6" t="n">
        <v>16</v>
      </c>
      <c r="D10" s="100">
        <f>-24+$B$24-$B$26-112-112+5-112</f>
        <v>47</v>
      </c>
      <c r="E10" s="26" t="s">
        <v>128</v>
      </c>
      <c r="F10" s="101">
        <f aca="1">G10-TODAY()</f>
        <v>65</v>
      </c>
      <c r="G10" s="102" t="n">
        <v>44104</v>
      </c>
      <c r="H10" s="124"/>
      <c r="I10" s="104"/>
      <c r="J10" s="105">
        <f>COUNT(L10,N10,P10,R10,T10,V10,X10)</f>
        <v>1</v>
      </c>
      <c r="K10" s="130">
        <f>COUNT(M10,O10,Q10,S10,U10,W10,Y10)</f>
        <v>4</v>
      </c>
      <c r="L10" s="107"/>
      <c r="M10" s="108"/>
      <c r="N10" s="123"/>
      <c r="O10" s="108" t="n">
        <v>2.99000000000000021</v>
      </c>
      <c r="P10" s="109"/>
      <c r="Q10" s="122" t="n">
        <v>5.99000000000000021</v>
      </c>
      <c r="R10" s="109"/>
      <c r="S10" s="108" t="n">
        <v>5.99000000000000021</v>
      </c>
      <c r="T10" s="119" t="n">
        <v>3</v>
      </c>
      <c r="U10" s="120" t="n">
        <v>3.99000000000000021</v>
      </c>
      <c r="V10" s="109"/>
      <c r="W10" s="108"/>
      <c r="X10" s="109"/>
      <c r="Y10" s="108"/>
      <c r="Z10" s="110">
        <f>SUM(AA10:AG10)</f>
        <v>17</v>
      </c>
      <c r="AA10" s="126"/>
      <c r="AB10" s="111" t="n">
        <v>0</v>
      </c>
      <c r="AC10" s="112" t="n">
        <v>9</v>
      </c>
      <c r="AD10" s="112" t="n">
        <v>6</v>
      </c>
      <c r="AE10" s="112" t="n">
        <v>2</v>
      </c>
      <c r="AF10" s="112"/>
      <c r="AG10" s="113"/>
      <c r="AH10" s="114" t="n">
        <v>0</v>
      </c>
      <c r="AI10" s="114" t="n">
        <v>0</v>
      </c>
      <c r="AJ10" s="115">
        <f>AA10+AB10/3+AG10</f>
        <v>0</v>
      </c>
      <c r="AK10" s="79">
        <f>AB10+AC10/4+AG10</f>
        <v>2.25</v>
      </c>
      <c r="AL10" s="79">
        <f>AB10+AD10/3+AG10</f>
        <v>2</v>
      </c>
      <c r="AM10" s="79">
        <f>AB10+AD10/1.5+AG10</f>
        <v>4</v>
      </c>
      <c r="AN10" s="79">
        <f>AC10+AB10*0.6+AE10*0.17+AG10</f>
        <v>9.33999999999999986</v>
      </c>
      <c r="AO10" s="79">
        <f>AC10+AB10*0.4+AE10*0.3+AG10</f>
        <v>9.59999999999999964</v>
      </c>
      <c r="AP10" s="79">
        <f>AC10+AB10*0.16+AE10*0.5+AG10</f>
        <v>10</v>
      </c>
      <c r="AQ10" s="79">
        <f>AD10+AC10*0.45+AB10*0.25+AE10*0.25+AG10</f>
        <v>10.5500000000000007</v>
      </c>
      <c r="AR10" s="79">
        <f>AD10+AC10*0.63+AB10*0.25+AE10*0.17+AG10</f>
        <v>12.0099999999999998</v>
      </c>
      <c r="AS10" s="79">
        <f>AF10*0.6+AC10*0.4+AD10*0.15+AE10*0.5+AG10</f>
        <v>5.5</v>
      </c>
      <c r="AT10" s="116">
        <f>AF10+AC10*0.25+AD10*0.22+AE10*0.35+AG10</f>
        <v>4.26999999999999957</v>
      </c>
      <c r="AU10" s="117" t="s">
        <v>182</v>
      </c>
      <c r="AV10" s="118" t="s">
        <v>186</v>
      </c>
    </row>
    <row r="11" spans="1:48">
      <c r="A11" s="25" t="n">
        <v>4</v>
      </c>
      <c r="B11" s="357" t="s">
        <v>196</v>
      </c>
      <c r="C11" s="6" t="n">
        <v>16</v>
      </c>
      <c r="D11" s="100">
        <f>39+$B$24-$B$26-338</f>
        <v>103</v>
      </c>
      <c r="E11" s="26"/>
      <c r="F11" s="101">
        <f aca="1">G11-TODAY()</f>
        <v>54</v>
      </c>
      <c r="G11" s="102" t="n">
        <v>44093</v>
      </c>
      <c r="H11" s="103"/>
      <c r="I11" s="104"/>
      <c r="J11" s="105">
        <f>COUNT(L11,N11,P11,R11,T11,V11,X11)</f>
        <v>2</v>
      </c>
      <c r="K11" s="106">
        <f>COUNT(M11,O11,Q11,S11,U11,W11,Y11)</f>
        <v>2</v>
      </c>
      <c r="L11" s="107"/>
      <c r="M11" s="108"/>
      <c r="N11" s="109"/>
      <c r="O11" s="108" t="n">
        <v>5.99000000000000021</v>
      </c>
      <c r="P11" s="109" t="n">
        <v>4</v>
      </c>
      <c r="Q11" s="108"/>
      <c r="R11" s="109"/>
      <c r="S11" s="108"/>
      <c r="T11" s="119" t="n">
        <v>0</v>
      </c>
      <c r="U11" s="120" t="n">
        <v>0.990000000000000036</v>
      </c>
      <c r="V11" s="109"/>
      <c r="W11" s="108"/>
      <c r="X11" s="109"/>
      <c r="Y11" s="108"/>
      <c r="Z11" s="110">
        <f>SUM(AA11:AG11)</f>
        <v>13</v>
      </c>
      <c r="AA11" s="111"/>
      <c r="AB11" s="111" t="n">
        <v>10</v>
      </c>
      <c r="AC11" s="112" t="n">
        <v>6</v>
      </c>
      <c r="AD11" s="112"/>
      <c r="AE11" s="112" t="n">
        <v>-3</v>
      </c>
      <c r="AF11" s="112"/>
      <c r="AG11" s="113"/>
      <c r="AH11" s="114" t="n">
        <v>0</v>
      </c>
      <c r="AI11" s="114" t="n">
        <v>0</v>
      </c>
      <c r="AJ11" s="115">
        <f>AA11+AB11/3+AG11</f>
        <v>3.33333333333332993</v>
      </c>
      <c r="AK11" s="79">
        <f>AB11+AC11/4+AG11</f>
        <v>11.5</v>
      </c>
      <c r="AL11" s="79">
        <f>AB11+AD11/3+AG11</f>
        <v>10</v>
      </c>
      <c r="AM11" s="79">
        <f>AB11+AD11/1.5+AG11</f>
        <v>10</v>
      </c>
      <c r="AN11" s="79">
        <f>AC11+AB11*0.6+AE11*0.17+AG11</f>
        <v>11.4900000000000002</v>
      </c>
      <c r="AO11" s="79">
        <f>AC11+AB11*0.4+AE11*0.3+AG11</f>
        <v>9.09999999999999964</v>
      </c>
      <c r="AP11" s="79">
        <f>AC11+AB11*0.16+AE11*0.5+AG11</f>
        <v>6.09999999999999964</v>
      </c>
      <c r="AQ11" s="79">
        <f>AD11+AC11*0.45+AB11*0.25+AE11*0.25+AG11</f>
        <v>4.45000000000000018</v>
      </c>
      <c r="AR11" s="79">
        <f>AD11+AC11*0.63+AB11*0.25+AE11*0.17+AG11</f>
        <v>5.76999999999999957</v>
      </c>
      <c r="AS11" s="79">
        <f>AF11*0.6+AC11*0.4+AD11*0.15+AE11*0.5+AG11</f>
        <v>0.9</v>
      </c>
      <c r="AT11" s="116">
        <f>AF11+AC11*0.25+AD11*0.22+AE11*0.35+AG11</f>
        <v>0.45</v>
      </c>
      <c r="AU11" s="117" t="s">
        <v>188</v>
      </c>
      <c r="AV11" s="118" t="s">
        <v>186</v>
      </c>
    </row>
    <row r="12" spans="1:48">
      <c r="A12" s="25" t="n">
        <v>8</v>
      </c>
      <c r="B12" s="357" t="s">
        <v>197</v>
      </c>
      <c r="C12" s="6" t="n">
        <v>16</v>
      </c>
      <c r="D12" s="100">
        <f>68+$B$24-$B$26-345-112</f>
        <v>13</v>
      </c>
      <c r="E12" s="26"/>
      <c r="F12" s="101">
        <f aca="1">G12-TODAY()</f>
        <v>99</v>
      </c>
      <c r="G12" s="102" t="n">
        <v>44138</v>
      </c>
      <c r="H12" s="104"/>
      <c r="I12" s="104"/>
      <c r="J12" s="105">
        <f>COUNT(L12,N12,P12,R12,T12,V12,X12)</f>
        <v>2</v>
      </c>
      <c r="K12" s="106">
        <f>COUNT(M12,O12,Q12,S12,U12,W12,Y12)</f>
        <v>3</v>
      </c>
      <c r="L12" s="121"/>
      <c r="M12" s="122" t="n">
        <v>1.99000000000000004</v>
      </c>
      <c r="N12" s="123"/>
      <c r="O12" s="122"/>
      <c r="P12" s="341"/>
      <c r="Q12" s="339" t="n">
        <v>5.99000000000000021</v>
      </c>
      <c r="R12" s="119" t="n">
        <v>4</v>
      </c>
      <c r="S12" s="120"/>
      <c r="T12" s="119" t="n">
        <v>3</v>
      </c>
      <c r="U12" s="120" t="n">
        <v>3.99000000000000021</v>
      </c>
      <c r="V12" s="123"/>
      <c r="W12" s="122"/>
      <c r="X12" s="123"/>
      <c r="Y12" s="122"/>
      <c r="Z12" s="110">
        <f>SUM(AA12:AG12)</f>
        <v>15</v>
      </c>
      <c r="AA12" s="111"/>
      <c r="AB12" s="111"/>
      <c r="AC12" s="112" t="n">
        <v>9</v>
      </c>
      <c r="AD12" s="112" t="n">
        <v>4</v>
      </c>
      <c r="AE12" s="112" t="n">
        <v>2</v>
      </c>
      <c r="AF12" s="112"/>
      <c r="AG12" s="113"/>
      <c r="AH12" s="114" t="n">
        <v>0</v>
      </c>
      <c r="AI12" s="114" t="n">
        <v>0</v>
      </c>
      <c r="AJ12" s="115">
        <f>AA12+AB12/3+AG12</f>
        <v>0</v>
      </c>
      <c r="AK12" s="79">
        <f>AB12+AC12/4+AG12</f>
        <v>2.25</v>
      </c>
      <c r="AL12" s="79">
        <f>AB12+AD12/3+AG12</f>
        <v>1.33333333333332993</v>
      </c>
      <c r="AM12" s="79">
        <f>AB12+AD12/1.5+AG12</f>
        <v>2.66666666666667007</v>
      </c>
      <c r="AN12" s="79">
        <f>AC12+AB12*0.6+AE12*0.17+AG12</f>
        <v>9.33999999999999986</v>
      </c>
      <c r="AO12" s="79">
        <f>AC12+AB12*0.4+AE12*0.3+AG12</f>
        <v>9.59999999999999964</v>
      </c>
      <c r="AP12" s="79">
        <f>AC12+AB12*0.16+AE12*0.5+AG12</f>
        <v>10</v>
      </c>
      <c r="AQ12" s="79">
        <f>AD12+AC12*0.45+AB12*0.25+AE12*0.25+AG12</f>
        <v>8.55000000000000071</v>
      </c>
      <c r="AR12" s="79">
        <f>AD12+AC12*0.63+AB12*0.25+AE12*0.17+AG12</f>
        <v>10.0099999999999998</v>
      </c>
      <c r="AS12" s="79">
        <f>AF12*0.6+AC12*0.4+AD12*0.15+AE12*0.5+AG12</f>
        <v>5.20000000000000018</v>
      </c>
      <c r="AT12" s="116">
        <f>AF12+AC12*0.25+AD12*0.22+AE12*0.35+AG12</f>
        <v>3.83000000000000007</v>
      </c>
      <c r="AU12" s="117" t="s">
        <v>182</v>
      </c>
      <c r="AV12" s="118" t="s">
        <v>186</v>
      </c>
    </row>
    <row r="13" spans="1:48">
      <c r="A13" s="25" t="n">
        <v>5</v>
      </c>
      <c r="B13" s="357" t="s">
        <v>198</v>
      </c>
      <c r="C13" s="6" t="n">
        <v>16</v>
      </c>
      <c r="D13" s="100">
        <f>68+$B$24-$B$26-296-112-33</f>
        <v>29</v>
      </c>
      <c r="E13" s="26"/>
      <c r="F13" s="101">
        <f aca="1">G13-TODAY()</f>
        <v>110</v>
      </c>
      <c r="G13" s="102" t="n">
        <v>44149</v>
      </c>
      <c r="H13" s="104"/>
      <c r="I13" s="104"/>
      <c r="J13" s="105">
        <f>COUNT(L13,N13,P13,R13,T13,V13,X13)</f>
        <v>1</v>
      </c>
      <c r="K13" s="106">
        <f>COUNT(M13,O13,Q13,S13,U13,W13,Y13)</f>
        <v>1</v>
      </c>
      <c r="L13" s="107"/>
      <c r="M13" s="108"/>
      <c r="N13" s="107"/>
      <c r="O13" s="108"/>
      <c r="P13" s="107"/>
      <c r="Q13" s="108" t="n">
        <v>5.99000000000000021</v>
      </c>
      <c r="R13" s="119"/>
      <c r="S13" s="120"/>
      <c r="T13" s="107" t="n">
        <v>3</v>
      </c>
      <c r="U13" s="108"/>
      <c r="V13" s="107"/>
      <c r="W13" s="108"/>
      <c r="X13" s="109"/>
      <c r="Y13" s="108"/>
      <c r="Z13" s="110">
        <f>SUM(AA13:AG13)</f>
        <v>11</v>
      </c>
      <c r="AA13" s="112"/>
      <c r="AB13" s="112"/>
      <c r="AC13" s="112" t="n">
        <v>9</v>
      </c>
      <c r="AD13" s="112"/>
      <c r="AE13" s="112" t="n">
        <v>2</v>
      </c>
      <c r="AF13" s="112"/>
      <c r="AG13" s="113"/>
      <c r="AH13" s="114" t="n">
        <v>0</v>
      </c>
      <c r="AI13" s="114" t="n">
        <v>0</v>
      </c>
      <c r="AJ13" s="115">
        <f>AA13+AB13/3+AG13</f>
        <v>0</v>
      </c>
      <c r="AK13" s="79">
        <f>AB13+AC13/4+AG13</f>
        <v>2.25</v>
      </c>
      <c r="AL13" s="79">
        <f>AB13+AD13/3+AG13</f>
        <v>0</v>
      </c>
      <c r="AM13" s="79">
        <f>AB13+AD13/1.5+AG13</f>
        <v>0</v>
      </c>
      <c r="AN13" s="79">
        <f>AC13+AB13*0.6+AE13*0.17+AG13</f>
        <v>9.33999999999999986</v>
      </c>
      <c r="AO13" s="79">
        <f>AC13+AB13*0.4+AE13*0.3+AG13</f>
        <v>9.59999999999999964</v>
      </c>
      <c r="AP13" s="79">
        <f>AC13+AB13*0.16+AE13*0.5+AG13</f>
        <v>10</v>
      </c>
      <c r="AQ13" s="79">
        <f>AD13+AC13*0.45+AB13*0.25+AE13*0.25+AG13</f>
        <v>4.54999999999999982</v>
      </c>
      <c r="AR13" s="79">
        <f>AD13+AC13*0.63+AB13*0.25+AE13*0.17+AG13</f>
        <v>6.00999999999999979</v>
      </c>
      <c r="AS13" s="79">
        <f>AF13*0.6+AC13*0.4+AD13*0.15+AE13*0.5+AG13</f>
        <v>4.59999999999999964</v>
      </c>
      <c r="AT13" s="116">
        <f>AF13+AC13*0.25+AD13*0.22+AE13*0.35+AG13</f>
        <v>2.95000000000000018</v>
      </c>
      <c r="AU13" s="117"/>
      <c r="AV13" s="118" t="s">
        <v>186</v>
      </c>
    </row>
    <row r="14" spans="1:48" s="23" customFormat="1" ht="10.50" customHeight="1">
      <c r="A14" s="133"/>
      <c r="B14" s="134"/>
      <c r="C14" s="135"/>
      <c r="D14" s="136"/>
      <c r="E14" s="137"/>
      <c r="F14" s="138"/>
      <c r="G14" s="139"/>
      <c r="H14" s="140"/>
      <c r="I14" s="140"/>
      <c r="J14" s="141"/>
      <c r="K14" s="142"/>
      <c r="L14" s="143"/>
      <c r="M14" s="144"/>
      <c r="N14" s="145"/>
      <c r="O14" s="144"/>
      <c r="P14" s="145"/>
      <c r="Q14" s="144"/>
      <c r="R14" s="145"/>
      <c r="S14" s="144"/>
      <c r="T14" s="145"/>
      <c r="U14" s="144"/>
      <c r="V14" s="145"/>
      <c r="W14" s="144"/>
      <c r="X14" s="145"/>
      <c r="Y14" s="144"/>
      <c r="Z14" s="146"/>
      <c r="AA14" s="147"/>
      <c r="AB14" s="148"/>
      <c r="AC14" s="149"/>
      <c r="AD14" s="149"/>
      <c r="AE14" s="149"/>
      <c r="AF14" s="149"/>
      <c r="AG14" s="150"/>
      <c r="AH14" s="151"/>
      <c r="AI14" s="151"/>
      <c r="AJ14" s="152"/>
      <c r="AK14" s="153"/>
      <c r="AL14" s="153"/>
      <c r="AM14" s="153"/>
      <c r="AN14" s="153"/>
      <c r="AO14" s="153"/>
      <c r="AP14" s="153"/>
      <c r="AQ14" s="153"/>
      <c r="AR14" s="153"/>
      <c r="AS14" s="153"/>
      <c r="AT14" s="154"/>
      <c r="AU14" s="155"/>
      <c r="AV14" s="156"/>
    </row>
    <row r="15" spans="1:48">
      <c r="A15" s="25" t="n">
        <v>7</v>
      </c>
      <c r="B15" s="129" t="s">
        <v>199</v>
      </c>
      <c r="C15" s="6" t="n">
        <v>18</v>
      </c>
      <c r="D15" s="100">
        <f>-3+$B$24-$B$26-112-112-112</f>
        <v>63</v>
      </c>
      <c r="E15" s="26"/>
      <c r="F15" s="101" t="s">
        <v>185</v>
      </c>
      <c r="G15" s="102" t="n">
        <v>43864</v>
      </c>
      <c r="H15" s="104"/>
      <c r="I15" s="104"/>
      <c r="J15" s="105">
        <f>COUNT(L15,N15,P15,R15,T15,V15,X15)</f>
        <v>4</v>
      </c>
      <c r="K15" s="106">
        <f>COUNT(M15,O15,Q15,S15,U15,W15,Y15)</f>
        <v>7</v>
      </c>
      <c r="L15" s="107"/>
      <c r="M15" s="108" t="n">
        <v>1.99000000000000004</v>
      </c>
      <c r="N15" s="119" t="n">
        <v>4</v>
      </c>
      <c r="O15" s="120" t="n">
        <v>4.99000000000000021</v>
      </c>
      <c r="P15" s="119" t="n">
        <v>2</v>
      </c>
      <c r="Q15" s="120" t="n">
        <v>2.99000000000000021</v>
      </c>
      <c r="R15" s="109" t="n">
        <v>3</v>
      </c>
      <c r="S15" s="108" t="n">
        <v>3.99000000000000021</v>
      </c>
      <c r="T15" s="123" t="n">
        <v>6</v>
      </c>
      <c r="U15" s="108" t="n">
        <v>6.99000000000000021</v>
      </c>
      <c r="V15" s="109"/>
      <c r="W15" s="108" t="n">
        <v>3.99000000000000021</v>
      </c>
      <c r="X15" s="109"/>
      <c r="Y15" s="108" t="n">
        <v>4.99000000000000021</v>
      </c>
      <c r="Z15" s="110">
        <f>SUM(AA15:AG15)</f>
        <v>22</v>
      </c>
      <c r="AA15" s="126"/>
      <c r="AB15" s="111" t="n">
        <v>6</v>
      </c>
      <c r="AC15" s="112" t="n">
        <v>0</v>
      </c>
      <c r="AD15" s="112" t="n">
        <v>2</v>
      </c>
      <c r="AE15" s="112" t="n">
        <v>10</v>
      </c>
      <c r="AF15" s="112" t="n">
        <v>2</v>
      </c>
      <c r="AG15" s="113" t="n">
        <v>2</v>
      </c>
      <c r="AH15" s="114" t="n">
        <v>0</v>
      </c>
      <c r="AI15" s="114" t="n">
        <v>0</v>
      </c>
      <c r="AJ15" s="115">
        <f>AA15+AB15/3+AG15</f>
        <v>4</v>
      </c>
      <c r="AK15" s="79">
        <f>AB15+AC15/4+AG15</f>
        <v>8</v>
      </c>
      <c r="AL15" s="79">
        <f>AB15+AD15/3+AG15</f>
        <v>8.66666666666666963</v>
      </c>
      <c r="AM15" s="79">
        <f>AB15+AD15/1.5+AG15</f>
        <v>9.33333333333333037</v>
      </c>
      <c r="AN15" s="79">
        <f>AC15+AB15*0.6+AE15*0.17+AG15</f>
        <v>7.29999999999999982</v>
      </c>
      <c r="AO15" s="79">
        <f>AC15+AB15*0.4+AE15*0.3+AG15</f>
        <v>7.40000000000000036</v>
      </c>
      <c r="AP15" s="79">
        <f>AC15+AB15*0.16+AE15*0.5+AG15</f>
        <v>7.95999999999999996</v>
      </c>
      <c r="AQ15" s="79">
        <f>AD15+AC15*0.45+AB15*0.25+AE15*0.25+AG15</f>
        <v>8</v>
      </c>
      <c r="AR15" s="79">
        <f>AD15+AC15*0.63+AB15*0.25+AE15*0.17+AG15</f>
        <v>7.20000000000000018</v>
      </c>
      <c r="AS15" s="79">
        <f>AF15*0.6+AC15*0.4+AD15*0.15+AE15*0.5+AG15</f>
        <v>8.5</v>
      </c>
      <c r="AT15" s="116">
        <f>AF15+AC15*0.25+AD15*0.22+AE15*0.35+AG15</f>
        <v>7.94000000000000039</v>
      </c>
      <c r="AU15" s="117" t="s">
        <v>182</v>
      </c>
      <c r="AV15" s="118" t="s">
        <v>186</v>
      </c>
    </row>
    <row r="16" spans="1:48">
      <c r="A16" s="25" t="n">
        <v>11</v>
      </c>
      <c r="B16" s="129" t="s">
        <v>200</v>
      </c>
      <c r="C16" s="6" t="n">
        <v>17</v>
      </c>
      <c r="D16" s="100">
        <f>-49+$B$24-$B$26-112+38-112-112</f>
        <v>55</v>
      </c>
      <c r="E16" s="26"/>
      <c r="F16" s="101" t="s">
        <v>185</v>
      </c>
      <c r="G16" s="102" t="n">
        <v>43984</v>
      </c>
      <c r="H16" s="124" t="n">
        <v>4</v>
      </c>
      <c r="I16" s="104"/>
      <c r="J16" s="105">
        <f>COUNT(L16,N16,P16,R16,T16,V16,X16)</f>
        <v>2</v>
      </c>
      <c r="K16" s="106">
        <f>COUNT(M16,O16,Q16,S16,U16,W16,Y16)</f>
        <v>6</v>
      </c>
      <c r="L16" s="107"/>
      <c r="M16" s="108" t="n">
        <v>1.99000000000000004</v>
      </c>
      <c r="N16" s="109"/>
      <c r="O16" s="108" t="n">
        <v>3.99000000000000021</v>
      </c>
      <c r="P16" s="109" t="n">
        <v>4</v>
      </c>
      <c r="Q16" s="108" t="n">
        <v>5.99000000000000021</v>
      </c>
      <c r="R16" s="107"/>
      <c r="S16" s="108" t="n">
        <v>3.99000000000000021</v>
      </c>
      <c r="T16" s="119" t="n">
        <v>3</v>
      </c>
      <c r="U16" s="120" t="n">
        <v>3.99000000000000021</v>
      </c>
      <c r="V16" s="109"/>
      <c r="W16" s="108" t="n">
        <v>4.99000000000000021</v>
      </c>
      <c r="X16" s="109"/>
      <c r="Y16" s="108"/>
      <c r="Z16" s="110">
        <f>SUM(AA16:AG16)</f>
        <v>20</v>
      </c>
      <c r="AA16" s="126"/>
      <c r="AB16" s="111" t="n">
        <v>2</v>
      </c>
      <c r="AC16" s="112" t="n">
        <v>9</v>
      </c>
      <c r="AD16" s="112" t="n">
        <v>2</v>
      </c>
      <c r="AE16" s="112" t="n">
        <v>2</v>
      </c>
      <c r="AF16" s="112" t="n">
        <v>5</v>
      </c>
      <c r="AG16" s="113"/>
      <c r="AH16" s="114" t="n">
        <v>0</v>
      </c>
      <c r="AI16" s="114" t="n">
        <v>0</v>
      </c>
      <c r="AJ16" s="115">
        <f>AA16+AB16/3+AG16</f>
        <v>0.666666666666666963</v>
      </c>
      <c r="AK16" s="79">
        <f>AB16+AC16/4+AG16</f>
        <v>4.25</v>
      </c>
      <c r="AL16" s="79">
        <f>AB16+AD16/3+AG16</f>
        <v>2.66666666666667007</v>
      </c>
      <c r="AM16" s="79">
        <f>AB16+AD16/1.5+AG16</f>
        <v>3.33333333333332993</v>
      </c>
      <c r="AN16" s="79">
        <f>AC16+AB16*0.6+AE16*0.17+AG16</f>
        <v>10.5399999999999991</v>
      </c>
      <c r="AO16" s="79">
        <f>AC16+AB16*0.4+AE16*0.3+AG16</f>
        <v>10.4000000000000004</v>
      </c>
      <c r="AP16" s="79">
        <f>AC16+AB16*0.16+AE16*0.5+AG16</f>
        <v>10.3200000000000003</v>
      </c>
      <c r="AQ16" s="79">
        <f>AD16+AC16*0.45+AB16*0.25+AE16*0.25+AG16</f>
        <v>7.04999999999999982</v>
      </c>
      <c r="AR16" s="79">
        <f>AD16+AC16*0.63+AB16*0.25+AE16*0.17+AG16</f>
        <v>8.50999999999999979</v>
      </c>
      <c r="AS16" s="79">
        <f>AF16*0.6+AC16*0.4+AD16*0.15+AE16*0.5+AG16</f>
        <v>7.90000000000000036</v>
      </c>
      <c r="AT16" s="116">
        <f>AF16+AC16*0.25+AD16*0.22+AE16*0.35+AG16</f>
        <v>8.39000000000000057</v>
      </c>
      <c r="AU16" s="117" t="s">
        <v>182</v>
      </c>
      <c r="AV16" s="131" t="s">
        <v>201</v>
      </c>
    </row>
    <row r="17" spans="1:48">
      <c r="A17" s="25" t="n">
        <v>12</v>
      </c>
      <c r="B17" s="129" t="s">
        <v>202</v>
      </c>
      <c r="C17" s="6" t="n">
        <v>18</v>
      </c>
      <c r="D17" s="100">
        <f>14+$B$24-$B$26-112-112-112</f>
        <v>80</v>
      </c>
      <c r="E17" s="26"/>
      <c r="F17" s="101" t="s">
        <v>185</v>
      </c>
      <c r="G17" s="102" t="n">
        <v>43847</v>
      </c>
      <c r="H17" s="124" t="n">
        <v>4</v>
      </c>
      <c r="I17" s="104"/>
      <c r="J17" s="105">
        <f>COUNT(L17,N17,P17,R17,T17,V17,X17)</f>
        <v>2</v>
      </c>
      <c r="K17" s="130">
        <f>COUNT(M17,O17,Q17,S17,U17,W17,Y17)</f>
        <v>4</v>
      </c>
      <c r="L17" s="107"/>
      <c r="M17" s="108" t="n">
        <v>1.99000000000000004</v>
      </c>
      <c r="N17" s="109"/>
      <c r="O17" s="108"/>
      <c r="P17" s="109"/>
      <c r="Q17" s="108" t="n">
        <v>4.99000000000000021</v>
      </c>
      <c r="R17" s="109" t="n">
        <v>3</v>
      </c>
      <c r="S17" s="108"/>
      <c r="T17" s="119" t="n">
        <v>3</v>
      </c>
      <c r="U17" s="120" t="n">
        <v>3.99000000000000021</v>
      </c>
      <c r="V17" s="109"/>
      <c r="W17" s="108" t="n">
        <v>5.99000000000000021</v>
      </c>
      <c r="X17" s="109"/>
      <c r="Y17" s="108"/>
      <c r="Z17" s="110">
        <f>SUM(AA17:AG17)</f>
        <v>18</v>
      </c>
      <c r="AA17" s="126"/>
      <c r="AB17" s="111"/>
      <c r="AC17" s="112" t="n">
        <v>6</v>
      </c>
      <c r="AD17" s="112" t="n">
        <v>2</v>
      </c>
      <c r="AE17" s="112" t="n">
        <v>2</v>
      </c>
      <c r="AF17" s="112" t="n">
        <v>8</v>
      </c>
      <c r="AG17" s="113"/>
      <c r="AH17" s="114" t="n">
        <v>0</v>
      </c>
      <c r="AI17" s="114" t="n">
        <v>0</v>
      </c>
      <c r="AJ17" s="115">
        <f>AA17+AB17/3+AG17</f>
        <v>0</v>
      </c>
      <c r="AK17" s="79">
        <f>AB17+AC17/4+AG17</f>
        <v>1.5</v>
      </c>
      <c r="AL17" s="79">
        <f>AB17+AD17/3+AG17</f>
        <v>0.666666666666666963</v>
      </c>
      <c r="AM17" s="79">
        <f>AB17+AD17/1.5+AG17</f>
        <v>1.33333333333332993</v>
      </c>
      <c r="AN17" s="79">
        <f>AC17+AB17*0.6+AE17*0.17+AG17</f>
        <v>6.33999999999999986</v>
      </c>
      <c r="AO17" s="79">
        <f>AC17+AB17*0.4+AE17*0.3+AG17</f>
        <v>6.59999999999999964</v>
      </c>
      <c r="AP17" s="79">
        <f>AC17+AB17*0.16+AE17*0.5+AG17</f>
        <v>7</v>
      </c>
      <c r="AQ17" s="79">
        <f>AD17+AC17*0.45+AB17*0.25+AE17*0.25+AG17</f>
        <v>5.20000000000000018</v>
      </c>
      <c r="AR17" s="79">
        <f>AD17+AC17*0.63+AB17*0.25+AE17*0.17+AG17</f>
        <v>6.12000000000000011</v>
      </c>
      <c r="AS17" s="79">
        <f>AF17*0.6+AC17*0.4+AD17*0.15+AE17*0.5+AG17</f>
        <v>8.5</v>
      </c>
      <c r="AT17" s="116">
        <f>AF17+AC17*0.25+AD17*0.22+AE17*0.35+AG17</f>
        <v>10.6400000000000006</v>
      </c>
      <c r="AU17" s="117" t="s">
        <v>203</v>
      </c>
      <c r="AV17" s="131" t="s">
        <v>204</v>
      </c>
    </row>
    <row r="18" spans="1:48">
      <c r="A18" s="25" t="n">
        <v>14</v>
      </c>
      <c r="B18" s="129" t="s">
        <v>205</v>
      </c>
      <c r="C18" s="6" t="n">
        <v>16</v>
      </c>
      <c r="D18" s="100">
        <f>$B$24-$B$26-63-112-43-112</f>
        <v>72</v>
      </c>
      <c r="E18" s="26"/>
      <c r="F18" s="101">
        <f aca="1">G18-TODAY()</f>
        <v>40</v>
      </c>
      <c r="G18" s="102" t="n">
        <v>44079</v>
      </c>
      <c r="H18" s="104"/>
      <c r="I18" s="104"/>
      <c r="J18" s="105">
        <f>COUNT(L18,N18,P18,R18,T18,V18,X18)</f>
        <v>2</v>
      </c>
      <c r="K18" s="130">
        <f>COUNT(M18,O18,Q18,S18,U18,W18,Y18)</f>
        <v>5</v>
      </c>
      <c r="L18" s="107"/>
      <c r="M18" s="108" t="n">
        <v>0.990000000000000036</v>
      </c>
      <c r="N18" s="109"/>
      <c r="O18" s="108" t="n">
        <v>3.99000000000000021</v>
      </c>
      <c r="P18" s="109" t="n">
        <v>3</v>
      </c>
      <c r="Q18" s="108" t="n">
        <v>5.99000000000000021</v>
      </c>
      <c r="R18" s="109"/>
      <c r="S18" s="108" t="n">
        <v>2.99000000000000021</v>
      </c>
      <c r="T18" s="119" t="n">
        <v>3</v>
      </c>
      <c r="U18" s="120" t="n">
        <v>3.99000000000000021</v>
      </c>
      <c r="V18" s="109"/>
      <c r="W18" s="108"/>
      <c r="X18" s="109"/>
      <c r="Y18" s="108"/>
      <c r="Z18" s="110">
        <f>SUM(AA18:AG18)</f>
        <v>13</v>
      </c>
      <c r="AA18" s="126"/>
      <c r="AB18" s="111" t="n">
        <v>2</v>
      </c>
      <c r="AC18" s="112" t="n">
        <v>9</v>
      </c>
      <c r="AD18" s="112" t="n">
        <v>0</v>
      </c>
      <c r="AE18" s="112" t="n">
        <v>2</v>
      </c>
      <c r="AF18" s="112"/>
      <c r="AG18" s="113"/>
      <c r="AH18" s="114" t="n">
        <v>0</v>
      </c>
      <c r="AI18" s="114" t="n">
        <v>0</v>
      </c>
      <c r="AJ18" s="115">
        <f>AA18+AB18/3+AG18</f>
        <v>0.666666666666666963</v>
      </c>
      <c r="AK18" s="79">
        <f>AB18+AC18/4+AG18</f>
        <v>4.25</v>
      </c>
      <c r="AL18" s="79">
        <f>AB18+AD18/3+AG18</f>
        <v>2</v>
      </c>
      <c r="AM18" s="79">
        <f>AB18+AD18/1.5+AG18</f>
        <v>2</v>
      </c>
      <c r="AN18" s="79">
        <f>AC18+AB18*0.6+AE18*0.17+AG18</f>
        <v>10.5399999999999991</v>
      </c>
      <c r="AO18" s="79">
        <f>AC18+AB18*0.4+AE18*0.3+AG18</f>
        <v>10.4000000000000004</v>
      </c>
      <c r="AP18" s="79">
        <f>AC18+AB18*0.16+AE18*0.5+AG18</f>
        <v>10.3200000000000003</v>
      </c>
      <c r="AQ18" s="79">
        <f>AD18+AC18*0.45+AB18*0.25+AE18*0.25+AG18</f>
        <v>5.04999999999999982</v>
      </c>
      <c r="AR18" s="79">
        <f>AD18+AC18*0.63+AB18*0.25+AE18*0.17+AG18</f>
        <v>6.50999999999999979</v>
      </c>
      <c r="AS18" s="79">
        <f>AF18*0.6+AC18*0.4+AD18*0.15+AE18*0.5+AG18</f>
        <v>4.59999999999999964</v>
      </c>
      <c r="AT18" s="116">
        <f>AF18+AC18*0.25+AD18*0.22+AE18*0.35+AG18</f>
        <v>2.95000000000000018</v>
      </c>
      <c r="AU18" s="117" t="s">
        <v>203</v>
      </c>
      <c r="AV18" s="118" t="s">
        <v>186</v>
      </c>
    </row>
    <row r="19" spans="1:48">
      <c r="A19" s="25" t="n">
        <v>22</v>
      </c>
      <c r="B19" s="129" t="s">
        <v>206</v>
      </c>
      <c r="C19" s="6" t="n">
        <v>18</v>
      </c>
      <c r="D19" s="100">
        <f>2+$B$24-$B$26-112-11-112-112</f>
        <v>57</v>
      </c>
      <c r="E19" s="26"/>
      <c r="F19" s="101" t="s">
        <v>185</v>
      </c>
      <c r="G19" s="102" t="n">
        <v>43897</v>
      </c>
      <c r="H19" s="104"/>
      <c r="I19" s="104"/>
      <c r="J19" s="105">
        <f>COUNT(L19,N19,P19,R19,T19,V19,X19)</f>
        <v>1</v>
      </c>
      <c r="K19" s="106">
        <f>COUNT(M19,O19,Q19,S19,U19,W19,Y19)</f>
        <v>5</v>
      </c>
      <c r="L19" s="107"/>
      <c r="M19" s="108"/>
      <c r="N19" s="109"/>
      <c r="O19" s="108" t="n">
        <v>3.99000000000000021</v>
      </c>
      <c r="P19" s="109"/>
      <c r="Q19" s="108" t="n">
        <v>1.99000000000000004</v>
      </c>
      <c r="R19" s="109" t="n">
        <v>4</v>
      </c>
      <c r="S19" s="108" t="n">
        <v>5.99000000000000021</v>
      </c>
      <c r="T19" s="109"/>
      <c r="U19" s="108" t="n">
        <v>2.99000000000000021</v>
      </c>
      <c r="V19" s="109"/>
      <c r="W19" s="108" t="n">
        <v>4.99000000000000021</v>
      </c>
      <c r="X19" s="109"/>
      <c r="Y19" s="108"/>
      <c r="Z19" s="110">
        <f>SUM(AA19:AG19)</f>
        <v>11</v>
      </c>
      <c r="AA19" s="126"/>
      <c r="AB19" s="111" t="n">
        <v>2</v>
      </c>
      <c r="AC19" s="112" t="n">
        <v>-2</v>
      </c>
      <c r="AD19" s="112" t="n">
        <v>6</v>
      </c>
      <c r="AE19" s="112" t="n">
        <v>0</v>
      </c>
      <c r="AF19" s="112" t="n">
        <v>5</v>
      </c>
      <c r="AG19" s="113"/>
      <c r="AH19" s="114" t="n">
        <v>0</v>
      </c>
      <c r="AI19" s="114" t="n">
        <v>0</v>
      </c>
      <c r="AJ19" s="115">
        <f>AA19+AB19/3+AG19</f>
        <v>0.666666666666666963</v>
      </c>
      <c r="AK19" s="79">
        <f>AB19+AC19/4+AG19</f>
        <v>1.5</v>
      </c>
      <c r="AL19" s="79">
        <f>AB19+AD19/3+AG19</f>
        <v>4</v>
      </c>
      <c r="AM19" s="79">
        <f>AB19+AD19/1.5+AG19</f>
        <v>6</v>
      </c>
      <c r="AN19" s="79">
        <f>AC19+AB19*0.6+AE19*0.17+AG19</f>
        <v>-0.8</v>
      </c>
      <c r="AO19" s="79">
        <f>AC19+AB19*0.4+AE19*0.3+AG19</f>
        <v>-1.19999999999999996</v>
      </c>
      <c r="AP19" s="79">
        <f>AC19+AB19*0.16+AE19*0.5+AG19</f>
        <v>-1.67999999999999989</v>
      </c>
      <c r="AQ19" s="79">
        <f>AD19+AC19*0.45+AB19*0.25+AE19*0.25+AG19</f>
        <v>5.59999999999999964</v>
      </c>
      <c r="AR19" s="79">
        <f>AD19+AC19*0.63+AB19*0.25+AE19*0.17+AG19</f>
        <v>5.24000000000000021</v>
      </c>
      <c r="AS19" s="79">
        <f>AF19*0.6+AC19*0.4+AD19*0.15+AE19*0.5+AG19</f>
        <v>3.10000000000000009</v>
      </c>
      <c r="AT19" s="116">
        <f>AF19+AC19*0.25+AD19*0.22+AE19*0.35+AG19</f>
        <v>5.82000000000000028</v>
      </c>
      <c r="AU19" s="117" t="s">
        <v>182</v>
      </c>
      <c r="AV19" s="131" t="s">
        <v>207</v>
      </c>
    </row>
    <row r="20" spans="1:48">
      <c r="A20" s="25" t="n">
        <v>15</v>
      </c>
      <c r="B20" s="129" t="s">
        <v>208</v>
      </c>
      <c r="C20" s="6" t="n">
        <v>16</v>
      </c>
      <c r="D20" s="100">
        <f>-53+$B$24-$B$26-112-112-125</f>
        <v>0</v>
      </c>
      <c r="E20" s="26"/>
      <c r="F20" s="101">
        <f aca="1">G20-TODAY()</f>
        <v>112</v>
      </c>
      <c r="G20" s="102" t="n">
        <v>44151</v>
      </c>
      <c r="H20" s="124" t="n">
        <v>4</v>
      </c>
      <c r="I20" s="104"/>
      <c r="J20" s="105">
        <f>COUNT(L20,N20,P20,R20,T20,V20,X20)</f>
        <v>1</v>
      </c>
      <c r="K20" s="106">
        <f>COUNT(M20,O20,Q20,S20,U20,W20,Y20)</f>
        <v>1</v>
      </c>
      <c r="L20" s="157"/>
      <c r="M20" s="158"/>
      <c r="N20" s="119"/>
      <c r="O20" s="120"/>
      <c r="P20" s="340"/>
      <c r="Q20" s="120" t="n">
        <v>3.99000000000000021</v>
      </c>
      <c r="R20" s="119"/>
      <c r="S20" s="120"/>
      <c r="T20" s="159"/>
      <c r="U20" s="108"/>
      <c r="V20" s="159" t="n">
        <v>3</v>
      </c>
      <c r="W20" s="158"/>
      <c r="X20" s="159"/>
      <c r="Y20" s="158"/>
      <c r="Z20" s="110">
        <f>SUM(AA20:AG20)</f>
        <v>4</v>
      </c>
      <c r="AA20" s="126"/>
      <c r="AB20" s="111"/>
      <c r="AC20" s="112" t="n">
        <v>2</v>
      </c>
      <c r="AD20" s="112"/>
      <c r="AE20" s="112"/>
      <c r="AF20" s="112" t="n">
        <v>2</v>
      </c>
      <c r="AG20" s="113"/>
      <c r="AH20" s="114" t="n">
        <v>0</v>
      </c>
      <c r="AI20" s="114" t="n">
        <v>0</v>
      </c>
      <c r="AJ20" s="115">
        <f>AA20+AB20/3+AG20</f>
        <v>0</v>
      </c>
      <c r="AK20" s="79">
        <f>AB20+AC20/4+AG20</f>
        <v>0.5</v>
      </c>
      <c r="AL20" s="79">
        <f>AB20+AD20/3+AG20</f>
        <v>0</v>
      </c>
      <c r="AM20" s="79">
        <f>AB20+AD20/1.5+AG20</f>
        <v>0</v>
      </c>
      <c r="AN20" s="79">
        <f>AC20+AB20*0.6+AE20*0.17+AG20</f>
        <v>2</v>
      </c>
      <c r="AO20" s="79">
        <f>AC20+AB20*0.4+AE20*0.3+AG20</f>
        <v>2</v>
      </c>
      <c r="AP20" s="79">
        <f>AC20+AB20*0.16+AE20*0.5+AG20</f>
        <v>2</v>
      </c>
      <c r="AQ20" s="79">
        <f>AD20+AC20*0.45+AB20*0.25+AE20*0.25+AG20</f>
        <v>0.9</v>
      </c>
      <c r="AR20" s="79">
        <f>AD20+AC20*0.63+AB20*0.25+AE20*0.17+AG20</f>
        <v>1.26000000000000001</v>
      </c>
      <c r="AS20" s="79">
        <f>AF20*0.6+AC20*0.4+AD20*0.15+AE20*0.5+AG20</f>
        <v>2</v>
      </c>
      <c r="AT20" s="116">
        <f>AF20+AC20*0.25+AD20*0.22+AE20*0.35+AG20</f>
        <v>2.5</v>
      </c>
      <c r="AU20" s="117"/>
      <c r="AV20" s="131" t="s">
        <v>207</v>
      </c>
    </row>
    <row r="21" spans="1:48">
      <c r="A21" s="25" t="n">
        <v>17</v>
      </c>
      <c r="B21" s="129" t="s">
        <v>209</v>
      </c>
      <c r="C21" s="6" t="n">
        <v>18</v>
      </c>
      <c r="D21" s="100">
        <f>14+$B$24-$B$26-112-112-112</f>
        <v>80</v>
      </c>
      <c r="E21" s="26" t="s">
        <v>138</v>
      </c>
      <c r="F21" s="101" t="s">
        <v>185</v>
      </c>
      <c r="G21" s="102" t="n">
        <v>43847</v>
      </c>
      <c r="H21" s="104"/>
      <c r="I21" s="160" t="n">
        <v>0</v>
      </c>
      <c r="J21" s="105">
        <f>COUNT(L21,N21,P21,R21,T21,V21,X21)</f>
        <v>5</v>
      </c>
      <c r="K21" s="130">
        <f>COUNT(M21,O21,Q21,S21,U21,W21,Y21)</f>
        <v>7</v>
      </c>
      <c r="L21" s="107"/>
      <c r="M21" s="108" t="n">
        <v>0.990000000000000036</v>
      </c>
      <c r="N21" s="119" t="n">
        <v>1</v>
      </c>
      <c r="O21" s="120" t="n">
        <v>1.99000000000000004</v>
      </c>
      <c r="P21" s="119" t="n">
        <v>2</v>
      </c>
      <c r="Q21" s="120" t="n">
        <v>2.99000000000000021</v>
      </c>
      <c r="R21" s="119" t="n">
        <v>1</v>
      </c>
      <c r="S21" s="120" t="n">
        <v>1.99000000000000004</v>
      </c>
      <c r="T21" s="119" t="n">
        <v>2</v>
      </c>
      <c r="U21" s="120" t="n">
        <v>2.99000000000000021</v>
      </c>
      <c r="V21" s="119" t="n">
        <v>1</v>
      </c>
      <c r="W21" s="120" t="n">
        <v>1.99000000000000004</v>
      </c>
      <c r="X21" s="109"/>
      <c r="Y21" s="108" t="n">
        <v>3.99000000000000021</v>
      </c>
      <c r="Z21" s="110">
        <f>SUM(AA21:AG21)</f>
        <v>-2</v>
      </c>
      <c r="AA21" s="126" t="n">
        <v>0</v>
      </c>
      <c r="AB21" s="111" t="n">
        <v>-2</v>
      </c>
      <c r="AC21" s="112" t="n">
        <v>0</v>
      </c>
      <c r="AD21" s="112" t="n">
        <v>-1</v>
      </c>
      <c r="AE21" s="112" t="n">
        <v>0</v>
      </c>
      <c r="AF21" s="112"/>
      <c r="AG21" s="113" t="n">
        <v>1</v>
      </c>
      <c r="AH21" s="114" t="n">
        <v>0</v>
      </c>
      <c r="AI21" s="114" t="n">
        <v>0</v>
      </c>
      <c r="AJ21" s="115">
        <f>AA21+AB21/3+AG21</f>
        <v>0.333333333333332993</v>
      </c>
      <c r="AK21" s="79">
        <f>AB21+AC21/4+AG21</f>
        <v>-1</v>
      </c>
      <c r="AL21" s="79">
        <f>AB21+AD21/3+AG21</f>
        <v>-1.33333333333332993</v>
      </c>
      <c r="AM21" s="79">
        <f>AB21+AD21/1.5+AG21</f>
        <v>-1.66666666666667007</v>
      </c>
      <c r="AN21" s="79">
        <f>AC21+AB21*0.6+AE21*0.17+AG21</f>
        <v>-0.2</v>
      </c>
      <c r="AO21" s="79">
        <f>AC21+AB21*0.4+AE21*0.3+AG21</f>
        <v>0.2</v>
      </c>
      <c r="AP21" s="79">
        <f>AC21+AB21*0.16+AE21*0.5+AG21</f>
        <v>0.680000000000000071</v>
      </c>
      <c r="AQ21" s="79">
        <f>AD21+AC21*0.45+AB21*0.25+AE21*0.25+AG21</f>
        <v>-0.5</v>
      </c>
      <c r="AR21" s="79">
        <f>AD21+AC21*0.63+AB21*0.25+AE21*0.17+AG21</f>
        <v>-0.5</v>
      </c>
      <c r="AS21" s="79">
        <f>AF21*0.6+AC21*0.4+AD21*0.15+AE21*0.5+AG21</f>
        <v>0.85</v>
      </c>
      <c r="AT21" s="116">
        <f>AF21+AC21*0.25+AD21*0.22+AE21*0.35+AG21</f>
        <v>0.780000000000000071</v>
      </c>
      <c r="AU21" s="117" t="s">
        <v>210</v>
      </c>
      <c r="AV21" s="118" t="s">
        <v>186</v>
      </c>
    </row>
    <row r="22" spans="2:48">
      <c r="B22" s="6"/>
      <c r="C22" s="6"/>
      <c r="D22" s="100"/>
      <c r="E22" s="26"/>
      <c r="F22" s="6"/>
      <c r="G22" s="114"/>
      <c r="H22" s="114"/>
      <c r="I22" s="114"/>
      <c r="J22" s="6"/>
      <c r="K22" s="114"/>
      <c r="L22" s="114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130"/>
      <c r="AB22" s="114"/>
      <c r="AC22" s="114"/>
      <c r="AI22" s="114"/>
      <c r="AJ22" s="114"/>
      <c r="AV22" s="161"/>
    </row>
    <row r="23" spans="2:48">
      <c r="B23" s="162" t="s">
        <v>211</v>
      </c>
      <c r="C23" s="6"/>
      <c r="D23" s="6"/>
      <c r="E23" s="27"/>
      <c r="F23" s="100"/>
      <c r="G23" s="163" t="s">
        <v>212</v>
      </c>
      <c r="H23" s="114"/>
      <c r="I23" s="114"/>
      <c r="J23" s="6"/>
      <c r="K23" s="114"/>
      <c r="L23" s="114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130"/>
      <c r="AB23" s="114"/>
      <c r="AC23" s="114"/>
      <c r="AI23" s="114"/>
      <c r="AJ23" s="114"/>
      <c r="AV23" s="161"/>
    </row>
    <row r="24" spans="2:48">
      <c r="B24" s="164">
        <f aca="1">TODAY()</f>
        <v>44039</v>
      </c>
      <c r="C24" s="165"/>
      <c r="D24" s="6"/>
      <c r="E24" s="27"/>
      <c r="F24" s="100"/>
      <c r="G24" s="166" t="s">
        <v>213</v>
      </c>
      <c r="H24" s="114"/>
      <c r="I24" s="114"/>
      <c r="J24" s="6"/>
      <c r="K24" s="114"/>
      <c r="L24" s="114"/>
      <c r="M24" s="114"/>
      <c r="N24" s="114"/>
      <c r="O24" s="114"/>
      <c r="P24" s="114"/>
      <c r="Q24" s="6"/>
      <c r="R24" s="6"/>
      <c r="S24" s="6"/>
      <c r="T24" s="6"/>
      <c r="U24" s="6"/>
      <c r="V24" s="6"/>
      <c r="W24" s="6"/>
      <c r="X24" s="6"/>
      <c r="Y24" s="6"/>
      <c r="Z24" s="130"/>
      <c r="AB24" s="114"/>
      <c r="AC24" s="114"/>
      <c r="AI24" s="114"/>
      <c r="AJ24" s="114"/>
      <c r="AV24" s="167"/>
    </row>
    <row r="25" spans="2:48">
      <c r="B25" s="168">
        <f>B26-B24</f>
        <v>-402</v>
      </c>
      <c r="C25" s="165"/>
      <c r="D25" s="6"/>
      <c r="E25" s="27"/>
      <c r="F25" s="6"/>
      <c r="G25" s="163" t="s">
        <v>176</v>
      </c>
      <c r="H25" s="114"/>
      <c r="I25" s="6"/>
      <c r="J25" s="6"/>
      <c r="K25" s="114"/>
      <c r="L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130"/>
      <c r="AB25" s="114"/>
      <c r="AC25" s="114"/>
      <c r="AI25" s="114"/>
      <c r="AJ25" s="114"/>
      <c r="AV25" s="161"/>
    </row>
    <row r="26" spans="2:48">
      <c r="B26" s="169" t="n">
        <v>43637</v>
      </c>
      <c r="C26" s="165"/>
      <c r="D26" s="6"/>
      <c r="E26" s="27"/>
      <c r="F26" s="6"/>
      <c r="G26" s="166" t="s">
        <v>214</v>
      </c>
      <c r="H26" s="114"/>
      <c r="I26" s="114"/>
      <c r="J26" s="6"/>
      <c r="K26" s="114"/>
      <c r="L26" s="114"/>
      <c r="M26" s="114"/>
      <c r="N26" s="114"/>
      <c r="O26" s="114"/>
      <c r="P26" s="114"/>
      <c r="Q26" s="6"/>
      <c r="R26" s="6"/>
      <c r="S26" s="6"/>
      <c r="T26" s="6"/>
      <c r="U26" s="6"/>
      <c r="V26" s="6"/>
      <c r="W26" s="6"/>
      <c r="X26" s="6"/>
      <c r="Y26" s="6"/>
      <c r="Z26" s="130"/>
      <c r="AB26" s="114"/>
      <c r="AC26" s="114"/>
      <c r="AI26" s="114"/>
      <c r="AJ26" s="114"/>
      <c r="AV26" s="161"/>
    </row>
    <row r="27" spans="2:48">
      <c r="B27" s="6"/>
      <c r="C27" s="165"/>
      <c r="D27" s="6"/>
      <c r="E27" s="27"/>
      <c r="F27" s="6"/>
      <c r="G27" s="166" t="s">
        <v>215</v>
      </c>
      <c r="H27" s="114"/>
      <c r="I27" s="114"/>
      <c r="J27" s="6"/>
      <c r="K27" s="114"/>
      <c r="L27" s="114"/>
      <c r="M27" s="114"/>
      <c r="N27" s="114"/>
      <c r="O27" s="114"/>
      <c r="P27" s="6"/>
      <c r="Q27" s="6"/>
      <c r="R27" s="6"/>
      <c r="S27" s="6"/>
      <c r="T27" s="6"/>
      <c r="U27" s="6"/>
      <c r="V27" s="6"/>
      <c r="W27" s="6"/>
      <c r="X27" s="6"/>
      <c r="Y27" s="6"/>
      <c r="Z27" s="130"/>
      <c r="AB27" s="114"/>
      <c r="AC27" s="114"/>
      <c r="AI27" s="114"/>
      <c r="AJ27" s="114"/>
      <c r="AV27" s="161"/>
    </row>
  </sheetData>
  <conditionalFormatting sqref="F20">
    <cfRule type="cellIs" dxfId="5" priority="1" operator="lessThan">
      <formula>14</formula>
    </cfRule>
  </conditionalFormatting>
  <conditionalFormatting sqref="F20">
    <cfRule type="cellIs" dxfId="6" priority="2" operator="between">
      <formula>14</formula>
      <formula>42</formula>
    </cfRule>
  </conditionalFormatting>
  <conditionalFormatting sqref="F20">
    <cfRule type="cellIs" dxfId="7" priority="3" operator="greaterThan">
      <formula>42</formula>
    </cfRule>
  </conditionalFormatting>
  <conditionalFormatting sqref="V7:W8">
    <cfRule type="cellIs" dxfId="8" priority="4" operator="greaterThan">
      <formula>5</formula>
    </cfRule>
  </conditionalFormatting>
  <conditionalFormatting sqref="T18:U18">
    <cfRule type="cellIs" dxfId="9" priority="5" operator="greaterThan">
      <formula>5</formula>
    </cfRule>
  </conditionalFormatting>
  <conditionalFormatting sqref="V3:W8">
    <cfRule type="cellIs" dxfId="10" priority="6" operator="greaterThan">
      <formula>5</formula>
    </cfRule>
  </conditionalFormatting>
  <conditionalFormatting sqref="M3:M8 L3:L9 X3:Y9 L5:M8 V5:Y8 T12:U13 L13:M13 X13:Y13">
    <cfRule type="cellIs" dxfId="11" priority="7" operator="greaterThan">
      <formula>5</formula>
    </cfRule>
  </conditionalFormatting>
  <conditionalFormatting sqref="M9">
    <cfRule type="cellIs" dxfId="12" priority="8" operator="greaterThan">
      <formula>5</formula>
    </cfRule>
  </conditionalFormatting>
  <conditionalFormatting sqref="F3:F9 F13 F18 F21">
    <cfRule type="cellIs" dxfId="13" priority="9" operator="lessThan">
      <formula>14</formula>
    </cfRule>
  </conditionalFormatting>
  <conditionalFormatting sqref="F3:F9 F13 F18 F21">
    <cfRule type="cellIs" dxfId="14" priority="10" operator="between">
      <formula>14</formula>
      <formula>42</formula>
    </cfRule>
  </conditionalFormatting>
  <conditionalFormatting sqref="F3:F9 F13 F18 F21">
    <cfRule type="cellIs" dxfId="15" priority="11" operator="greaterThan">
      <formula>42</formula>
    </cfRule>
  </conditionalFormatting>
  <conditionalFormatting sqref="Z3:Z13 Z15:Z21">
    <cfRule type="colorScale" priority="12">
      <colorScale>
        <cfvo type="min"/>
        <cfvo type="percentile" val="50"/>
        <cfvo type="max"/>
        <color rgb="FFFF0000"/>
        <color rgb="FFFFFF00"/>
        <color rgb="FF00FF00"/>
      </colorScale>
    </cfRule>
  </conditionalFormatting>
  <conditionalFormatting sqref="N16:O16">
    <cfRule type="cellIs" dxfId="16" priority="13" operator="greaterThan">
      <formula>5</formula>
    </cfRule>
  </conditionalFormatting>
  <conditionalFormatting sqref="R16:S16">
    <cfRule type="cellIs" dxfId="17" priority="14" operator="greaterThan">
      <formula>5</formula>
    </cfRule>
  </conditionalFormatting>
  <conditionalFormatting sqref="P16:Q16">
    <cfRule type="cellIs" dxfId="18" priority="15" operator="greaterThan">
      <formula>5</formula>
    </cfRule>
  </conditionalFormatting>
  <conditionalFormatting sqref="L16:M16 T16:Y16">
    <cfRule type="cellIs" dxfId="19" priority="16" operator="greaterThan">
      <formula>5</formula>
    </cfRule>
  </conditionalFormatting>
  <conditionalFormatting sqref="AJ16:AT16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6:AI16">
    <cfRule type="colorScale" priority="18">
      <colorScale>
        <cfvo type="min"/>
        <cfvo type="max"/>
        <color rgb="FFFCFCFF"/>
        <color rgb="FF63BE7B"/>
      </colorScale>
    </cfRule>
  </conditionalFormatting>
  <conditionalFormatting sqref="AA16:AG16">
    <cfRule type="colorScale" priority="19">
      <colorScale>
        <cfvo type="min"/>
        <cfvo type="max"/>
        <color rgb="FFFCFCFF"/>
        <color rgb="FFF8696B"/>
      </colorScale>
    </cfRule>
  </conditionalFormatting>
  <conditionalFormatting sqref="J16:K16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6">
    <cfRule type="cellIs" dxfId="20" priority="21" operator="lessThan">
      <formula>14</formula>
    </cfRule>
  </conditionalFormatting>
  <conditionalFormatting sqref="F16">
    <cfRule type="cellIs" dxfId="21" priority="22" operator="between">
      <formula>14</formula>
      <formula>42</formula>
    </cfRule>
  </conditionalFormatting>
  <conditionalFormatting sqref="F16">
    <cfRule type="cellIs" dxfId="22" priority="23" operator="greaterThan">
      <formula>42</formula>
    </cfRule>
  </conditionalFormatting>
  <conditionalFormatting sqref="T21:U21">
    <cfRule type="cellIs" dxfId="23" priority="24" operator="greaterThan">
      <formula>5</formula>
    </cfRule>
  </conditionalFormatting>
  <conditionalFormatting sqref="V12:W13">
    <cfRule type="cellIs" dxfId="24" priority="25" operator="greaterThan">
      <formula>5</formula>
    </cfRule>
  </conditionalFormatting>
  <conditionalFormatting sqref="P12:Q13">
    <cfRule type="cellIs" dxfId="25" priority="26" operator="greaterThan">
      <formula>5</formula>
    </cfRule>
  </conditionalFormatting>
  <conditionalFormatting sqref="L12:O13 R12:S13 X12:Y13">
    <cfRule type="cellIs" dxfId="26" priority="27" operator="greaterThan">
      <formula>5</formula>
    </cfRule>
  </conditionalFormatting>
  <conditionalFormatting sqref="AJ12:AT12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2:AI12">
    <cfRule type="colorScale" priority="29">
      <colorScale>
        <cfvo type="min"/>
        <cfvo type="max"/>
        <color rgb="FFFCFCFF"/>
        <color rgb="FF63BE7B"/>
      </colorScale>
    </cfRule>
  </conditionalFormatting>
  <conditionalFormatting sqref="AA12:AG12">
    <cfRule type="colorScale" priority="30">
      <colorScale>
        <cfvo type="min"/>
        <cfvo type="max"/>
        <color rgb="FFFCFCFF"/>
        <color rgb="FFF8696B"/>
      </colorScale>
    </cfRule>
  </conditionalFormatting>
  <conditionalFormatting sqref="J12:K12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2:F13">
    <cfRule type="cellIs" dxfId="27" priority="32" operator="lessThan">
      <formula>14</formula>
    </cfRule>
  </conditionalFormatting>
  <conditionalFormatting sqref="F12:F13">
    <cfRule type="cellIs" dxfId="28" priority="33" operator="between">
      <formula>14</formula>
      <formula>42</formula>
    </cfRule>
  </conditionalFormatting>
  <conditionalFormatting sqref="F12:F13">
    <cfRule type="cellIs" dxfId="29" priority="34" operator="greaterThan">
      <formula>42</formula>
    </cfRule>
  </conditionalFormatting>
  <conditionalFormatting sqref="T5:U8">
    <cfRule type="cellIs" dxfId="30" priority="35" operator="greaterThan">
      <formula>5</formula>
    </cfRule>
  </conditionalFormatting>
  <conditionalFormatting sqref="L10:Y10">
    <cfRule type="cellIs" dxfId="31" priority="36" operator="greaterThan">
      <formula>5</formula>
    </cfRule>
  </conditionalFormatting>
  <conditionalFormatting sqref="AJ10:AT10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0:AI10">
    <cfRule type="colorScale" priority="38">
      <colorScale>
        <cfvo type="min"/>
        <cfvo type="max"/>
        <color rgb="FFFCFCFF"/>
        <color rgb="FF63BE7B"/>
      </colorScale>
    </cfRule>
  </conditionalFormatting>
  <conditionalFormatting sqref="AA10:AG10">
    <cfRule type="colorScale" priority="39">
      <colorScale>
        <cfvo type="min"/>
        <cfvo type="max"/>
        <color rgb="FFFCFCFF"/>
        <color rgb="FFF8696B"/>
      </colorScale>
    </cfRule>
  </conditionalFormatting>
  <conditionalFormatting sqref="J10:K10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0">
    <cfRule type="cellIs" dxfId="32" priority="41" operator="lessThan">
      <formula>14</formula>
    </cfRule>
  </conditionalFormatting>
  <conditionalFormatting sqref="F10">
    <cfRule type="cellIs" dxfId="33" priority="42" operator="between">
      <formula>14</formula>
      <formula>42</formula>
    </cfRule>
  </conditionalFormatting>
  <conditionalFormatting sqref="F10">
    <cfRule type="cellIs" dxfId="34" priority="43" operator="greaterThan">
      <formula>42</formula>
    </cfRule>
  </conditionalFormatting>
  <conditionalFormatting sqref="F7:F8">
    <cfRule type="cellIs" dxfId="35" priority="44" operator="lessThan">
      <formula>14</formula>
    </cfRule>
  </conditionalFormatting>
  <conditionalFormatting sqref="F7:F8">
    <cfRule type="cellIs" dxfId="36" priority="45" operator="between">
      <formula>14</formula>
      <formula>42</formula>
    </cfRule>
  </conditionalFormatting>
  <conditionalFormatting sqref="F7:F8">
    <cfRule type="cellIs" dxfId="37" priority="46" operator="greaterThan">
      <formula>42</formula>
    </cfRule>
  </conditionalFormatting>
  <conditionalFormatting sqref="T7:U8">
    <cfRule type="cellIs" dxfId="38" priority="47" operator="greaterThan">
      <formula>5</formula>
    </cfRule>
  </conditionalFormatting>
  <conditionalFormatting sqref="R7:S8">
    <cfRule type="cellIs" dxfId="39" priority="48" operator="greaterThan">
      <formula>5</formula>
    </cfRule>
  </conditionalFormatting>
  <conditionalFormatting sqref="N7:O8">
    <cfRule type="cellIs" dxfId="40" priority="49" operator="greaterThan">
      <formula>5</formula>
    </cfRule>
  </conditionalFormatting>
  <conditionalFormatting sqref="T11:U11">
    <cfRule type="cellIs" dxfId="41" priority="50" operator="greaterThan">
      <formula>5</formula>
    </cfRule>
  </conditionalFormatting>
  <conditionalFormatting sqref="S11">
    <cfRule type="cellIs" dxfId="42" priority="51" operator="greaterThan">
      <formula>5</formula>
    </cfRule>
  </conditionalFormatting>
  <conditionalFormatting sqref="P11:Q11">
    <cfRule type="cellIs" dxfId="43" priority="52" operator="greaterThan">
      <formula>5</formula>
    </cfRule>
  </conditionalFormatting>
  <conditionalFormatting sqref="P5:Q8">
    <cfRule type="cellIs" dxfId="44" priority="53" operator="greaterThan">
      <formula>5</formula>
    </cfRule>
  </conditionalFormatting>
  <conditionalFormatting sqref="N5:O8">
    <cfRule type="cellIs" dxfId="45" priority="54" operator="greaterThan">
      <formula>5</formula>
    </cfRule>
  </conditionalFormatting>
  <conditionalFormatting sqref="T17:U17">
    <cfRule type="cellIs" dxfId="46" priority="55" operator="greaterThan">
      <formula>5</formula>
    </cfRule>
  </conditionalFormatting>
  <conditionalFormatting sqref="T15:U15">
    <cfRule type="cellIs" dxfId="47" priority="56" operator="greaterThan">
      <formula>5</formula>
    </cfRule>
  </conditionalFormatting>
  <conditionalFormatting sqref="P15:Q15">
    <cfRule type="cellIs" dxfId="48" priority="57" operator="greaterThan">
      <formula>5</formula>
    </cfRule>
  </conditionalFormatting>
  <conditionalFormatting sqref="N15:O15">
    <cfRule type="cellIs" dxfId="49" priority="58" operator="greaterThan">
      <formula>5</formula>
    </cfRule>
  </conditionalFormatting>
  <conditionalFormatting sqref="L15:M15 R15:S15 V15:Y15 L17:S17 V17:Y17">
    <cfRule type="cellIs" dxfId="50" priority="59" operator="greaterThan">
      <formula>5</formula>
    </cfRule>
  </conditionalFormatting>
  <conditionalFormatting sqref="AJ15:AT15 AJ17:AT17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5:AI15 AH17:AI17">
    <cfRule type="colorScale" priority="61">
      <colorScale>
        <cfvo type="min"/>
        <cfvo type="max"/>
        <color rgb="FFFCFCFF"/>
        <color rgb="FF63BE7B"/>
      </colorScale>
    </cfRule>
  </conditionalFormatting>
  <conditionalFormatting sqref="AA15:AG15 AA17:AG17">
    <cfRule type="colorScale" priority="62">
      <colorScale>
        <cfvo type="min"/>
        <cfvo type="max"/>
        <color rgb="FFFCFCFF"/>
        <color rgb="FFF8696B"/>
      </colorScale>
    </cfRule>
  </conditionalFormatting>
  <conditionalFormatting sqref="J15:K15 J17:K17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 F17">
    <cfRule type="cellIs" dxfId="51" priority="64" operator="lessThan">
      <formula>14</formula>
    </cfRule>
  </conditionalFormatting>
  <conditionalFormatting sqref="F15 F17">
    <cfRule type="cellIs" dxfId="52" priority="65" operator="between">
      <formula>14</formula>
      <formula>42</formula>
    </cfRule>
  </conditionalFormatting>
  <conditionalFormatting sqref="F15 F17">
    <cfRule type="cellIs" dxfId="53" priority="66" operator="greaterThan">
      <formula>42</formula>
    </cfRule>
  </conditionalFormatting>
  <conditionalFormatting sqref="N18:O18">
    <cfRule type="cellIs" dxfId="54" priority="67" operator="greaterThan">
      <formula>5</formula>
    </cfRule>
  </conditionalFormatting>
  <conditionalFormatting sqref="L18:M18 P18:S18 V18:Y18">
    <cfRule type="cellIs" dxfId="55" priority="68" operator="greaterThan">
      <formula>5</formula>
    </cfRule>
  </conditionalFormatting>
  <conditionalFormatting sqref="AJ18:AT18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8:AI18">
    <cfRule type="colorScale" priority="70">
      <colorScale>
        <cfvo type="min"/>
        <cfvo type="max"/>
        <color rgb="FFFCFCFF"/>
        <color rgb="FF63BE7B"/>
      </colorScale>
    </cfRule>
  </conditionalFormatting>
  <conditionalFormatting sqref="AA18:AG18">
    <cfRule type="colorScale" priority="71">
      <colorScale>
        <cfvo type="min"/>
        <cfvo type="max"/>
        <color rgb="FFFCFCFF"/>
        <color rgb="FFF8696B"/>
      </colorScale>
    </cfRule>
  </conditionalFormatting>
  <conditionalFormatting sqref="J18:K18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:Y6">
    <cfRule type="cellIs" dxfId="56" priority="73" operator="greaterThan">
      <formula>5</formula>
    </cfRule>
  </conditionalFormatting>
  <conditionalFormatting sqref="AJ6:AT6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6:AI6">
    <cfRule type="colorScale" priority="75">
      <colorScale>
        <cfvo type="min"/>
        <cfvo type="max"/>
        <color rgb="FFFCFCFF"/>
        <color rgb="FF63BE7B"/>
      </colorScale>
    </cfRule>
  </conditionalFormatting>
  <conditionalFormatting sqref="AA6:AG6">
    <cfRule type="colorScale" priority="76">
      <colorScale>
        <cfvo type="min"/>
        <cfvo type="max"/>
        <color rgb="FFFCFCFF"/>
        <color rgb="FFF8696B"/>
      </colorScale>
    </cfRule>
  </conditionalFormatting>
  <conditionalFormatting sqref="J6:K6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4:U8">
    <cfRule type="cellIs" dxfId="57" priority="78" operator="greaterThan">
      <formula>5</formula>
    </cfRule>
  </conditionalFormatting>
  <conditionalFormatting sqref="R4:S8">
    <cfRule type="cellIs" dxfId="58" priority="79" operator="greaterThan">
      <formula>5</formula>
    </cfRule>
  </conditionalFormatting>
  <conditionalFormatting sqref="L4:Q8 V4:Y8">
    <cfRule type="cellIs" dxfId="59" priority="80" operator="greaterThan">
      <formula>5</formula>
    </cfRule>
  </conditionalFormatting>
  <conditionalFormatting sqref="F4:F8">
    <cfRule type="cellIs" dxfId="60" priority="81" operator="lessThan">
      <formula>14</formula>
    </cfRule>
  </conditionalFormatting>
  <conditionalFormatting sqref="F4:F8">
    <cfRule type="cellIs" dxfId="61" priority="82" operator="between">
      <formula>14</formula>
      <formula>42</formula>
    </cfRule>
  </conditionalFormatting>
  <conditionalFormatting sqref="F4:F8">
    <cfRule type="cellIs" dxfId="62" priority="83" operator="greaterThan">
      <formula>42</formula>
    </cfRule>
  </conditionalFormatting>
  <conditionalFormatting sqref="AJ4:AT4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:AI4">
    <cfRule type="colorScale" priority="85">
      <colorScale>
        <cfvo type="min"/>
        <cfvo type="max"/>
        <color rgb="FFFCFCFF"/>
        <color rgb="FF63BE7B"/>
      </colorScale>
    </cfRule>
  </conditionalFormatting>
  <conditionalFormatting sqref="AA4:AG4">
    <cfRule type="colorScale" priority="86">
      <colorScale>
        <cfvo type="min"/>
        <cfvo type="max"/>
        <color rgb="FFFCFCFF"/>
        <color rgb="FFF8696B"/>
      </colorScale>
    </cfRule>
  </conditionalFormatting>
  <conditionalFormatting sqref="J4:K4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0:U20">
    <cfRule type="cellIs" dxfId="63" priority="88" operator="greaterThan">
      <formula>5</formula>
    </cfRule>
  </conditionalFormatting>
  <conditionalFormatting sqref="V20:W20">
    <cfRule type="cellIs" dxfId="64" priority="89" operator="greaterThan">
      <formula>5</formula>
    </cfRule>
  </conditionalFormatting>
  <conditionalFormatting sqref="R20:S20">
    <cfRule type="cellIs" dxfId="65" priority="90" operator="greaterThan">
      <formula>5</formula>
    </cfRule>
  </conditionalFormatting>
  <conditionalFormatting sqref="P20:Q20">
    <cfRule type="cellIs" dxfId="66" priority="91" operator="greaterThan">
      <formula>5</formula>
    </cfRule>
  </conditionalFormatting>
  <conditionalFormatting sqref="N20:O20">
    <cfRule type="cellIs" dxfId="67" priority="92" operator="greaterThan">
      <formula>5</formula>
    </cfRule>
  </conditionalFormatting>
  <conditionalFormatting sqref="R19:S19">
    <cfRule type="cellIs" dxfId="68" priority="93" operator="greaterThan">
      <formula>5</formula>
    </cfRule>
  </conditionalFormatting>
  <conditionalFormatting sqref="N19:O19">
    <cfRule type="cellIs" dxfId="69" priority="94" operator="greaterThan">
      <formula>5</formula>
    </cfRule>
  </conditionalFormatting>
  <conditionalFormatting sqref="R11">
    <cfRule type="cellIs" dxfId="70" priority="95" operator="greaterThan">
      <formula>5</formula>
    </cfRule>
  </conditionalFormatting>
  <conditionalFormatting sqref="N11:O11">
    <cfRule type="cellIs" dxfId="71" priority="96" operator="greaterThan">
      <formula>5</formula>
    </cfRule>
  </conditionalFormatting>
  <conditionalFormatting sqref="T8:U8">
    <cfRule type="cellIs" dxfId="72" priority="97" operator="greaterThan">
      <formula>5</formula>
    </cfRule>
  </conditionalFormatting>
  <conditionalFormatting sqref="T13:W13">
    <cfRule type="cellIs" dxfId="73" priority="98" operator="greaterThan">
      <formula>5</formula>
    </cfRule>
  </conditionalFormatting>
  <conditionalFormatting sqref="N13:S13">
    <cfRule type="cellIs" dxfId="74" priority="99" operator="greaterThan">
      <formula>5</formula>
    </cfRule>
  </conditionalFormatting>
  <conditionalFormatting sqref="R3:S8">
    <cfRule type="cellIs" dxfId="75" priority="100" operator="greaterThan">
      <formula>5</formula>
    </cfRule>
  </conditionalFormatting>
  <conditionalFormatting sqref="T3:U8">
    <cfRule type="cellIs" dxfId="76" priority="101" operator="greaterThan">
      <formula>5</formula>
    </cfRule>
  </conditionalFormatting>
  <conditionalFormatting sqref="P3:Q8">
    <cfRule type="cellIs" dxfId="77" priority="102" operator="greaterThan">
      <formula>5</formula>
    </cfRule>
  </conditionalFormatting>
  <conditionalFormatting sqref="N3:O8">
    <cfRule type="cellIs" dxfId="78" priority="103" operator="greaterThan">
      <formula>5</formula>
    </cfRule>
  </conditionalFormatting>
  <conditionalFormatting sqref="T9:W9">
    <cfRule type="cellIs" dxfId="79" priority="104" operator="greaterThan">
      <formula>5</formula>
    </cfRule>
  </conditionalFormatting>
  <conditionalFormatting sqref="R5:S8 P7:Q8 X7:Y8 L8:S8 N9:S9 L11:M11 V11:Y11 L14:Y14 P19:Q19 T19:Y19 L19:M21 X20:Y21 N21:S21 V21:W21">
    <cfRule type="cellIs" dxfId="80" priority="105" operator="greaterThan">
      <formula>5</formula>
    </cfRule>
  </conditionalFormatting>
  <conditionalFormatting sqref="F11 F19">
    <cfRule type="cellIs" dxfId="81" priority="106" operator="lessThan">
      <formula>14</formula>
    </cfRule>
  </conditionalFormatting>
  <conditionalFormatting sqref="F11 F19">
    <cfRule type="cellIs" dxfId="82" priority="107" operator="between">
      <formula>14</formula>
      <formula>42</formula>
    </cfRule>
  </conditionalFormatting>
  <conditionalFormatting sqref="F11 F19">
    <cfRule type="cellIs" dxfId="83" priority="108" operator="greaterThan">
      <formula>42</formula>
    </cfRule>
  </conditionalFormatting>
  <conditionalFormatting sqref="AJ5:AT5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5:AI5">
    <cfRule type="colorScale" priority="110">
      <colorScale>
        <cfvo type="min"/>
        <cfvo type="max"/>
        <color rgb="FFFCFCFF"/>
        <color rgb="FF63BE7B"/>
      </colorScale>
    </cfRule>
  </conditionalFormatting>
  <conditionalFormatting sqref="AA5:AG5">
    <cfRule type="colorScale" priority="111">
      <colorScale>
        <cfvo type="min"/>
        <cfvo type="max"/>
        <color rgb="FFFCFCFF"/>
        <color rgb="FFF8696B"/>
      </colorScale>
    </cfRule>
  </conditionalFormatting>
  <conditionalFormatting sqref="J5:K5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3:AT3 AJ7:AT9 AJ11:AT11 AJ13:AT14 AJ19:AT21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:AI3 AH7:AI9 AH11:AI11 AH13:AI14 AH19:AI21">
    <cfRule type="colorScale" priority="114">
      <colorScale>
        <cfvo type="min"/>
        <cfvo type="max"/>
        <color rgb="FFFCFCFF"/>
        <color rgb="FF63BE7B"/>
      </colorScale>
    </cfRule>
  </conditionalFormatting>
  <conditionalFormatting sqref="AA3:AG3 AA7:AG9 AA11:AG11 AA13:AG14 AA19:AG21">
    <cfRule type="colorScale" priority="115">
      <colorScale>
        <cfvo type="min"/>
        <cfvo type="max"/>
        <color rgb="FFFCFCFF"/>
        <color rgb="FFF8696B"/>
      </colorScale>
    </cfRule>
  </conditionalFormatting>
  <conditionalFormatting sqref="J3:K3 J7:K9 J11:K11 J13:K14 J19:K21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rintOptions>
    <extLst>
      <ext uri="smNativeData">
        <pm:pageFlags xmlns:pm="smNativeData" id="1595858545" printRowHead="0" printColHead="0" printHeadLine="0" printFootLine="0" autoHeightHeader="0" autoHeightFooter="0" fitToPageBoth="0"/>
      </ext>
    </extLst>
  </printOptions>
  <pageMargins left="0.700000" right="0.700000" top="0.750000" bottom="0.750000" header="0.511806" footer="0.511806"/>
  <pageSetup paperSize="9" fitToWidth="0" fitToHeight="1" cellComments="asDisplayed"/>
  <headerFooter>
    <extLst>
      <ext uri="smNativeData">
        <pm:header xmlns:pm="smNativeData" id="1595858545" l="56" r="56" t="56" b="56" borderId="0" fillId="0" vertical="0"/>
        <pm:footer xmlns:pm="smNativeData" id="1595858545" l="56" r="56" t="56" b="56" borderId="0" fillId="0" vertical="2"/>
      </ext>
    </extLst>
  </headerFooter>
  <extLst>
    <ext uri="smNativeData">
      <pm:sheetPrefs xmlns:pm="smNativeData" day="159585854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C65911"/>
  </sheetPr>
  <dimension ref="A2:AI120"/>
  <sheetViews>
    <sheetView view="normal" workbookViewId="0">
      <selection activeCell="A20" sqref="A20"/>
    </sheetView>
  </sheetViews>
  <sheetFormatPr baseColWidth="10" defaultColWidth="10.714286" defaultRowHeight="15.40"/>
  <cols>
    <col min="1" max="1" width="32.285714" customWidth="1"/>
    <col min="2" max="2" width="7.714286" customWidth="1"/>
    <col min="3" max="9" width="4.571429" customWidth="1"/>
    <col min="10" max="10" width="5.571429" customWidth="1"/>
    <col min="11" max="11" width="5.714286" customWidth="1"/>
    <col min="12" max="12" width="5.285714" customWidth="1"/>
    <col min="13" max="13" width="5.571429" customWidth="1"/>
    <col min="14" max="14" width="5.428571" customWidth="1"/>
    <col min="15" max="16" width="5.714286" customWidth="1"/>
    <col min="17" max="17" width="9.142857" customWidth="1"/>
    <col min="19" max="19" width="18.285714" customWidth="1"/>
    <col min="20" max="20" width="9.142857" customWidth="1"/>
    <col min="21" max="27" width="4.571429" customWidth="1"/>
    <col min="28" max="28" width="5.571429" customWidth="1"/>
    <col min="29" max="29" width="5.714286" customWidth="1"/>
    <col min="30" max="30" width="5.285714" customWidth="1"/>
    <col min="31" max="31" width="5.571429" customWidth="1"/>
    <col min="32" max="32" width="5.428571" customWidth="1"/>
    <col min="33" max="34" width="5.714286" customWidth="1"/>
    <col min="35" max="35" width="9.142857" customWidth="1"/>
  </cols>
  <sheetData>
    <row r="2" spans="1:18">
      <c r="A2" t="s">
        <v>216</v>
      </c>
      <c r="L2" t="s">
        <v>217</v>
      </c>
      <c r="N2" s="14" t="n">
        <v>0</v>
      </c>
      <c r="O2" t="s">
        <v>218</v>
      </c>
      <c r="R2" s="10"/>
    </row>
    <row r="3" spans="14:18">
      <c r="N3" s="14"/>
      <c r="R3" s="10">
        <f aca="1">TODAY()+7*N3</f>
        <v>44039</v>
      </c>
    </row>
    <row r="5" spans="1:35">
      <c r="A5" s="170" t="s">
        <v>219</v>
      </c>
      <c r="B5" s="171" t="s">
        <v>52</v>
      </c>
      <c r="C5" s="171" t="s">
        <v>72</v>
      </c>
      <c r="D5" s="171" t="s">
        <v>73</v>
      </c>
      <c r="E5" s="171" t="s">
        <v>74</v>
      </c>
      <c r="F5" s="171" t="s">
        <v>75</v>
      </c>
      <c r="G5" s="171" t="s">
        <v>76</v>
      </c>
      <c r="H5" s="171" t="s">
        <v>77</v>
      </c>
      <c r="I5" s="171" t="s">
        <v>56</v>
      </c>
      <c r="J5" s="171" t="s">
        <v>220</v>
      </c>
      <c r="K5" s="171" t="s">
        <v>221</v>
      </c>
      <c r="L5" s="171" t="s">
        <v>222</v>
      </c>
      <c r="M5" s="171" t="s">
        <v>223</v>
      </c>
      <c r="N5" s="171" t="s">
        <v>224</v>
      </c>
      <c r="O5" s="171" t="s">
        <v>225</v>
      </c>
      <c r="P5" s="171" t="s">
        <v>226</v>
      </c>
      <c r="Q5" s="171" t="s">
        <v>227</v>
      </c>
      <c r="S5" s="170" t="s">
        <v>219</v>
      </c>
      <c r="T5" s="171" t="s">
        <v>52</v>
      </c>
      <c r="U5" s="171" t="s">
        <v>72</v>
      </c>
      <c r="V5" s="171" t="s">
        <v>73</v>
      </c>
      <c r="W5" s="171" t="s">
        <v>74</v>
      </c>
      <c r="X5" s="171" t="s">
        <v>75</v>
      </c>
      <c r="Y5" s="171" t="s">
        <v>76</v>
      </c>
      <c r="Z5" s="171" t="s">
        <v>77</v>
      </c>
      <c r="AA5" s="171" t="s">
        <v>56</v>
      </c>
      <c r="AB5" s="171" t="s">
        <v>220</v>
      </c>
      <c r="AC5" s="171" t="s">
        <v>221</v>
      </c>
      <c r="AD5" s="171" t="s">
        <v>222</v>
      </c>
      <c r="AE5" s="171" t="s">
        <v>223</v>
      </c>
      <c r="AF5" s="171" t="s">
        <v>224</v>
      </c>
      <c r="AG5" s="171" t="s">
        <v>225</v>
      </c>
      <c r="AH5" s="171" t="s">
        <v>226</v>
      </c>
      <c r="AI5" s="171" t="s">
        <v>227</v>
      </c>
    </row>
    <row r="6" spans="1:35">
      <c r="A6" s="7" t="s">
        <v>14</v>
      </c>
      <c r="B6" s="172" t="s">
        <v>15</v>
      </c>
      <c r="C6" s="173" t="n">
        <v>15</v>
      </c>
      <c r="D6" s="56" t="n">
        <v>12</v>
      </c>
      <c r="E6" s="173" t="n">
        <v>2</v>
      </c>
      <c r="F6" s="56" t="n">
        <v>2</v>
      </c>
      <c r="G6" s="173" t="n">
        <v>2</v>
      </c>
      <c r="H6" s="56" t="n">
        <v>2</v>
      </c>
      <c r="I6" s="173" t="n">
        <v>19</v>
      </c>
      <c r="J6" s="7" t="n">
        <v>52</v>
      </c>
      <c r="K6" s="7" t="n">
        <v>56</v>
      </c>
      <c r="L6" s="7" t="n">
        <v>0</v>
      </c>
      <c r="M6" s="7" t="n">
        <v>0</v>
      </c>
      <c r="N6" s="7" t="n">
        <v>0</v>
      </c>
      <c r="O6" s="7" t="n">
        <v>0</v>
      </c>
      <c r="P6" s="7" t="n">
        <v>33</v>
      </c>
      <c r="Q6" s="25">
        <f>SUM(J6:P6)</f>
        <v>141</v>
      </c>
      <c r="S6" s="7" t="s">
        <v>108</v>
      </c>
      <c r="T6" s="172" t="s">
        <v>15</v>
      </c>
      <c r="U6" s="173" t="n">
        <v>15</v>
      </c>
      <c r="V6" s="56" t="n">
        <v>12</v>
      </c>
      <c r="W6" s="173" t="n">
        <v>2</v>
      </c>
      <c r="X6" s="56" t="n">
        <v>2</v>
      </c>
      <c r="Y6" s="173" t="n">
        <v>2</v>
      </c>
      <c r="Z6" s="56" t="n">
        <v>2</v>
      </c>
      <c r="AA6" s="173" t="n">
        <v>19</v>
      </c>
      <c r="AB6" s="7" t="n">
        <v>52</v>
      </c>
      <c r="AC6" s="7" t="n">
        <v>56</v>
      </c>
      <c r="AD6" s="7" t="n">
        <v>0</v>
      </c>
      <c r="AE6" s="7" t="n">
        <v>0</v>
      </c>
      <c r="AF6" s="7" t="n">
        <v>0</v>
      </c>
      <c r="AG6" s="7" t="n">
        <v>0</v>
      </c>
      <c r="AH6" s="7" t="n">
        <v>33</v>
      </c>
      <c r="AI6" s="25">
        <f>SUM(AB6:AH6)</f>
        <v>141</v>
      </c>
    </row>
    <row r="7" spans="1:35">
      <c r="A7" s="7" t="s">
        <v>123</v>
      </c>
      <c r="B7" s="172" t="s">
        <v>98</v>
      </c>
      <c r="C7" s="173" t="n">
        <v>2</v>
      </c>
      <c r="D7" s="56" t="n">
        <v>12</v>
      </c>
      <c r="E7" s="173" t="n">
        <v>2</v>
      </c>
      <c r="F7" s="56" t="n">
        <v>2</v>
      </c>
      <c r="G7" s="173" t="n">
        <v>12</v>
      </c>
      <c r="H7" s="56" t="n">
        <v>2</v>
      </c>
      <c r="I7" s="173" t="n">
        <v>19</v>
      </c>
      <c r="J7" s="7" t="n">
        <v>0</v>
      </c>
      <c r="K7" s="7" t="n">
        <v>56</v>
      </c>
      <c r="L7" s="7" t="n">
        <v>0</v>
      </c>
      <c r="M7" s="7" t="n">
        <v>0</v>
      </c>
      <c r="N7" s="7" t="n">
        <v>43</v>
      </c>
      <c r="O7" s="7" t="n">
        <v>0</v>
      </c>
      <c r="P7" s="7" t="n">
        <v>33</v>
      </c>
      <c r="Q7" s="25">
        <f>SUM(J7:P7)</f>
        <v>132</v>
      </c>
      <c r="S7" s="7" t="s">
        <v>123</v>
      </c>
      <c r="T7" s="172" t="s">
        <v>98</v>
      </c>
      <c r="U7" s="173" t="n">
        <v>2</v>
      </c>
      <c r="V7" s="56" t="n">
        <v>12</v>
      </c>
      <c r="W7" s="173" t="n">
        <v>2</v>
      </c>
      <c r="X7" s="56" t="n">
        <v>15</v>
      </c>
      <c r="Y7" s="173" t="n">
        <v>10</v>
      </c>
      <c r="Z7" s="56" t="n">
        <v>5</v>
      </c>
      <c r="AA7" s="173" t="n">
        <v>19</v>
      </c>
      <c r="AB7" s="7" t="n">
        <v>0</v>
      </c>
      <c r="AC7" s="7" t="n">
        <v>56</v>
      </c>
      <c r="AD7" s="7" t="n">
        <v>0</v>
      </c>
      <c r="AE7" s="7" t="n">
        <v>56</v>
      </c>
      <c r="AF7" s="7" t="n">
        <v>29</v>
      </c>
      <c r="AG7" s="7" t="n">
        <v>8</v>
      </c>
      <c r="AH7" s="7" t="n">
        <v>33</v>
      </c>
      <c r="AI7" s="25">
        <f>SUM(AB7:AH7)</f>
        <v>182</v>
      </c>
    </row>
    <row r="8" spans="1:35">
      <c r="A8" s="7" t="s">
        <v>111</v>
      </c>
      <c r="B8" s="172" t="s">
        <v>98</v>
      </c>
      <c r="C8" s="173" t="n">
        <v>2</v>
      </c>
      <c r="D8" s="56" t="n">
        <v>12</v>
      </c>
      <c r="E8" s="173" t="n">
        <v>2</v>
      </c>
      <c r="F8" s="56" t="n">
        <v>2</v>
      </c>
      <c r="G8" s="173" t="n">
        <v>12</v>
      </c>
      <c r="H8" s="56" t="n">
        <v>2</v>
      </c>
      <c r="I8" s="173" t="n">
        <v>19</v>
      </c>
      <c r="J8" s="7" t="n">
        <v>0</v>
      </c>
      <c r="K8" s="7" t="n">
        <v>56</v>
      </c>
      <c r="L8" s="7" t="n">
        <v>0</v>
      </c>
      <c r="M8" s="7" t="n">
        <v>0</v>
      </c>
      <c r="N8" s="7" t="n">
        <v>43</v>
      </c>
      <c r="O8" s="7" t="n">
        <v>0</v>
      </c>
      <c r="P8" s="7" t="n">
        <v>33</v>
      </c>
      <c r="Q8" s="25">
        <f>SUM(J8:P8)</f>
        <v>132</v>
      </c>
      <c r="S8" s="7" t="s">
        <v>111</v>
      </c>
      <c r="T8" s="172" t="s">
        <v>97</v>
      </c>
      <c r="U8" s="173" t="n">
        <v>2</v>
      </c>
      <c r="V8" s="56" t="n">
        <v>12</v>
      </c>
      <c r="W8" s="173" t="n">
        <v>10.1999999999999993</v>
      </c>
      <c r="X8" s="56" t="n">
        <v>2</v>
      </c>
      <c r="Y8" s="173" t="n">
        <v>10</v>
      </c>
      <c r="Z8" s="56" t="n">
        <v>5</v>
      </c>
      <c r="AA8" s="173" t="n">
        <v>19</v>
      </c>
      <c r="AB8" s="7" t="n">
        <v>0</v>
      </c>
      <c r="AC8" s="7" t="n">
        <v>56</v>
      </c>
      <c r="AD8" s="7" t="n">
        <v>34</v>
      </c>
      <c r="AE8" s="7" t="n">
        <v>0</v>
      </c>
      <c r="AF8" s="7" t="n">
        <v>29</v>
      </c>
      <c r="AG8" s="7" t="n">
        <v>8</v>
      </c>
      <c r="AH8" s="7" t="n">
        <v>33</v>
      </c>
      <c r="AI8" s="25">
        <f>SUM(AB8:AH8)</f>
        <v>160</v>
      </c>
    </row>
    <row r="9" spans="1:35">
      <c r="A9" s="7" t="s">
        <v>38</v>
      </c>
      <c r="B9" s="172" t="s">
        <v>97</v>
      </c>
      <c r="C9" s="173" t="n">
        <v>2</v>
      </c>
      <c r="D9" s="56" t="n">
        <v>12</v>
      </c>
      <c r="E9" s="173" t="n">
        <v>10.1999999999999993</v>
      </c>
      <c r="F9" s="56" t="n">
        <v>2</v>
      </c>
      <c r="G9" s="173" t="n">
        <v>12</v>
      </c>
      <c r="H9" s="56" t="n">
        <v>2</v>
      </c>
      <c r="I9" s="173" t="n">
        <v>17.1999999999999993</v>
      </c>
      <c r="J9" s="7" t="n">
        <v>0</v>
      </c>
      <c r="K9" s="7" t="n">
        <v>56</v>
      </c>
      <c r="L9" s="7" t="n">
        <v>34</v>
      </c>
      <c r="M9" s="7" t="n">
        <v>0</v>
      </c>
      <c r="N9" s="7" t="n">
        <v>43</v>
      </c>
      <c r="O9" s="7" t="n">
        <v>0</v>
      </c>
      <c r="P9" s="7" t="n">
        <v>26</v>
      </c>
      <c r="Q9" s="25">
        <f>SUM(J9:P9)</f>
        <v>159</v>
      </c>
      <c r="S9" s="7" t="s">
        <v>131</v>
      </c>
      <c r="T9" s="172" t="s">
        <v>99</v>
      </c>
      <c r="U9" s="173" t="n">
        <v>2</v>
      </c>
      <c r="V9" s="56" t="n">
        <v>12</v>
      </c>
      <c r="W9" s="173" t="n">
        <v>2</v>
      </c>
      <c r="X9" s="56" t="n">
        <v>15</v>
      </c>
      <c r="Y9" s="173" t="n">
        <v>10</v>
      </c>
      <c r="Z9" s="56" t="n">
        <v>5</v>
      </c>
      <c r="AA9" s="173" t="n">
        <v>19</v>
      </c>
      <c r="AB9" s="7" t="n">
        <v>0</v>
      </c>
      <c r="AC9" s="7" t="n">
        <v>56</v>
      </c>
      <c r="AD9" s="7" t="n">
        <v>0</v>
      </c>
      <c r="AE9" s="7" t="n">
        <v>56</v>
      </c>
      <c r="AF9" s="7" t="n">
        <v>29</v>
      </c>
      <c r="AG9" s="7" t="n">
        <v>8</v>
      </c>
      <c r="AH9" s="7" t="n">
        <v>33</v>
      </c>
      <c r="AI9" s="25">
        <f>SUM(AB9:AH9)</f>
        <v>182</v>
      </c>
    </row>
    <row r="10" spans="1:35">
      <c r="A10" s="7" t="s">
        <v>142</v>
      </c>
      <c r="B10" s="172" t="s">
        <v>97</v>
      </c>
      <c r="C10" s="173" t="n">
        <v>2</v>
      </c>
      <c r="D10" s="56" t="n">
        <v>12</v>
      </c>
      <c r="E10" s="173" t="n">
        <v>10.1999999999999993</v>
      </c>
      <c r="F10" s="56" t="n">
        <v>11</v>
      </c>
      <c r="G10" s="173" t="n">
        <v>12</v>
      </c>
      <c r="H10" s="56" t="n">
        <v>2</v>
      </c>
      <c r="I10" s="173" t="n">
        <v>17.1999999999999993</v>
      </c>
      <c r="J10" s="7" t="n">
        <v>0</v>
      </c>
      <c r="K10" s="7" t="n">
        <v>56</v>
      </c>
      <c r="L10" s="7" t="n">
        <v>34</v>
      </c>
      <c r="M10" s="7" t="n">
        <v>28</v>
      </c>
      <c r="N10" s="7" t="n">
        <v>43</v>
      </c>
      <c r="O10" s="7" t="n">
        <v>0</v>
      </c>
      <c r="P10" s="7" t="n">
        <v>26</v>
      </c>
      <c r="Q10" s="25">
        <f>SUM(J10:P10)</f>
        <v>187</v>
      </c>
      <c r="S10" s="7" t="s">
        <v>142</v>
      </c>
      <c r="T10" s="172" t="s">
        <v>104</v>
      </c>
      <c r="U10" s="173" t="n">
        <v>2</v>
      </c>
      <c r="V10" s="56" t="n">
        <v>12</v>
      </c>
      <c r="W10" s="173" t="n">
        <v>14</v>
      </c>
      <c r="X10" s="56" t="n">
        <v>15</v>
      </c>
      <c r="Y10" s="173" t="n">
        <v>10</v>
      </c>
      <c r="Z10" s="56" t="n">
        <v>8</v>
      </c>
      <c r="AA10" s="173" t="n">
        <v>17.1999999999999993</v>
      </c>
      <c r="AB10" s="7" t="n">
        <v>0</v>
      </c>
      <c r="AC10" s="7" t="n">
        <v>56</v>
      </c>
      <c r="AD10" s="7" t="n">
        <v>68</v>
      </c>
      <c r="AE10" s="7" t="n">
        <v>56</v>
      </c>
      <c r="AF10" s="7" t="n">
        <v>29</v>
      </c>
      <c r="AG10" s="7" t="n">
        <v>21</v>
      </c>
      <c r="AH10" s="7" t="n">
        <v>26</v>
      </c>
      <c r="AI10" s="25">
        <f>SUM(AB10:AH10)</f>
        <v>256</v>
      </c>
    </row>
    <row r="11" spans="1:35">
      <c r="A11" s="7" t="s">
        <v>43</v>
      </c>
      <c r="B11" s="172" t="s">
        <v>99</v>
      </c>
      <c r="C11" s="173" t="n">
        <v>2</v>
      </c>
      <c r="D11" s="56" t="n">
        <v>12</v>
      </c>
      <c r="E11" s="173" t="n">
        <v>2</v>
      </c>
      <c r="F11" s="56" t="n">
        <v>15</v>
      </c>
      <c r="G11" s="173" t="n">
        <v>12</v>
      </c>
      <c r="H11" s="56" t="n">
        <v>2</v>
      </c>
      <c r="I11" s="173" t="n">
        <v>17</v>
      </c>
      <c r="J11" s="7" t="n">
        <v>0</v>
      </c>
      <c r="K11" s="7" t="n">
        <v>56</v>
      </c>
      <c r="L11" s="7" t="n">
        <v>0</v>
      </c>
      <c r="M11" s="7" t="n">
        <v>56</v>
      </c>
      <c r="N11" s="7" t="n">
        <v>43</v>
      </c>
      <c r="O11" s="7" t="n">
        <v>0</v>
      </c>
      <c r="P11" s="7" t="n">
        <v>26</v>
      </c>
      <c r="Q11" s="25">
        <f>SUM(J11:P11)</f>
        <v>181</v>
      </c>
      <c r="S11" s="7" t="s">
        <v>118</v>
      </c>
      <c r="T11" s="172" t="s">
        <v>100</v>
      </c>
      <c r="U11" s="173" t="n">
        <v>2</v>
      </c>
      <c r="V11" s="56" t="n">
        <v>12</v>
      </c>
      <c r="W11" s="173" t="n">
        <v>14</v>
      </c>
      <c r="X11" s="56" t="n">
        <v>2</v>
      </c>
      <c r="Y11" s="173" t="n">
        <v>10</v>
      </c>
      <c r="Z11" s="56" t="n">
        <v>13</v>
      </c>
      <c r="AA11" s="173" t="n">
        <v>17</v>
      </c>
      <c r="AB11" s="7" t="n">
        <v>0</v>
      </c>
      <c r="AC11" s="7" t="n">
        <v>56</v>
      </c>
      <c r="AD11" s="7" t="n">
        <v>68</v>
      </c>
      <c r="AE11" s="7" t="n">
        <v>0</v>
      </c>
      <c r="AF11" s="7" t="n">
        <v>29</v>
      </c>
      <c r="AG11" s="7" t="n">
        <v>59</v>
      </c>
      <c r="AH11" s="7" t="n">
        <v>26</v>
      </c>
      <c r="AI11" s="25">
        <f>SUM(AB11:AH11)</f>
        <v>238</v>
      </c>
    </row>
    <row r="12" spans="1:35">
      <c r="A12" s="7" t="s">
        <v>149</v>
      </c>
      <c r="B12" s="172" t="s">
        <v>99</v>
      </c>
      <c r="C12" s="173" t="n">
        <v>2</v>
      </c>
      <c r="D12" s="56" t="n">
        <v>12</v>
      </c>
      <c r="E12" s="173" t="n">
        <v>2</v>
      </c>
      <c r="F12" s="56" t="n">
        <v>15</v>
      </c>
      <c r="G12" s="173" t="n">
        <v>12</v>
      </c>
      <c r="H12" s="56" t="n">
        <v>2</v>
      </c>
      <c r="I12" s="173" t="n">
        <v>17.1999999999999993</v>
      </c>
      <c r="J12" s="7" t="n">
        <v>0</v>
      </c>
      <c r="K12" s="7" t="n">
        <v>56</v>
      </c>
      <c r="L12" s="7" t="n">
        <v>0</v>
      </c>
      <c r="M12" s="7" t="n">
        <v>56</v>
      </c>
      <c r="N12" s="7" t="n">
        <v>43</v>
      </c>
      <c r="O12" s="7" t="n">
        <v>0</v>
      </c>
      <c r="P12" s="7" t="n">
        <v>26</v>
      </c>
      <c r="Q12" s="25">
        <f>SUM(J12:P12)</f>
        <v>181</v>
      </c>
      <c r="S12" s="7" t="s">
        <v>149</v>
      </c>
      <c r="T12" s="172" t="s">
        <v>101</v>
      </c>
      <c r="U12" s="173" t="n">
        <v>2</v>
      </c>
      <c r="V12" s="56" t="n">
        <v>12</v>
      </c>
      <c r="W12" s="173" t="n">
        <v>14</v>
      </c>
      <c r="X12" s="56" t="n">
        <v>2</v>
      </c>
      <c r="Y12" s="173" t="n">
        <v>10</v>
      </c>
      <c r="Z12" s="56" t="n">
        <v>13</v>
      </c>
      <c r="AA12" s="173" t="n">
        <v>17.1999999999999993</v>
      </c>
      <c r="AB12" s="7" t="n">
        <v>0</v>
      </c>
      <c r="AC12" s="7" t="n">
        <v>56</v>
      </c>
      <c r="AD12" s="7" t="n">
        <v>68</v>
      </c>
      <c r="AE12" s="7" t="n">
        <v>0</v>
      </c>
      <c r="AF12" s="7" t="n">
        <v>29</v>
      </c>
      <c r="AG12" s="7" t="n">
        <v>59</v>
      </c>
      <c r="AH12" s="7" t="n">
        <v>26</v>
      </c>
      <c r="AI12" s="25">
        <f>SUM(AB12:AH12)</f>
        <v>238</v>
      </c>
    </row>
    <row r="13" spans="1:35">
      <c r="A13" s="7" t="s">
        <v>22</v>
      </c>
      <c r="B13" s="172" t="s">
        <v>103</v>
      </c>
      <c r="C13" s="173" t="n">
        <v>2</v>
      </c>
      <c r="D13" s="56" t="n">
        <v>12</v>
      </c>
      <c r="E13" s="173" t="n">
        <v>14</v>
      </c>
      <c r="F13" s="56" t="n">
        <v>15</v>
      </c>
      <c r="G13" s="173" t="n">
        <v>12</v>
      </c>
      <c r="H13" s="56" t="n">
        <v>12</v>
      </c>
      <c r="I13" s="173" t="n">
        <v>17.1999999999999993</v>
      </c>
      <c r="J13" s="7" t="n">
        <v>0</v>
      </c>
      <c r="K13" s="7" t="n">
        <v>56</v>
      </c>
      <c r="L13" s="7" t="n">
        <v>68</v>
      </c>
      <c r="M13" s="7" t="n">
        <v>56</v>
      </c>
      <c r="N13" s="7" t="n">
        <v>43</v>
      </c>
      <c r="O13" s="7" t="n">
        <v>49</v>
      </c>
      <c r="P13" s="7" t="n">
        <v>26</v>
      </c>
      <c r="Q13" s="25">
        <f>SUM(J13:P13)</f>
        <v>298</v>
      </c>
      <c r="S13" s="7" t="s">
        <v>228</v>
      </c>
      <c r="T13" s="172" t="s">
        <v>102</v>
      </c>
      <c r="U13" s="173" t="n">
        <v>2</v>
      </c>
      <c r="V13" s="56" t="n">
        <v>12</v>
      </c>
      <c r="W13" s="173" t="n">
        <v>14</v>
      </c>
      <c r="X13" s="56" t="n">
        <v>2</v>
      </c>
      <c r="Y13" s="173" t="n">
        <v>10</v>
      </c>
      <c r="Z13" s="56" t="n">
        <v>13</v>
      </c>
      <c r="AA13" s="173" t="n">
        <v>17.1999999999999993</v>
      </c>
      <c r="AB13" s="7" t="n">
        <v>0</v>
      </c>
      <c r="AC13" s="7" t="n">
        <v>56</v>
      </c>
      <c r="AD13" s="7" t="n">
        <v>68</v>
      </c>
      <c r="AE13" s="7" t="n">
        <v>0</v>
      </c>
      <c r="AF13" s="7" t="n">
        <v>29</v>
      </c>
      <c r="AG13" s="7" t="n">
        <v>59</v>
      </c>
      <c r="AH13" s="7" t="n">
        <v>26</v>
      </c>
      <c r="AI13" s="25">
        <f>SUM(AB13:AH13)</f>
        <v>238</v>
      </c>
    </row>
    <row r="14" spans="1:35">
      <c r="A14" s="7" t="s">
        <v>229</v>
      </c>
      <c r="B14" s="172" t="s">
        <v>103</v>
      </c>
      <c r="C14" s="173" t="n">
        <v>2</v>
      </c>
      <c r="D14" s="56" t="n">
        <v>12</v>
      </c>
      <c r="E14" s="173" t="n">
        <v>14</v>
      </c>
      <c r="F14" s="56" t="n">
        <v>15</v>
      </c>
      <c r="G14" s="173" t="n">
        <v>12</v>
      </c>
      <c r="H14" s="56" t="n">
        <v>12</v>
      </c>
      <c r="I14" s="173" t="n">
        <v>17.1999999999999993</v>
      </c>
      <c r="J14" s="7" t="n">
        <v>0</v>
      </c>
      <c r="K14" s="7" t="n">
        <v>56</v>
      </c>
      <c r="L14" s="7" t="n">
        <v>68</v>
      </c>
      <c r="M14" s="7" t="n">
        <v>56</v>
      </c>
      <c r="N14" s="7" t="n">
        <v>43</v>
      </c>
      <c r="O14" s="7" t="n">
        <v>49</v>
      </c>
      <c r="P14" s="7" t="n">
        <v>26</v>
      </c>
      <c r="Q14" s="25">
        <f>SUM(J14:P14)</f>
        <v>298</v>
      </c>
      <c r="S14" s="7" t="s">
        <v>126</v>
      </c>
      <c r="T14" s="172" t="s">
        <v>103</v>
      </c>
      <c r="U14" s="173" t="n">
        <v>2</v>
      </c>
      <c r="V14" s="56" t="n">
        <v>12</v>
      </c>
      <c r="W14" s="173" t="n">
        <v>14</v>
      </c>
      <c r="X14" s="56" t="n">
        <v>15</v>
      </c>
      <c r="Y14" s="173" t="n">
        <v>10</v>
      </c>
      <c r="Z14" s="56" t="n">
        <v>8</v>
      </c>
      <c r="AA14" s="173" t="n">
        <v>17.1999999999999993</v>
      </c>
      <c r="AB14" s="7" t="n">
        <v>0</v>
      </c>
      <c r="AC14" s="7" t="n">
        <v>56</v>
      </c>
      <c r="AD14" s="7" t="n">
        <v>68</v>
      </c>
      <c r="AE14" s="7" t="n">
        <v>56</v>
      </c>
      <c r="AF14" s="7" t="n">
        <v>29</v>
      </c>
      <c r="AG14" s="7" t="n">
        <v>21</v>
      </c>
      <c r="AH14" s="7" t="n">
        <v>26</v>
      </c>
      <c r="AI14" s="25">
        <f>SUM(AB14:AH14)</f>
        <v>256</v>
      </c>
    </row>
    <row r="15" spans="1:35">
      <c r="A15" s="7" t="s">
        <v>39</v>
      </c>
      <c r="B15" s="172" t="s">
        <v>100</v>
      </c>
      <c r="C15" s="173" t="n">
        <v>2</v>
      </c>
      <c r="D15" s="56" t="n">
        <v>12</v>
      </c>
      <c r="E15" s="173" t="n">
        <v>14</v>
      </c>
      <c r="F15" s="56" t="n">
        <v>2</v>
      </c>
      <c r="G15" s="173" t="n">
        <v>12</v>
      </c>
      <c r="H15" s="56" t="n">
        <v>2</v>
      </c>
      <c r="I15" s="173" t="n">
        <v>17.1999999999999993</v>
      </c>
      <c r="J15" s="7" t="n">
        <v>0</v>
      </c>
      <c r="K15" s="7" t="n">
        <v>56</v>
      </c>
      <c r="L15" s="7" t="n">
        <v>68</v>
      </c>
      <c r="M15" s="7" t="n">
        <v>0</v>
      </c>
      <c r="N15" s="7" t="n">
        <v>43</v>
      </c>
      <c r="O15" s="7" t="n">
        <v>0</v>
      </c>
      <c r="P15" s="7" t="n">
        <v>26</v>
      </c>
      <c r="Q15" s="25">
        <f>SUM(J15:P15)</f>
        <v>193</v>
      </c>
      <c r="S15" s="7" t="s">
        <v>147</v>
      </c>
      <c r="T15" s="172" t="s">
        <v>105</v>
      </c>
      <c r="U15" s="173" t="n">
        <v>2</v>
      </c>
      <c r="V15" s="56" t="n">
        <v>2</v>
      </c>
      <c r="W15" s="173" t="n">
        <v>14</v>
      </c>
      <c r="X15" s="56" t="n">
        <v>11</v>
      </c>
      <c r="Y15" s="173" t="n">
        <v>10</v>
      </c>
      <c r="Z15" s="56" t="n">
        <v>13</v>
      </c>
      <c r="AA15" s="173" t="n">
        <v>17.1999999999999993</v>
      </c>
      <c r="AB15" s="7" t="n">
        <v>0</v>
      </c>
      <c r="AC15" s="7"/>
      <c r="AD15" s="7" t="n">
        <v>68</v>
      </c>
      <c r="AE15" s="7" t="n">
        <v>28</v>
      </c>
      <c r="AF15" s="7" t="n">
        <v>29</v>
      </c>
      <c r="AG15" s="7" t="n">
        <v>59</v>
      </c>
      <c r="AH15" s="7" t="n">
        <v>26</v>
      </c>
      <c r="AI15" s="25">
        <f>SUM(AB15:AH15)</f>
        <v>210</v>
      </c>
    </row>
    <row r="16" spans="1:35">
      <c r="A16" s="7" t="s">
        <v>230</v>
      </c>
      <c r="B16" s="172" t="s">
        <v>102</v>
      </c>
      <c r="C16" s="173" t="n">
        <v>2</v>
      </c>
      <c r="D16" s="56" t="n">
        <v>2</v>
      </c>
      <c r="E16" s="173" t="n">
        <v>14</v>
      </c>
      <c r="F16" s="56" t="n">
        <v>2</v>
      </c>
      <c r="G16" s="173" t="n">
        <v>12</v>
      </c>
      <c r="H16" s="56">
        <f>8+5/9</f>
        <v>8.55555555555556069</v>
      </c>
      <c r="I16" s="173" t="n">
        <v>17.1999999999999993</v>
      </c>
      <c r="J16" s="7" t="n">
        <v>0</v>
      </c>
      <c r="K16" s="7" t="n">
        <v>0</v>
      </c>
      <c r="L16" s="7" t="n">
        <v>68</v>
      </c>
      <c r="M16" s="7" t="n">
        <v>0</v>
      </c>
      <c r="N16" s="7" t="n">
        <v>43</v>
      </c>
      <c r="O16" s="7" t="n">
        <v>25</v>
      </c>
      <c r="P16" s="7" t="n">
        <v>26</v>
      </c>
      <c r="Q16" s="25">
        <f>SUM(J16:P16)</f>
        <v>162</v>
      </c>
      <c r="S16" s="7" t="s">
        <v>140</v>
      </c>
      <c r="T16" s="172" t="s">
        <v>17</v>
      </c>
      <c r="U16" s="173" t="n">
        <v>2</v>
      </c>
      <c r="V16" s="56" t="n">
        <v>2</v>
      </c>
      <c r="W16" s="173" t="n">
        <v>10.1999999999999993</v>
      </c>
      <c r="X16" s="56" t="n">
        <v>11</v>
      </c>
      <c r="Y16" s="173" t="n">
        <v>10</v>
      </c>
      <c r="Z16" s="56" t="n">
        <v>13</v>
      </c>
      <c r="AA16" s="173" t="n">
        <v>17.1999999999999993</v>
      </c>
      <c r="AB16" s="7" t="n">
        <v>0</v>
      </c>
      <c r="AC16" s="7" t="n">
        <v>0</v>
      </c>
      <c r="AD16" s="7" t="n">
        <v>34</v>
      </c>
      <c r="AE16" s="7" t="n">
        <v>28</v>
      </c>
      <c r="AF16" s="7" t="n">
        <v>29</v>
      </c>
      <c r="AG16" s="7" t="n">
        <v>59</v>
      </c>
      <c r="AH16" s="7" t="n">
        <v>26</v>
      </c>
      <c r="AI16" s="25">
        <f>SUM(AB16:AH16)</f>
        <v>176</v>
      </c>
    </row>
    <row r="17" spans="1:35">
      <c r="A17" s="7" t="s">
        <v>42</v>
      </c>
      <c r="B17" s="172" t="s">
        <v>102</v>
      </c>
      <c r="C17" s="173" t="n">
        <v>2</v>
      </c>
      <c r="D17" s="56" t="n">
        <v>2</v>
      </c>
      <c r="E17" s="173" t="n">
        <v>14</v>
      </c>
      <c r="F17" s="56" t="n">
        <v>2</v>
      </c>
      <c r="G17" s="173" t="n">
        <v>12</v>
      </c>
      <c r="H17" s="56">
        <f>8+5/9</f>
        <v>8.55555555555556069</v>
      </c>
      <c r="I17" s="173" t="n">
        <v>17.1999999999999993</v>
      </c>
      <c r="J17" s="7" t="n">
        <v>0</v>
      </c>
      <c r="K17" s="7" t="n">
        <v>0</v>
      </c>
      <c r="L17" s="7" t="n">
        <v>68</v>
      </c>
      <c r="M17" s="7" t="n">
        <v>0</v>
      </c>
      <c r="N17" s="7" t="n">
        <v>43</v>
      </c>
      <c r="O17" s="7" t="n">
        <v>25</v>
      </c>
      <c r="P17" s="7" t="n">
        <v>26</v>
      </c>
      <c r="Q17" s="25">
        <f>SUM(J17:P17)</f>
        <v>162</v>
      </c>
      <c r="S17" s="7" t="s">
        <v>231</v>
      </c>
      <c r="T17" s="174" t="s">
        <v>20</v>
      </c>
      <c r="U17" s="173" t="n">
        <v>2</v>
      </c>
      <c r="V17" s="56" t="n">
        <v>12</v>
      </c>
      <c r="W17" s="173" t="n">
        <v>2</v>
      </c>
      <c r="X17" s="56" t="n">
        <v>11</v>
      </c>
      <c r="Y17" s="173" t="n">
        <v>10</v>
      </c>
      <c r="Z17" s="56" t="n">
        <v>2</v>
      </c>
      <c r="AA17" s="173" t="n">
        <v>17.1999999999999993</v>
      </c>
      <c r="AB17" s="7" t="n">
        <v>0</v>
      </c>
      <c r="AC17" s="7" t="n">
        <v>56</v>
      </c>
      <c r="AD17" s="7" t="n">
        <v>0</v>
      </c>
      <c r="AE17" s="7" t="n">
        <v>28</v>
      </c>
      <c r="AF17" s="7" t="n">
        <v>29</v>
      </c>
      <c r="AG17" s="7" t="n">
        <v>0</v>
      </c>
      <c r="AH17" s="7" t="n">
        <v>26</v>
      </c>
      <c r="AI17" s="25">
        <f>SUM(AB17:AH17)</f>
        <v>139</v>
      </c>
    </row>
    <row r="18" spans="1:35">
      <c r="A18" s="7" t="s">
        <v>232</v>
      </c>
      <c r="B18" s="172" t="s">
        <v>17</v>
      </c>
      <c r="C18" s="173" t="n">
        <v>2</v>
      </c>
      <c r="D18" s="56" t="n">
        <v>2</v>
      </c>
      <c r="E18" s="173" t="n">
        <v>14</v>
      </c>
      <c r="F18" s="56" t="n">
        <v>11</v>
      </c>
      <c r="G18" s="173" t="n">
        <v>12</v>
      </c>
      <c r="H18" s="56" t="n">
        <v>12</v>
      </c>
      <c r="I18" s="173" t="n">
        <v>17.1999999999999993</v>
      </c>
      <c r="J18" s="7" t="n">
        <v>0</v>
      </c>
      <c r="K18" s="7" t="n">
        <v>0</v>
      </c>
      <c r="L18" s="7" t="n">
        <v>68</v>
      </c>
      <c r="M18" s="7" t="n">
        <v>28</v>
      </c>
      <c r="N18" s="7" t="n">
        <v>43</v>
      </c>
      <c r="O18" s="7" t="n">
        <v>49</v>
      </c>
      <c r="P18" s="7" t="n">
        <v>26</v>
      </c>
      <c r="Q18" s="25">
        <f>SUM(J18:P18)</f>
        <v>214</v>
      </c>
      <c r="S18" s="7" t="s">
        <v>153</v>
      </c>
      <c r="T18" s="174" t="s">
        <v>103</v>
      </c>
      <c r="U18" s="173" t="n">
        <v>2</v>
      </c>
      <c r="V18" s="56" t="n">
        <v>2</v>
      </c>
      <c r="W18" s="173" t="n">
        <v>10.1999999999999993</v>
      </c>
      <c r="X18" s="56" t="n">
        <v>11</v>
      </c>
      <c r="Y18" s="173" t="n">
        <v>10</v>
      </c>
      <c r="Z18" s="56" t="n">
        <v>5</v>
      </c>
      <c r="AA18" s="173" t="n">
        <v>17.1999999999999993</v>
      </c>
      <c r="AB18" s="7" t="n">
        <v>0</v>
      </c>
      <c r="AC18" s="7" t="n">
        <v>0</v>
      </c>
      <c r="AD18" s="7" t="n">
        <v>34</v>
      </c>
      <c r="AE18" s="7" t="n">
        <v>28</v>
      </c>
      <c r="AF18" s="7" t="n">
        <v>29</v>
      </c>
      <c r="AG18" s="7" t="n">
        <v>8</v>
      </c>
      <c r="AH18" s="7" t="n">
        <v>26</v>
      </c>
      <c r="AI18" s="25">
        <f>SUM(AB18:AH18)</f>
        <v>125</v>
      </c>
    </row>
    <row r="19" spans="1:35">
      <c r="A19" s="7" t="s">
        <v>233</v>
      </c>
      <c r="B19" s="172" t="s">
        <v>17</v>
      </c>
      <c r="C19" s="173" t="n">
        <v>2</v>
      </c>
      <c r="D19" s="56" t="n">
        <v>2</v>
      </c>
      <c r="E19" s="173" t="n">
        <v>10.1999999999999993</v>
      </c>
      <c r="F19" s="56" t="n">
        <v>11</v>
      </c>
      <c r="G19" s="173" t="n">
        <v>12</v>
      </c>
      <c r="H19" s="56" t="n">
        <v>12</v>
      </c>
      <c r="I19" s="173" t="n">
        <v>17.1999999999999993</v>
      </c>
      <c r="J19" s="7" t="n">
        <v>0</v>
      </c>
      <c r="K19" s="7" t="n">
        <v>0</v>
      </c>
      <c r="L19" s="7" t="n">
        <v>34</v>
      </c>
      <c r="M19" s="7" t="n">
        <v>28</v>
      </c>
      <c r="N19" s="7" t="n">
        <v>43</v>
      </c>
      <c r="O19" s="7" t="n">
        <v>49</v>
      </c>
      <c r="P19" s="7" t="n">
        <v>26</v>
      </c>
      <c r="Q19" s="25">
        <f>SUM(J19:P19)</f>
        <v>180</v>
      </c>
      <c r="S19" s="7" t="s">
        <v>151</v>
      </c>
      <c r="T19" s="174" t="s">
        <v>234</v>
      </c>
      <c r="U19" s="173" t="n">
        <v>2</v>
      </c>
      <c r="V19" s="56" t="n">
        <v>2</v>
      </c>
      <c r="W19" s="173" t="n">
        <v>10.1999999999999993</v>
      </c>
      <c r="X19" s="56" t="n">
        <v>2</v>
      </c>
      <c r="Y19" s="173" t="n">
        <v>10</v>
      </c>
      <c r="Z19" s="56" t="n">
        <v>10.4000000000000004</v>
      </c>
      <c r="AA19" s="173" t="n">
        <v>17.1999999999999993</v>
      </c>
      <c r="AB19" s="7" t="n">
        <v>0</v>
      </c>
      <c r="AC19" s="7" t="n">
        <v>0</v>
      </c>
      <c r="AD19" s="7" t="n">
        <v>34</v>
      </c>
      <c r="AE19" s="7" t="n">
        <v>0</v>
      </c>
      <c r="AF19" s="7" t="n">
        <v>29</v>
      </c>
      <c r="AG19" s="7" t="n">
        <v>36</v>
      </c>
      <c r="AH19" s="7" t="n">
        <v>26</v>
      </c>
      <c r="AI19" s="25">
        <f>SUM(AB19:AH19)</f>
        <v>125</v>
      </c>
    </row>
    <row r="20" spans="1:35">
      <c r="A20" s="7" t="s">
        <v>155</v>
      </c>
      <c r="B20" s="172" t="s">
        <v>17</v>
      </c>
      <c r="C20" s="173" t="n">
        <v>2</v>
      </c>
      <c r="D20" s="56" t="n">
        <v>2</v>
      </c>
      <c r="E20" s="173" t="n">
        <v>10.1999999999999993</v>
      </c>
      <c r="F20" s="56" t="n">
        <v>11</v>
      </c>
      <c r="G20" s="173" t="n">
        <v>12</v>
      </c>
      <c r="H20" s="56" t="n">
        <v>12</v>
      </c>
      <c r="I20" s="173" t="n">
        <v>17.1999999999999993</v>
      </c>
      <c r="J20" s="7" t="n">
        <v>0</v>
      </c>
      <c r="K20" s="7" t="n">
        <v>0</v>
      </c>
      <c r="L20" s="7" t="n">
        <v>34</v>
      </c>
      <c r="M20" s="7" t="n">
        <v>28</v>
      </c>
      <c r="N20" s="7" t="n">
        <v>43</v>
      </c>
      <c r="O20" s="7" t="n">
        <v>49</v>
      </c>
      <c r="P20" s="7" t="n">
        <v>26</v>
      </c>
      <c r="Q20" s="25">
        <f>SUM(J20:P20)</f>
        <v>180</v>
      </c>
      <c r="S20" s="7" t="s">
        <v>155</v>
      </c>
      <c r="T20" s="174" t="s">
        <v>235</v>
      </c>
      <c r="U20" s="173" t="n">
        <v>2</v>
      </c>
      <c r="V20" s="56" t="n">
        <v>2</v>
      </c>
      <c r="W20" s="173" t="n">
        <v>2</v>
      </c>
      <c r="X20" s="56" t="n">
        <v>11</v>
      </c>
      <c r="Y20" s="173" t="n">
        <v>10</v>
      </c>
      <c r="Z20" s="56" t="n">
        <v>5</v>
      </c>
      <c r="AA20" s="173" t="n">
        <v>17.1999999999999993</v>
      </c>
      <c r="AB20" s="7" t="n">
        <v>0</v>
      </c>
      <c r="AC20" s="7" t="n">
        <v>0</v>
      </c>
      <c r="AD20" s="7" t="n">
        <v>0</v>
      </c>
      <c r="AE20" s="7" t="n">
        <v>28</v>
      </c>
      <c r="AF20" s="7" t="n">
        <v>29</v>
      </c>
      <c r="AG20" s="7" t="n">
        <v>8</v>
      </c>
      <c r="AH20" s="7" t="n">
        <v>26</v>
      </c>
      <c r="AI20" s="25">
        <f>SUM(AB20:AH20)</f>
        <v>91</v>
      </c>
    </row>
    <row r="21" spans="1:17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</row>
    <row r="22" spans="1:17">
      <c r="A22" s="170" t="s">
        <v>236</v>
      </c>
      <c r="B22" s="171" t="s">
        <v>52</v>
      </c>
      <c r="C22" s="171" t="s">
        <v>72</v>
      </c>
      <c r="D22" s="171" t="s">
        <v>73</v>
      </c>
      <c r="E22" s="171" t="s">
        <v>74</v>
      </c>
      <c r="F22" s="171" t="s">
        <v>75</v>
      </c>
      <c r="G22" s="171" t="s">
        <v>76</v>
      </c>
      <c r="H22" s="171" t="s">
        <v>77</v>
      </c>
      <c r="I22" s="171" t="s">
        <v>56</v>
      </c>
      <c r="J22" s="171" t="s">
        <v>220</v>
      </c>
      <c r="K22" s="171" t="s">
        <v>221</v>
      </c>
      <c r="L22" s="171" t="s">
        <v>222</v>
      </c>
      <c r="M22" s="171" t="s">
        <v>223</v>
      </c>
      <c r="N22" s="171" t="s">
        <v>224</v>
      </c>
      <c r="O22" s="171" t="s">
        <v>225</v>
      </c>
      <c r="P22" s="171" t="s">
        <v>226</v>
      </c>
      <c r="Q22" s="171" t="s">
        <v>227</v>
      </c>
    </row>
    <row r="23" spans="1:17">
      <c r="A23" s="7" t="s">
        <v>108</v>
      </c>
      <c r="B23" s="172" t="s">
        <v>15</v>
      </c>
      <c r="C23" s="173" t="n">
        <v>15</v>
      </c>
      <c r="D23" s="56" t="n">
        <v>12</v>
      </c>
      <c r="E23" s="173" t="n">
        <v>2</v>
      </c>
      <c r="F23" s="56" t="n">
        <v>2</v>
      </c>
      <c r="G23" s="173" t="n">
        <v>2</v>
      </c>
      <c r="H23" s="56" t="n">
        <v>2</v>
      </c>
      <c r="I23" s="173" t="n">
        <v>19</v>
      </c>
      <c r="J23" s="7" t="n">
        <v>52</v>
      </c>
      <c r="K23" s="7" t="n">
        <v>56</v>
      </c>
      <c r="L23" s="7" t="n">
        <v>0</v>
      </c>
      <c r="M23" s="7" t="n">
        <v>0</v>
      </c>
      <c r="N23" s="7" t="n">
        <v>0</v>
      </c>
      <c r="O23" s="7" t="n">
        <v>0</v>
      </c>
      <c r="P23" s="7" t="n">
        <v>33</v>
      </c>
      <c r="Q23" s="25">
        <f>SUM(J23:P23)</f>
        <v>141</v>
      </c>
    </row>
    <row r="24" spans="1:17">
      <c r="A24" s="7" t="s">
        <v>123</v>
      </c>
      <c r="B24" s="172" t="s">
        <v>237</v>
      </c>
      <c r="C24" s="173" t="n">
        <v>2</v>
      </c>
      <c r="D24" s="56" t="n">
        <v>13</v>
      </c>
      <c r="E24" s="173" t="n">
        <v>2</v>
      </c>
      <c r="F24" s="56" t="n">
        <v>11</v>
      </c>
      <c r="G24" s="173" t="n">
        <v>12</v>
      </c>
      <c r="H24" s="56" t="n">
        <v>2</v>
      </c>
      <c r="I24" s="173" t="n">
        <v>19</v>
      </c>
      <c r="J24" s="7" t="n">
        <v>0</v>
      </c>
      <c r="K24" s="7" t="n">
        <v>67</v>
      </c>
      <c r="L24" s="7" t="n">
        <v>0</v>
      </c>
      <c r="M24" s="7" t="n">
        <v>28</v>
      </c>
      <c r="N24" s="7" t="n">
        <v>43</v>
      </c>
      <c r="O24" s="7" t="n">
        <v>0</v>
      </c>
      <c r="P24" s="7" t="n">
        <v>33</v>
      </c>
      <c r="Q24" s="25">
        <f>SUM(J24:P24)</f>
        <v>171</v>
      </c>
    </row>
    <row r="25" spans="1:17">
      <c r="A25" s="7" t="s">
        <v>111</v>
      </c>
      <c r="B25" s="172" t="s">
        <v>237</v>
      </c>
      <c r="C25" s="173" t="n">
        <v>2</v>
      </c>
      <c r="D25" s="56" t="n">
        <v>13</v>
      </c>
      <c r="E25" s="173" t="n">
        <v>2</v>
      </c>
      <c r="F25" s="56" t="n">
        <v>11</v>
      </c>
      <c r="G25" s="173" t="n">
        <v>12</v>
      </c>
      <c r="H25" s="56" t="n">
        <v>2</v>
      </c>
      <c r="I25" s="173" t="n">
        <v>19</v>
      </c>
      <c r="J25" s="7" t="n">
        <v>0</v>
      </c>
      <c r="K25" s="7" t="n">
        <v>67</v>
      </c>
      <c r="L25" s="7" t="n">
        <v>0</v>
      </c>
      <c r="M25" s="7" t="n">
        <v>28</v>
      </c>
      <c r="N25" s="7" t="n">
        <v>43</v>
      </c>
      <c r="O25" s="7" t="n">
        <v>0</v>
      </c>
      <c r="P25" s="7" t="n">
        <v>33</v>
      </c>
      <c r="Q25" s="25">
        <f>SUM(J25:P25)</f>
        <v>171</v>
      </c>
    </row>
    <row r="26" spans="1:17">
      <c r="A26" s="7" t="s">
        <v>131</v>
      </c>
      <c r="B26" s="172" t="s">
        <v>237</v>
      </c>
      <c r="C26" s="173" t="n">
        <v>2</v>
      </c>
      <c r="D26" s="56" t="n">
        <v>13</v>
      </c>
      <c r="E26" s="173" t="n">
        <v>2</v>
      </c>
      <c r="F26" s="56" t="n">
        <v>15</v>
      </c>
      <c r="G26" s="173" t="n">
        <v>12</v>
      </c>
      <c r="H26" s="56" t="n">
        <v>2</v>
      </c>
      <c r="I26" s="173" t="n">
        <v>17.1999999999999993</v>
      </c>
      <c r="J26" s="7" t="n">
        <v>0</v>
      </c>
      <c r="K26" s="7" t="n">
        <v>67</v>
      </c>
      <c r="L26" s="7" t="n">
        <v>0</v>
      </c>
      <c r="M26" s="7" t="n">
        <v>56</v>
      </c>
      <c r="N26" s="7" t="n">
        <v>43</v>
      </c>
      <c r="O26" s="7" t="n">
        <v>0</v>
      </c>
      <c r="P26" s="7" t="n">
        <v>26</v>
      </c>
      <c r="Q26" s="25">
        <f>SUM(J26:P26)</f>
        <v>192</v>
      </c>
    </row>
    <row r="27" spans="1:17">
      <c r="A27" s="7" t="s">
        <v>142</v>
      </c>
      <c r="B27" s="172" t="s">
        <v>97</v>
      </c>
      <c r="C27" s="173" t="n">
        <v>2</v>
      </c>
      <c r="D27" s="56" t="n">
        <v>13</v>
      </c>
      <c r="E27" s="173" t="n">
        <v>10.1999999999999993</v>
      </c>
      <c r="F27" s="56" t="n">
        <v>2</v>
      </c>
      <c r="G27" s="173" t="n">
        <v>12</v>
      </c>
      <c r="H27" s="56" t="n">
        <v>2</v>
      </c>
      <c r="I27" s="173" t="n">
        <v>19</v>
      </c>
      <c r="J27" s="7" t="n">
        <v>0</v>
      </c>
      <c r="K27" s="7" t="n">
        <v>67</v>
      </c>
      <c r="L27" s="7" t="n">
        <v>34</v>
      </c>
      <c r="M27" s="7" t="n">
        <v>0</v>
      </c>
      <c r="N27" s="7" t="n">
        <v>43</v>
      </c>
      <c r="O27" s="7" t="n">
        <v>0</v>
      </c>
      <c r="P27" s="7" t="n">
        <v>33</v>
      </c>
      <c r="Q27" s="25">
        <f>SUM(J27:P27)</f>
        <v>177</v>
      </c>
    </row>
    <row r="28" spans="1:17">
      <c r="A28" s="7" t="s">
        <v>118</v>
      </c>
      <c r="B28" s="172" t="s">
        <v>101</v>
      </c>
      <c r="C28" s="173" t="n">
        <v>2</v>
      </c>
      <c r="D28" s="56" t="n">
        <v>13</v>
      </c>
      <c r="E28" s="173" t="n">
        <v>14</v>
      </c>
      <c r="F28" s="56" t="n">
        <v>2</v>
      </c>
      <c r="G28" s="173" t="n">
        <v>12</v>
      </c>
      <c r="H28" s="56" t="n">
        <v>9.19999999999999929</v>
      </c>
      <c r="I28" s="173" t="n">
        <v>17.1999999999999993</v>
      </c>
      <c r="J28" s="7" t="n">
        <v>0</v>
      </c>
      <c r="K28" s="7" t="n">
        <v>67</v>
      </c>
      <c r="L28" s="7" t="n">
        <v>68</v>
      </c>
      <c r="M28" s="7" t="n">
        <v>0</v>
      </c>
      <c r="N28" s="7" t="n">
        <v>43</v>
      </c>
      <c r="O28" s="7" t="n">
        <v>28</v>
      </c>
      <c r="P28" s="7" t="n">
        <v>26</v>
      </c>
      <c r="Q28" s="25">
        <f>SUM(J28:P28)</f>
        <v>232</v>
      </c>
    </row>
    <row r="29" spans="1:17">
      <c r="A29" s="7" t="s">
        <v>149</v>
      </c>
      <c r="B29" s="172" t="s">
        <v>101</v>
      </c>
      <c r="C29" s="173" t="n">
        <v>2</v>
      </c>
      <c r="D29" s="56" t="n">
        <v>13</v>
      </c>
      <c r="E29" s="173" t="n">
        <v>14</v>
      </c>
      <c r="F29" s="56" t="n">
        <v>2</v>
      </c>
      <c r="G29" s="173" t="n">
        <v>12</v>
      </c>
      <c r="H29" s="56" t="n">
        <v>9.19999999999999929</v>
      </c>
      <c r="I29" s="173" t="n">
        <v>17.1999999999999993</v>
      </c>
      <c r="J29" s="7" t="n">
        <v>0</v>
      </c>
      <c r="K29" s="7" t="n">
        <v>67</v>
      </c>
      <c r="L29" s="7" t="n">
        <v>68</v>
      </c>
      <c r="M29" s="7" t="n">
        <v>0</v>
      </c>
      <c r="N29" s="7" t="n">
        <v>43</v>
      </c>
      <c r="O29" s="7" t="n">
        <v>28</v>
      </c>
      <c r="P29" s="7" t="n">
        <v>26</v>
      </c>
      <c r="Q29" s="25">
        <f>SUM(J29:P29)</f>
        <v>232</v>
      </c>
    </row>
    <row r="30" spans="1:17">
      <c r="A30" s="7" t="s">
        <v>228</v>
      </c>
      <c r="B30" s="172" t="s">
        <v>101</v>
      </c>
      <c r="C30" s="173" t="n">
        <v>2</v>
      </c>
      <c r="D30" s="56" t="n">
        <v>13</v>
      </c>
      <c r="E30" s="173" t="n">
        <v>14</v>
      </c>
      <c r="F30" s="56" t="n">
        <v>2</v>
      </c>
      <c r="G30" s="173" t="n">
        <v>12</v>
      </c>
      <c r="H30" s="56" t="n">
        <v>9.19999999999999929</v>
      </c>
      <c r="I30" s="173" t="n">
        <v>17.1999999999999993</v>
      </c>
      <c r="J30" s="7" t="n">
        <v>0</v>
      </c>
      <c r="K30" s="7" t="n">
        <v>67</v>
      </c>
      <c r="L30" s="7" t="n">
        <v>68</v>
      </c>
      <c r="M30" s="7" t="n">
        <v>0</v>
      </c>
      <c r="N30" s="7" t="n">
        <v>43</v>
      </c>
      <c r="O30" s="7" t="n">
        <v>28</v>
      </c>
      <c r="P30" s="7" t="n">
        <v>26</v>
      </c>
      <c r="Q30" s="25">
        <f>SUM(J30:P30)</f>
        <v>232</v>
      </c>
    </row>
    <row r="31" spans="1:17">
      <c r="A31" s="7" t="s">
        <v>126</v>
      </c>
      <c r="B31" s="172" t="s">
        <v>101</v>
      </c>
      <c r="C31" s="173" t="n">
        <v>2</v>
      </c>
      <c r="D31" s="56" t="n">
        <v>13</v>
      </c>
      <c r="E31" s="173" t="n">
        <v>14</v>
      </c>
      <c r="F31" s="56" t="n">
        <v>2</v>
      </c>
      <c r="G31" s="173" t="n">
        <v>12</v>
      </c>
      <c r="H31" s="56" t="n">
        <v>9.19999999999999929</v>
      </c>
      <c r="I31" s="173" t="n">
        <v>17.1999999999999993</v>
      </c>
      <c r="J31" s="7" t="n">
        <v>0</v>
      </c>
      <c r="K31" s="7" t="n">
        <v>67</v>
      </c>
      <c r="L31" s="7" t="n">
        <v>68</v>
      </c>
      <c r="M31" s="7" t="n">
        <v>0</v>
      </c>
      <c r="N31" s="7" t="n">
        <v>43</v>
      </c>
      <c r="O31" s="7" t="n">
        <v>28</v>
      </c>
      <c r="P31" s="7" t="n">
        <v>26</v>
      </c>
      <c r="Q31" s="25">
        <f>SUM(J31:P31)</f>
        <v>232</v>
      </c>
    </row>
    <row r="32" spans="1:17">
      <c r="A32" s="7" t="s">
        <v>147</v>
      </c>
      <c r="B32" s="172" t="s">
        <v>23</v>
      </c>
      <c r="C32" s="173" t="n">
        <v>2</v>
      </c>
      <c r="D32" s="56" t="n">
        <v>8.30000000000000071</v>
      </c>
      <c r="E32" s="173" t="n">
        <v>14</v>
      </c>
      <c r="F32" s="56" t="n">
        <v>15</v>
      </c>
      <c r="G32" s="173" t="n">
        <v>12</v>
      </c>
      <c r="H32" s="56" t="n">
        <v>9.19999999999999929</v>
      </c>
      <c r="I32" s="173" t="n">
        <v>17.1999999999999993</v>
      </c>
      <c r="J32" s="7" t="n">
        <v>0</v>
      </c>
      <c r="K32" s="7" t="n">
        <v>26</v>
      </c>
      <c r="L32" s="7" t="n">
        <v>68</v>
      </c>
      <c r="M32" s="7" t="n">
        <v>56</v>
      </c>
      <c r="N32" s="7" t="n">
        <v>43</v>
      </c>
      <c r="O32" s="7" t="n">
        <v>28</v>
      </c>
      <c r="P32" s="7" t="n">
        <v>26</v>
      </c>
      <c r="Q32" s="25">
        <f>SUM(J32:P32)</f>
        <v>247</v>
      </c>
    </row>
    <row r="33" spans="1:17">
      <c r="A33" s="7" t="s">
        <v>140</v>
      </c>
      <c r="B33" s="172" t="s">
        <v>23</v>
      </c>
      <c r="C33" s="173" t="n">
        <v>2</v>
      </c>
      <c r="D33" s="56" t="n">
        <v>8.30000000000000071</v>
      </c>
      <c r="E33" s="173" t="n">
        <v>14</v>
      </c>
      <c r="F33" s="56" t="n">
        <v>15</v>
      </c>
      <c r="G33" s="173" t="n">
        <v>12</v>
      </c>
      <c r="H33" s="56" t="n">
        <v>9.19999999999999929</v>
      </c>
      <c r="I33" s="173" t="n">
        <v>17.1999999999999993</v>
      </c>
      <c r="J33" s="7" t="n">
        <v>0</v>
      </c>
      <c r="K33" s="7" t="n">
        <v>26</v>
      </c>
      <c r="L33" s="7" t="n">
        <v>68</v>
      </c>
      <c r="M33" s="7" t="n">
        <v>56</v>
      </c>
      <c r="N33" s="7" t="n">
        <v>43</v>
      </c>
      <c r="O33" s="7" t="n">
        <v>28</v>
      </c>
      <c r="P33" s="7" t="n">
        <v>26</v>
      </c>
      <c r="Q33" s="25">
        <f>SUM(J33:P33)</f>
        <v>247</v>
      </c>
    </row>
    <row r="34" spans="1:17">
      <c r="A34" s="7" t="s">
        <v>231</v>
      </c>
      <c r="B34" s="172" t="s">
        <v>23</v>
      </c>
      <c r="C34" s="173" t="n">
        <v>2</v>
      </c>
      <c r="D34" s="56" t="n">
        <v>8.30000000000000071</v>
      </c>
      <c r="E34" s="173" t="n">
        <v>10.1999999999999993</v>
      </c>
      <c r="F34" s="56" t="n">
        <v>15</v>
      </c>
      <c r="G34" s="173" t="n">
        <v>12</v>
      </c>
      <c r="H34" s="56" t="n">
        <v>9.19999999999999929</v>
      </c>
      <c r="I34" s="173" t="n">
        <v>17.1999999999999993</v>
      </c>
      <c r="J34" s="7" t="n">
        <v>0</v>
      </c>
      <c r="K34" s="7" t="n">
        <v>26</v>
      </c>
      <c r="L34" s="7" t="n">
        <v>34</v>
      </c>
      <c r="M34" s="7" t="n">
        <v>56</v>
      </c>
      <c r="N34" s="7" t="n">
        <v>43</v>
      </c>
      <c r="O34" s="7" t="n">
        <v>28</v>
      </c>
      <c r="P34" s="7" t="n">
        <v>26</v>
      </c>
      <c r="Q34" s="25">
        <f>SUM(J34:P34)</f>
        <v>213</v>
      </c>
    </row>
    <row r="35" spans="1:17">
      <c r="A35" s="7" t="s">
        <v>153</v>
      </c>
      <c r="B35" s="172" t="s">
        <v>17</v>
      </c>
      <c r="C35" s="173" t="n">
        <v>2</v>
      </c>
      <c r="D35" s="56" t="n">
        <v>2</v>
      </c>
      <c r="E35" s="173" t="n">
        <v>10.1999999999999993</v>
      </c>
      <c r="F35" s="56" t="n">
        <v>11</v>
      </c>
      <c r="G35" s="173" t="n">
        <v>12</v>
      </c>
      <c r="H35" s="56" t="n">
        <v>12</v>
      </c>
      <c r="I35" s="173" t="n">
        <v>17.1999999999999993</v>
      </c>
      <c r="J35" s="7" t="n">
        <v>0</v>
      </c>
      <c r="K35" s="7" t="n">
        <v>0</v>
      </c>
      <c r="L35" s="7" t="n">
        <v>34</v>
      </c>
      <c r="M35" s="7" t="n">
        <v>28</v>
      </c>
      <c r="N35" s="7" t="n">
        <v>43</v>
      </c>
      <c r="O35" s="7" t="n">
        <v>49</v>
      </c>
      <c r="P35" s="7" t="n">
        <v>26</v>
      </c>
      <c r="Q35" s="25">
        <f>SUM(J35:P35)</f>
        <v>180</v>
      </c>
    </row>
    <row r="36" spans="1:17">
      <c r="A36" s="7" t="s">
        <v>151</v>
      </c>
      <c r="B36" s="172" t="s">
        <v>17</v>
      </c>
      <c r="C36" s="173" t="n">
        <v>2</v>
      </c>
      <c r="D36" s="56" t="n">
        <v>2</v>
      </c>
      <c r="E36" s="173" t="n">
        <v>10.1999999999999993</v>
      </c>
      <c r="F36" s="56" t="n">
        <v>11</v>
      </c>
      <c r="G36" s="173" t="n">
        <v>12</v>
      </c>
      <c r="H36" s="56" t="n">
        <v>12</v>
      </c>
      <c r="I36" s="173" t="n">
        <v>17.1999999999999993</v>
      </c>
      <c r="J36" s="7" t="n">
        <v>0</v>
      </c>
      <c r="K36" s="7" t="n">
        <v>0</v>
      </c>
      <c r="L36" s="7" t="n">
        <v>34</v>
      </c>
      <c r="M36" s="7" t="n">
        <v>28</v>
      </c>
      <c r="N36" s="7" t="n">
        <v>43</v>
      </c>
      <c r="O36" s="7" t="n">
        <v>49</v>
      </c>
      <c r="P36" s="7" t="n">
        <v>26</v>
      </c>
      <c r="Q36" s="25">
        <f>SUM(J36:P36)</f>
        <v>180</v>
      </c>
    </row>
    <row r="37" spans="1:17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</row>
    <row r="38" spans="1:17">
      <c r="A38" s="170" t="s">
        <v>238</v>
      </c>
      <c r="B38" s="171" t="s">
        <v>52</v>
      </c>
      <c r="C38" s="171" t="s">
        <v>72</v>
      </c>
      <c r="D38" s="171" t="s">
        <v>73</v>
      </c>
      <c r="E38" s="171" t="s">
        <v>74</v>
      </c>
      <c r="F38" s="171" t="s">
        <v>75</v>
      </c>
      <c r="G38" s="171" t="s">
        <v>76</v>
      </c>
      <c r="H38" s="171" t="s">
        <v>77</v>
      </c>
      <c r="I38" s="171" t="s">
        <v>56</v>
      </c>
      <c r="J38" s="171" t="s">
        <v>220</v>
      </c>
      <c r="K38" s="171" t="s">
        <v>221</v>
      </c>
      <c r="L38" s="171" t="s">
        <v>222</v>
      </c>
      <c r="M38" s="171" t="s">
        <v>223</v>
      </c>
      <c r="N38" s="171" t="s">
        <v>224</v>
      </c>
      <c r="O38" s="171" t="s">
        <v>225</v>
      </c>
      <c r="P38" s="171" t="s">
        <v>226</v>
      </c>
      <c r="Q38" s="171" t="s">
        <v>227</v>
      </c>
    </row>
    <row r="39" spans="1:17">
      <c r="A39" s="7" t="s">
        <v>108</v>
      </c>
      <c r="B39" s="172" t="s">
        <v>15</v>
      </c>
      <c r="C39" s="173" t="n">
        <v>15</v>
      </c>
      <c r="D39" s="56" t="n">
        <v>6</v>
      </c>
      <c r="E39" s="173" t="n">
        <v>2</v>
      </c>
      <c r="F39" s="56" t="n">
        <v>2</v>
      </c>
      <c r="G39" s="173" t="n">
        <v>2</v>
      </c>
      <c r="H39" s="56" t="n">
        <v>2</v>
      </c>
      <c r="I39" s="173" t="n">
        <v>19</v>
      </c>
      <c r="J39" s="7" t="n">
        <v>52</v>
      </c>
      <c r="K39" s="7" t="n">
        <v>14</v>
      </c>
      <c r="L39" s="7" t="n">
        <v>0</v>
      </c>
      <c r="M39" s="7" t="n">
        <v>0</v>
      </c>
      <c r="N39" s="7" t="n">
        <v>0</v>
      </c>
      <c r="O39" s="7" t="n">
        <v>0</v>
      </c>
      <c r="P39" s="7" t="n">
        <v>33</v>
      </c>
      <c r="Q39" s="25">
        <f>SUM(J39:P39)</f>
        <v>99</v>
      </c>
    </row>
    <row r="40" spans="1:17">
      <c r="A40" s="7" t="s">
        <v>123</v>
      </c>
      <c r="B40" s="172"/>
      <c r="C40" s="173" t="n">
        <v>2</v>
      </c>
      <c r="D40" s="56" t="n">
        <v>2</v>
      </c>
      <c r="E40" s="173" t="n">
        <v>14</v>
      </c>
      <c r="F40" s="56" t="n">
        <v>2</v>
      </c>
      <c r="G40" s="173" t="n">
        <v>12</v>
      </c>
      <c r="H40" s="56" t="n">
        <v>5</v>
      </c>
      <c r="I40" s="173" t="n">
        <v>19</v>
      </c>
      <c r="J40" s="7" t="n">
        <v>0</v>
      </c>
      <c r="K40" s="7" t="n">
        <v>0</v>
      </c>
      <c r="L40" s="7" t="n">
        <v>68</v>
      </c>
      <c r="M40" s="7" t="n">
        <v>0</v>
      </c>
      <c r="N40" s="7" t="n">
        <v>43</v>
      </c>
      <c r="O40" s="7" t="n">
        <v>8</v>
      </c>
      <c r="P40" s="7" t="n">
        <v>33</v>
      </c>
      <c r="Q40" s="25">
        <f>SUM(J40:P40)</f>
        <v>152</v>
      </c>
    </row>
    <row r="41" spans="1:17">
      <c r="A41" s="7" t="s">
        <v>111</v>
      </c>
      <c r="B41" s="172"/>
      <c r="C41" s="173" t="n">
        <v>2</v>
      </c>
      <c r="D41" s="56" t="n">
        <v>2</v>
      </c>
      <c r="E41" s="173" t="n">
        <v>14</v>
      </c>
      <c r="F41" s="56" t="n">
        <v>2</v>
      </c>
      <c r="G41" s="173" t="n">
        <v>12</v>
      </c>
      <c r="H41" s="56" t="n">
        <v>5</v>
      </c>
      <c r="I41" s="173" t="n">
        <v>19</v>
      </c>
      <c r="J41" s="7" t="n">
        <v>0</v>
      </c>
      <c r="K41" s="7" t="n">
        <v>0</v>
      </c>
      <c r="L41" s="7" t="n">
        <v>68</v>
      </c>
      <c r="M41" s="7" t="n">
        <v>0</v>
      </c>
      <c r="N41" s="7" t="n">
        <v>43</v>
      </c>
      <c r="O41" s="7" t="n">
        <v>8</v>
      </c>
      <c r="P41" s="7" t="n">
        <v>33</v>
      </c>
      <c r="Q41" s="25">
        <f>SUM(J41:P41)</f>
        <v>152</v>
      </c>
    </row>
    <row r="42" spans="1:17">
      <c r="A42" s="7" t="s">
        <v>131</v>
      </c>
      <c r="B42" s="172"/>
      <c r="C42" s="173" t="n">
        <v>2</v>
      </c>
      <c r="D42" s="56" t="n">
        <v>2</v>
      </c>
      <c r="E42" s="173" t="n">
        <v>14</v>
      </c>
      <c r="F42" s="56" t="n">
        <v>2</v>
      </c>
      <c r="G42" s="173" t="n">
        <v>12</v>
      </c>
      <c r="H42" s="56" t="n">
        <v>5</v>
      </c>
      <c r="I42" s="173" t="n">
        <v>19</v>
      </c>
      <c r="J42" s="7" t="n">
        <v>0</v>
      </c>
      <c r="K42" s="7" t="n">
        <v>0</v>
      </c>
      <c r="L42" s="7" t="n">
        <v>68</v>
      </c>
      <c r="M42" s="7" t="n">
        <v>0</v>
      </c>
      <c r="N42" s="7" t="n">
        <v>43</v>
      </c>
      <c r="O42" s="7" t="n">
        <v>8</v>
      </c>
      <c r="P42" s="7" t="n">
        <v>33</v>
      </c>
      <c r="Q42" s="25">
        <f>SUM(J42:P42)</f>
        <v>152</v>
      </c>
    </row>
    <row r="43" spans="1:17">
      <c r="A43" s="7" t="s">
        <v>142</v>
      </c>
      <c r="B43" s="172"/>
      <c r="C43" s="173" t="n">
        <v>2</v>
      </c>
      <c r="D43" s="56" t="n">
        <v>2</v>
      </c>
      <c r="E43" s="173" t="n">
        <v>14</v>
      </c>
      <c r="F43" s="56" t="n">
        <v>2</v>
      </c>
      <c r="G43" s="173" t="n">
        <v>12</v>
      </c>
      <c r="H43" s="56" t="n">
        <v>5</v>
      </c>
      <c r="I43" s="173" t="n">
        <v>17.1999999999999993</v>
      </c>
      <c r="J43" s="7" t="n">
        <v>0</v>
      </c>
      <c r="K43" s="7" t="n">
        <v>0</v>
      </c>
      <c r="L43" s="7" t="n">
        <v>68</v>
      </c>
      <c r="M43" s="7" t="n">
        <v>0</v>
      </c>
      <c r="N43" s="7" t="n">
        <v>43</v>
      </c>
      <c r="O43" s="7" t="n">
        <v>8</v>
      </c>
      <c r="P43" s="7" t="n">
        <v>26</v>
      </c>
      <c r="Q43" s="25">
        <f>SUM(J43:P43)</f>
        <v>145</v>
      </c>
    </row>
    <row r="44" spans="1:17">
      <c r="A44" s="7" t="s">
        <v>118</v>
      </c>
      <c r="B44" s="172"/>
      <c r="C44" s="173" t="n">
        <v>2</v>
      </c>
      <c r="D44" s="56" t="n">
        <v>2</v>
      </c>
      <c r="E44" s="173" t="n">
        <v>14</v>
      </c>
      <c r="F44" s="56" t="n">
        <v>2</v>
      </c>
      <c r="G44" s="173" t="n">
        <v>12</v>
      </c>
      <c r="H44" s="56" t="n">
        <v>12</v>
      </c>
      <c r="I44" s="173" t="n">
        <v>17.1999999999999993</v>
      </c>
      <c r="J44" s="7" t="n">
        <v>0</v>
      </c>
      <c r="K44" s="7" t="n">
        <v>0</v>
      </c>
      <c r="L44" s="7" t="n">
        <v>68</v>
      </c>
      <c r="M44" s="7" t="n">
        <v>0</v>
      </c>
      <c r="N44" s="7" t="n">
        <v>43</v>
      </c>
      <c r="O44" s="7" t="n">
        <v>49</v>
      </c>
      <c r="P44" s="7" t="n">
        <v>26</v>
      </c>
      <c r="Q44" s="25">
        <f>SUM(J44:P44)</f>
        <v>186</v>
      </c>
    </row>
    <row r="45" spans="1:17">
      <c r="A45" s="7" t="s">
        <v>149</v>
      </c>
      <c r="B45" s="172"/>
      <c r="C45" s="173" t="n">
        <v>2</v>
      </c>
      <c r="D45" s="56" t="n">
        <v>2</v>
      </c>
      <c r="E45" s="173" t="n">
        <v>14</v>
      </c>
      <c r="F45" s="56" t="n">
        <v>2</v>
      </c>
      <c r="G45" s="173" t="n">
        <v>12</v>
      </c>
      <c r="H45" s="56" t="n">
        <v>12</v>
      </c>
      <c r="I45" s="173" t="n">
        <v>17.1999999999999993</v>
      </c>
      <c r="J45" s="7" t="n">
        <v>0</v>
      </c>
      <c r="K45" s="7" t="n">
        <v>0</v>
      </c>
      <c r="L45" s="7" t="n">
        <v>68</v>
      </c>
      <c r="M45" s="7" t="n">
        <v>0</v>
      </c>
      <c r="N45" s="7" t="n">
        <v>43</v>
      </c>
      <c r="O45" s="7" t="n">
        <v>49</v>
      </c>
      <c r="P45" s="7" t="n">
        <v>26</v>
      </c>
      <c r="Q45" s="25">
        <f>SUM(J45:P45)</f>
        <v>186</v>
      </c>
    </row>
    <row r="46" spans="1:17">
      <c r="A46" s="7" t="s">
        <v>228</v>
      </c>
      <c r="B46" s="172"/>
      <c r="C46" s="173" t="n">
        <v>2</v>
      </c>
      <c r="D46" s="56" t="n">
        <v>2</v>
      </c>
      <c r="E46" s="173" t="n">
        <v>10.1999999999999993</v>
      </c>
      <c r="F46" s="56" t="n">
        <v>2</v>
      </c>
      <c r="G46" s="173" t="n">
        <v>12</v>
      </c>
      <c r="H46" s="56" t="n">
        <v>12</v>
      </c>
      <c r="I46" s="173" t="n">
        <v>17.1999999999999993</v>
      </c>
      <c r="J46" s="7" t="n">
        <v>0</v>
      </c>
      <c r="K46" s="7" t="n">
        <v>0</v>
      </c>
      <c r="L46" s="7" t="n">
        <v>34</v>
      </c>
      <c r="M46" s="7" t="n">
        <v>0</v>
      </c>
      <c r="N46" s="7" t="n">
        <v>43</v>
      </c>
      <c r="O46" s="7" t="n">
        <v>49</v>
      </c>
      <c r="P46" s="7" t="n">
        <v>26</v>
      </c>
      <c r="Q46" s="25">
        <f>SUM(J46:P46)</f>
        <v>152</v>
      </c>
    </row>
    <row r="47" spans="1:17">
      <c r="A47" s="7" t="s">
        <v>126</v>
      </c>
      <c r="B47" s="172"/>
      <c r="C47" s="173" t="n">
        <v>2</v>
      </c>
      <c r="D47" s="56" t="n">
        <v>2</v>
      </c>
      <c r="E47" s="173" t="n">
        <v>10.1999999999999993</v>
      </c>
      <c r="F47" s="56" t="n">
        <v>2</v>
      </c>
      <c r="G47" s="173" t="n">
        <v>12</v>
      </c>
      <c r="H47" s="56" t="n">
        <v>12</v>
      </c>
      <c r="I47" s="173" t="n">
        <v>17.1999999999999993</v>
      </c>
      <c r="J47" s="7" t="n">
        <v>0</v>
      </c>
      <c r="K47" s="7" t="n">
        <v>0</v>
      </c>
      <c r="L47" s="7" t="n">
        <v>34</v>
      </c>
      <c r="M47" s="7" t="n">
        <v>0</v>
      </c>
      <c r="N47" s="7" t="n">
        <v>43</v>
      </c>
      <c r="O47" s="7" t="n">
        <v>49</v>
      </c>
      <c r="P47" s="7" t="n">
        <v>26</v>
      </c>
      <c r="Q47" s="25">
        <f>SUM(J47:P47)</f>
        <v>152</v>
      </c>
    </row>
    <row r="48" spans="1:17">
      <c r="A48" s="7" t="s">
        <v>147</v>
      </c>
      <c r="B48" s="172"/>
      <c r="C48" s="173" t="n">
        <v>2</v>
      </c>
      <c r="D48" s="56" t="n">
        <v>2</v>
      </c>
      <c r="E48" s="173" t="n">
        <v>10.1999999999999993</v>
      </c>
      <c r="F48" s="56" t="n">
        <v>2</v>
      </c>
      <c r="G48" s="173" t="n">
        <v>12</v>
      </c>
      <c r="H48" s="56" t="n">
        <v>12</v>
      </c>
      <c r="I48" s="173" t="n">
        <v>17.1999999999999993</v>
      </c>
      <c r="J48" s="7" t="n">
        <v>0</v>
      </c>
      <c r="K48" s="7" t="n">
        <v>0</v>
      </c>
      <c r="L48" s="7" t="n">
        <v>34</v>
      </c>
      <c r="M48" s="7" t="n">
        <v>0</v>
      </c>
      <c r="N48" s="7" t="n">
        <v>43</v>
      </c>
      <c r="O48" s="7" t="n">
        <v>49</v>
      </c>
      <c r="P48" s="7" t="n">
        <v>26</v>
      </c>
      <c r="Q48" s="25">
        <f>SUM(J48:P48)</f>
        <v>152</v>
      </c>
    </row>
    <row r="49" spans="1:17">
      <c r="A49" s="7" t="s">
        <v>140</v>
      </c>
      <c r="B49" s="172"/>
      <c r="C49" s="173" t="n">
        <v>2</v>
      </c>
      <c r="D49" s="56" t="n">
        <v>2</v>
      </c>
      <c r="E49" s="173" t="n">
        <v>10.1999999999999993</v>
      </c>
      <c r="F49" s="56" t="n">
        <v>2</v>
      </c>
      <c r="G49" s="173" t="n">
        <v>12</v>
      </c>
      <c r="H49" s="56" t="n">
        <v>12</v>
      </c>
      <c r="I49" s="173" t="n">
        <v>17.1999999999999993</v>
      </c>
      <c r="J49" s="7" t="n">
        <v>0</v>
      </c>
      <c r="K49" s="7" t="n">
        <v>0</v>
      </c>
      <c r="L49" s="7" t="n">
        <v>34</v>
      </c>
      <c r="M49" s="7" t="n">
        <v>0</v>
      </c>
      <c r="N49" s="7" t="n">
        <v>43</v>
      </c>
      <c r="O49" s="7" t="n">
        <v>49</v>
      </c>
      <c r="P49" s="7" t="n">
        <v>26</v>
      </c>
      <c r="Q49" s="25">
        <f>SUM(J49:P49)</f>
        <v>152</v>
      </c>
    </row>
    <row r="50" spans="1:17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</row>
    <row r="51" spans="1:17">
      <c r="A51" s="170" t="s">
        <v>239</v>
      </c>
      <c r="B51" s="171" t="s">
        <v>52</v>
      </c>
      <c r="C51" s="171" t="s">
        <v>72</v>
      </c>
      <c r="D51" s="171" t="s">
        <v>73</v>
      </c>
      <c r="E51" s="171" t="s">
        <v>74</v>
      </c>
      <c r="F51" s="171" t="s">
        <v>75</v>
      </c>
      <c r="G51" s="171" t="s">
        <v>76</v>
      </c>
      <c r="H51" s="171" t="s">
        <v>77</v>
      </c>
      <c r="I51" s="171" t="s">
        <v>56</v>
      </c>
      <c r="J51" s="171" t="s">
        <v>220</v>
      </c>
      <c r="K51" s="171" t="s">
        <v>221</v>
      </c>
      <c r="L51" s="171" t="s">
        <v>222</v>
      </c>
      <c r="M51" s="171" t="s">
        <v>223</v>
      </c>
      <c r="N51" s="171" t="s">
        <v>224</v>
      </c>
      <c r="O51" s="171" t="s">
        <v>225</v>
      </c>
      <c r="P51" s="171" t="s">
        <v>226</v>
      </c>
      <c r="Q51" s="171" t="s">
        <v>227</v>
      </c>
    </row>
    <row r="52" spans="1:17">
      <c r="A52" s="7" t="s">
        <v>108</v>
      </c>
      <c r="B52" s="172" t="s">
        <v>15</v>
      </c>
      <c r="C52" s="173" t="n">
        <v>15</v>
      </c>
      <c r="D52" s="56" t="n">
        <v>12</v>
      </c>
      <c r="E52" s="173" t="n">
        <v>2</v>
      </c>
      <c r="F52" s="56" t="n">
        <v>2</v>
      </c>
      <c r="G52" s="173" t="n">
        <v>2</v>
      </c>
      <c r="H52" s="56" t="n">
        <v>2</v>
      </c>
      <c r="I52" s="173" t="n">
        <v>19</v>
      </c>
      <c r="J52" s="7" t="n">
        <v>52</v>
      </c>
      <c r="K52" s="7" t="n">
        <v>56</v>
      </c>
      <c r="L52" s="7" t="n">
        <v>0</v>
      </c>
      <c r="M52" s="7" t="n">
        <v>0</v>
      </c>
      <c r="N52" s="7" t="n">
        <v>0</v>
      </c>
      <c r="O52" s="7" t="n">
        <v>0</v>
      </c>
      <c r="P52" s="7" t="n">
        <v>33</v>
      </c>
      <c r="Q52" s="25">
        <f>SUM(J52:P52)</f>
        <v>141</v>
      </c>
    </row>
    <row r="53" spans="1:17">
      <c r="A53" s="7" t="s">
        <v>123</v>
      </c>
      <c r="B53" s="172" t="s">
        <v>237</v>
      </c>
      <c r="C53" s="173" t="n">
        <v>2</v>
      </c>
      <c r="D53" s="56" t="n">
        <v>13</v>
      </c>
      <c r="E53" s="173" t="n">
        <v>2</v>
      </c>
      <c r="F53" s="56" t="n">
        <v>6</v>
      </c>
      <c r="G53" s="173" t="n">
        <v>12</v>
      </c>
      <c r="H53" s="56" t="n">
        <v>2</v>
      </c>
      <c r="I53" s="173" t="n">
        <v>17.1999999999999993</v>
      </c>
      <c r="J53" s="7" t="n">
        <v>0</v>
      </c>
      <c r="K53" s="7" t="n">
        <v>67</v>
      </c>
      <c r="L53" s="7" t="n">
        <v>0</v>
      </c>
      <c r="M53" s="7" t="n">
        <v>8</v>
      </c>
      <c r="N53" s="7" t="n">
        <v>43</v>
      </c>
      <c r="O53" s="7" t="n">
        <v>0</v>
      </c>
      <c r="P53" s="7" t="n">
        <v>26</v>
      </c>
      <c r="Q53" s="25">
        <f>SUM(J53:P53)</f>
        <v>144</v>
      </c>
    </row>
    <row r="54" spans="1:17">
      <c r="A54" s="7" t="s">
        <v>111</v>
      </c>
      <c r="B54" s="172" t="s">
        <v>237</v>
      </c>
      <c r="C54" s="173" t="n">
        <v>2</v>
      </c>
      <c r="D54" s="56" t="n">
        <v>13</v>
      </c>
      <c r="E54" s="173" t="n">
        <v>2</v>
      </c>
      <c r="F54" s="56" t="n">
        <v>11</v>
      </c>
      <c r="G54" s="173" t="n">
        <v>12</v>
      </c>
      <c r="H54" s="56" t="n">
        <v>2</v>
      </c>
      <c r="I54" s="173" t="n">
        <v>17.1999999999999993</v>
      </c>
      <c r="J54" s="7" t="n">
        <v>0</v>
      </c>
      <c r="K54" s="7" t="n">
        <v>67</v>
      </c>
      <c r="L54" s="7" t="n">
        <v>0</v>
      </c>
      <c r="M54" s="7" t="n">
        <v>28</v>
      </c>
      <c r="N54" s="7" t="n">
        <v>43</v>
      </c>
      <c r="O54" s="7" t="n">
        <v>0</v>
      </c>
      <c r="P54" s="7" t="n">
        <v>26</v>
      </c>
      <c r="Q54" s="25">
        <f>SUM(J54:P54)</f>
        <v>164</v>
      </c>
    </row>
    <row r="55" spans="1:17">
      <c r="A55" s="7" t="s">
        <v>131</v>
      </c>
      <c r="B55" s="172" t="s">
        <v>237</v>
      </c>
      <c r="C55" s="173" t="n">
        <v>2</v>
      </c>
      <c r="D55" s="56" t="n">
        <v>13</v>
      </c>
      <c r="E55" s="173" t="n">
        <v>2</v>
      </c>
      <c r="F55" s="56" t="n">
        <v>11</v>
      </c>
      <c r="G55" s="173" t="n">
        <v>12</v>
      </c>
      <c r="H55" s="56" t="n">
        <v>2</v>
      </c>
      <c r="I55" s="173" t="n">
        <v>17.1999999999999993</v>
      </c>
      <c r="J55" s="7" t="n">
        <v>0</v>
      </c>
      <c r="K55" s="7" t="n">
        <v>67</v>
      </c>
      <c r="L55" s="7" t="n">
        <v>0</v>
      </c>
      <c r="M55" s="7" t="n">
        <v>28</v>
      </c>
      <c r="N55" s="7" t="n">
        <v>43</v>
      </c>
      <c r="O55" s="7" t="n">
        <v>0</v>
      </c>
      <c r="P55" s="7" t="n">
        <v>26</v>
      </c>
      <c r="Q55" s="25">
        <f>SUM(J55:P55)</f>
        <v>164</v>
      </c>
    </row>
    <row r="56" spans="1:17">
      <c r="A56" s="7" t="s">
        <v>142</v>
      </c>
      <c r="B56" s="172" t="s">
        <v>240</v>
      </c>
      <c r="C56" s="173" t="n">
        <v>2</v>
      </c>
      <c r="D56" s="56" t="n">
        <v>13</v>
      </c>
      <c r="E56" s="173" t="n">
        <v>2</v>
      </c>
      <c r="F56" s="56" t="n">
        <v>6</v>
      </c>
      <c r="G56" s="173" t="n">
        <v>12</v>
      </c>
      <c r="H56" s="56" t="n">
        <v>2</v>
      </c>
      <c r="I56" s="173" t="n">
        <v>17.1999999999999993</v>
      </c>
      <c r="J56" s="7" t="n">
        <v>0</v>
      </c>
      <c r="K56" s="7" t="n">
        <v>67</v>
      </c>
      <c r="L56" s="7" t="n">
        <v>0</v>
      </c>
      <c r="M56" s="7" t="n">
        <v>8</v>
      </c>
      <c r="N56" s="7" t="n">
        <v>43</v>
      </c>
      <c r="O56" s="7" t="n">
        <v>0</v>
      </c>
      <c r="P56" s="7" t="n">
        <v>26</v>
      </c>
      <c r="Q56" s="25">
        <f>SUM(J56:P56)</f>
        <v>144</v>
      </c>
    </row>
    <row r="57" spans="1:17">
      <c r="A57" s="7" t="s">
        <v>118</v>
      </c>
      <c r="B57" s="172" t="s">
        <v>240</v>
      </c>
      <c r="C57" s="173" t="n">
        <v>2</v>
      </c>
      <c r="D57" s="56" t="n">
        <v>13</v>
      </c>
      <c r="E57" s="173" t="n">
        <v>2</v>
      </c>
      <c r="F57" s="56" t="n">
        <v>6</v>
      </c>
      <c r="G57" s="173" t="n">
        <v>12</v>
      </c>
      <c r="H57" s="56" t="n">
        <v>2</v>
      </c>
      <c r="I57" s="173" t="n">
        <v>17.1999999999999993</v>
      </c>
      <c r="J57" s="7" t="n">
        <v>0</v>
      </c>
      <c r="K57" s="7" t="n">
        <v>67</v>
      </c>
      <c r="L57" s="7" t="n">
        <v>0</v>
      </c>
      <c r="M57" s="7" t="n">
        <v>8</v>
      </c>
      <c r="N57" s="7" t="n">
        <v>43</v>
      </c>
      <c r="O57" s="7" t="n">
        <v>0</v>
      </c>
      <c r="P57" s="7" t="n">
        <v>26</v>
      </c>
      <c r="Q57" s="25">
        <f>SUM(J57:P57)</f>
        <v>144</v>
      </c>
    </row>
    <row r="58" spans="1:17">
      <c r="A58" s="7" t="s">
        <v>149</v>
      </c>
      <c r="B58" s="172" t="s">
        <v>240</v>
      </c>
      <c r="C58" s="173" t="n">
        <v>2</v>
      </c>
      <c r="D58" s="56" t="n">
        <v>13</v>
      </c>
      <c r="E58" s="173" t="n">
        <v>2</v>
      </c>
      <c r="F58" s="56" t="n">
        <v>6</v>
      </c>
      <c r="G58" s="173" t="n">
        <v>12</v>
      </c>
      <c r="H58" s="56" t="n">
        <v>10</v>
      </c>
      <c r="I58" s="173" t="n">
        <v>19</v>
      </c>
      <c r="J58" s="7" t="n">
        <v>0</v>
      </c>
      <c r="K58" s="7" t="n">
        <v>67</v>
      </c>
      <c r="L58" s="7" t="n">
        <v>0</v>
      </c>
      <c r="M58" s="7" t="n">
        <v>8</v>
      </c>
      <c r="N58" s="7" t="n">
        <v>43</v>
      </c>
      <c r="O58" s="7" t="n">
        <v>33</v>
      </c>
      <c r="P58" s="7" t="n">
        <v>33</v>
      </c>
      <c r="Q58" s="25">
        <f>SUM(J58:P58)</f>
        <v>184</v>
      </c>
    </row>
    <row r="59" spans="1:17">
      <c r="A59" s="7" t="s">
        <v>228</v>
      </c>
      <c r="B59" s="172" t="s">
        <v>240</v>
      </c>
      <c r="C59" s="173" t="n">
        <v>2</v>
      </c>
      <c r="D59" s="56" t="n">
        <v>13</v>
      </c>
      <c r="E59" s="173" t="n">
        <v>2</v>
      </c>
      <c r="F59" s="56" t="n">
        <v>6</v>
      </c>
      <c r="G59" s="173" t="n">
        <v>12</v>
      </c>
      <c r="H59" s="56" t="n">
        <v>10</v>
      </c>
      <c r="I59" s="173" t="n">
        <v>19</v>
      </c>
      <c r="J59" s="7" t="n">
        <v>0</v>
      </c>
      <c r="K59" s="7" t="n">
        <v>67</v>
      </c>
      <c r="L59" s="7" t="n">
        <v>0</v>
      </c>
      <c r="M59" s="7" t="n">
        <v>8</v>
      </c>
      <c r="N59" s="7" t="n">
        <v>43</v>
      </c>
      <c r="O59" s="7" t="n">
        <v>33</v>
      </c>
      <c r="P59" s="7" t="n">
        <v>33</v>
      </c>
      <c r="Q59" s="25">
        <f>SUM(J59:P59)</f>
        <v>184</v>
      </c>
    </row>
    <row r="60" spans="1:17">
      <c r="A60" s="7" t="s">
        <v>126</v>
      </c>
      <c r="B60" s="172" t="s">
        <v>240</v>
      </c>
      <c r="C60" s="173" t="n">
        <v>2</v>
      </c>
      <c r="D60" s="56" t="n">
        <v>13</v>
      </c>
      <c r="E60" s="173" t="n">
        <v>2</v>
      </c>
      <c r="F60" s="56" t="n">
        <v>6</v>
      </c>
      <c r="G60" s="173" t="n">
        <v>12</v>
      </c>
      <c r="H60" s="56" t="n">
        <v>10</v>
      </c>
      <c r="I60" s="173" t="n">
        <v>19</v>
      </c>
      <c r="J60" s="7" t="n">
        <v>0</v>
      </c>
      <c r="K60" s="7" t="n">
        <v>67</v>
      </c>
      <c r="L60" s="7" t="n">
        <v>0</v>
      </c>
      <c r="M60" s="7" t="n">
        <v>8</v>
      </c>
      <c r="N60" s="7" t="n">
        <v>43</v>
      </c>
      <c r="O60" s="7" t="n">
        <v>33</v>
      </c>
      <c r="P60" s="7" t="n">
        <v>33</v>
      </c>
      <c r="Q60" s="25">
        <f>SUM(J60:P60)</f>
        <v>184</v>
      </c>
    </row>
    <row r="61" spans="1:17">
      <c r="A61" s="7" t="s">
        <v>147</v>
      </c>
      <c r="B61" s="172" t="s">
        <v>23</v>
      </c>
      <c r="C61" s="173" t="n">
        <v>2</v>
      </c>
      <c r="D61" s="56" t="n">
        <v>8.30000000000000071</v>
      </c>
      <c r="E61" s="173" t="n">
        <v>2</v>
      </c>
      <c r="F61" s="56" t="n">
        <v>15</v>
      </c>
      <c r="G61" s="173" t="n">
        <v>12</v>
      </c>
      <c r="H61" s="56" t="n">
        <v>7</v>
      </c>
      <c r="I61" s="173" t="n">
        <v>17.1999999999999993</v>
      </c>
      <c r="J61" s="7" t="n">
        <v>0</v>
      </c>
      <c r="K61" s="7" t="n">
        <v>26</v>
      </c>
      <c r="L61" s="7" t="n">
        <v>0</v>
      </c>
      <c r="M61" s="7" t="n">
        <v>56</v>
      </c>
      <c r="N61" s="7" t="n">
        <v>43</v>
      </c>
      <c r="O61" s="7" t="n">
        <v>16</v>
      </c>
      <c r="P61" s="7" t="n">
        <v>26</v>
      </c>
      <c r="Q61" s="25">
        <f>SUM(J61:P61)</f>
        <v>167</v>
      </c>
    </row>
    <row r="62" spans="1:17">
      <c r="A62" s="7" t="s">
        <v>140</v>
      </c>
      <c r="B62" s="172" t="s">
        <v>23</v>
      </c>
      <c r="C62" s="173" t="n">
        <v>2</v>
      </c>
      <c r="D62" s="56" t="n">
        <v>8.30000000000000071</v>
      </c>
      <c r="E62" s="173" t="n">
        <v>2</v>
      </c>
      <c r="F62" s="56" t="n">
        <v>15</v>
      </c>
      <c r="G62" s="173" t="n">
        <v>12</v>
      </c>
      <c r="H62" s="56" t="n">
        <v>7</v>
      </c>
      <c r="I62" s="173" t="n">
        <v>17.1999999999999993</v>
      </c>
      <c r="J62" s="7" t="n">
        <v>0</v>
      </c>
      <c r="K62" s="7" t="n">
        <v>26</v>
      </c>
      <c r="L62" s="7" t="n">
        <v>0</v>
      </c>
      <c r="M62" s="7" t="n">
        <v>56</v>
      </c>
      <c r="N62" s="7" t="n">
        <v>43</v>
      </c>
      <c r="O62" s="7" t="n">
        <v>16</v>
      </c>
      <c r="P62" s="7" t="n">
        <v>26</v>
      </c>
      <c r="Q62" s="25">
        <f>SUM(J62:P62)</f>
        <v>167</v>
      </c>
    </row>
    <row r="63" spans="1:17">
      <c r="A63" s="7" t="s">
        <v>231</v>
      </c>
      <c r="B63" s="172" t="s">
        <v>23</v>
      </c>
      <c r="C63" s="173" t="n">
        <v>2</v>
      </c>
      <c r="D63" s="56" t="n">
        <v>8.30000000000000071</v>
      </c>
      <c r="E63" s="173" t="n">
        <v>2</v>
      </c>
      <c r="F63" s="56" t="n">
        <v>15</v>
      </c>
      <c r="G63" s="173" t="n">
        <v>12</v>
      </c>
      <c r="H63" s="56" t="n">
        <v>7</v>
      </c>
      <c r="I63" s="173" t="n">
        <v>17.1999999999999993</v>
      </c>
      <c r="J63" s="7" t="n">
        <v>0</v>
      </c>
      <c r="K63" s="7" t="n">
        <v>26</v>
      </c>
      <c r="L63" s="7" t="n">
        <v>0</v>
      </c>
      <c r="M63" s="7" t="n">
        <v>56</v>
      </c>
      <c r="N63" s="7" t="n">
        <v>43</v>
      </c>
      <c r="O63" s="7" t="n">
        <v>16</v>
      </c>
      <c r="P63" s="7" t="n">
        <v>26</v>
      </c>
      <c r="Q63" s="25">
        <f>SUM(J63:P63)</f>
        <v>167</v>
      </c>
    </row>
    <row r="64" spans="1:17">
      <c r="A64" s="7" t="s">
        <v>153</v>
      </c>
      <c r="B64" s="172" t="s">
        <v>17</v>
      </c>
      <c r="C64" s="173" t="n">
        <v>2</v>
      </c>
      <c r="D64" s="56" t="n">
        <v>2</v>
      </c>
      <c r="E64" s="173" t="n">
        <v>2</v>
      </c>
      <c r="F64" s="56" t="n">
        <v>15</v>
      </c>
      <c r="G64" s="173" t="n">
        <v>12</v>
      </c>
      <c r="H64" s="56" t="n">
        <v>12</v>
      </c>
      <c r="I64" s="173" t="n">
        <v>17.1999999999999993</v>
      </c>
      <c r="J64" s="7" t="n">
        <v>0</v>
      </c>
      <c r="K64" s="7" t="n">
        <v>0</v>
      </c>
      <c r="L64" s="7" t="n">
        <v>0</v>
      </c>
      <c r="M64" s="7" t="n">
        <v>56</v>
      </c>
      <c r="N64" s="7" t="n">
        <v>43</v>
      </c>
      <c r="O64" s="7" t="n">
        <v>49</v>
      </c>
      <c r="P64" s="7" t="n">
        <v>26</v>
      </c>
      <c r="Q64" s="25">
        <f>SUM(J64:P64)</f>
        <v>174</v>
      </c>
    </row>
    <row r="65" spans="1:17">
      <c r="A65" s="7" t="s">
        <v>151</v>
      </c>
      <c r="B65" s="172" t="s">
        <v>17</v>
      </c>
      <c r="C65" s="173" t="n">
        <v>2</v>
      </c>
      <c r="D65" s="56" t="n">
        <v>2</v>
      </c>
      <c r="E65" s="173" t="n">
        <v>2</v>
      </c>
      <c r="F65" s="56" t="n">
        <v>11</v>
      </c>
      <c r="G65" s="173" t="n">
        <v>12</v>
      </c>
      <c r="H65" s="56" t="n">
        <v>12</v>
      </c>
      <c r="I65" s="173" t="n">
        <v>17.1999999999999993</v>
      </c>
      <c r="J65" s="7" t="n">
        <v>0</v>
      </c>
      <c r="K65" s="7" t="n">
        <v>0</v>
      </c>
      <c r="L65" s="7" t="n">
        <v>0</v>
      </c>
      <c r="M65" s="7" t="n">
        <v>28</v>
      </c>
      <c r="N65" s="7" t="n">
        <v>43</v>
      </c>
      <c r="O65" s="7" t="n">
        <v>49</v>
      </c>
      <c r="P65" s="7" t="n">
        <v>26</v>
      </c>
      <c r="Q65" s="25">
        <f>SUM(J65:P65)</f>
        <v>146</v>
      </c>
    </row>
    <row r="66" spans="1:17">
      <c r="A66" s="7" t="s">
        <v>155</v>
      </c>
      <c r="B66" s="172" t="s">
        <v>17</v>
      </c>
      <c r="C66" s="173" t="n">
        <v>2</v>
      </c>
      <c r="D66" s="56" t="n">
        <v>2</v>
      </c>
      <c r="E66" s="173" t="n">
        <v>2</v>
      </c>
      <c r="F66" s="56" t="n">
        <v>11</v>
      </c>
      <c r="G66" s="173" t="n">
        <v>12</v>
      </c>
      <c r="H66" s="56" t="n">
        <v>12</v>
      </c>
      <c r="I66" s="173" t="n">
        <v>17.1999999999999993</v>
      </c>
      <c r="J66" s="7" t="n">
        <v>0</v>
      </c>
      <c r="K66" s="7" t="n">
        <v>0</v>
      </c>
      <c r="L66" s="7" t="n">
        <v>0</v>
      </c>
      <c r="M66" s="7" t="n">
        <v>28</v>
      </c>
      <c r="N66" s="7" t="n">
        <v>43</v>
      </c>
      <c r="O66" s="7" t="n">
        <v>49</v>
      </c>
      <c r="P66" s="7" t="n">
        <v>26</v>
      </c>
      <c r="Q66" s="25">
        <f>SUM(J66:P66)</f>
        <v>146</v>
      </c>
    </row>
    <row r="67" spans="1:17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</row>
    <row r="68" spans="1:17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</row>
    <row r="69" spans="1:17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</row>
    <row r="70" spans="1:17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</row>
    <row r="71" spans="1:17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</row>
    <row r="72" spans="1:17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</row>
    <row r="73" spans="1:17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</row>
    <row r="74" spans="1:17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</row>
    <row r="75" spans="1:17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</row>
    <row r="76" spans="1:17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</row>
    <row r="77" spans="1:17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</row>
    <row r="78" spans="1:17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</row>
    <row r="80" spans="1:17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</row>
    <row r="81" spans="1:17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</row>
    <row r="82" spans="1:17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</row>
    <row r="83" spans="1:17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</row>
    <row r="84" spans="1:17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</row>
    <row r="85" spans="1:17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</row>
    <row r="86" spans="1:17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</row>
    <row r="87" spans="1:17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</row>
    <row r="88" spans="1:17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</row>
    <row r="89" spans="1:17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</row>
    <row r="90" spans="1:17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</row>
    <row r="91" spans="1:17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</row>
    <row r="92" spans="1:17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</row>
    <row r="93" spans="1:17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</row>
    <row r="94" spans="1:17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</row>
    <row r="95" spans="1:17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</row>
    <row r="96" spans="1:17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</row>
    <row r="97" spans="1:17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</row>
    <row r="98" spans="1:17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</row>
    <row r="99" spans="1:17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</row>
    <row r="100" spans="1:17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</row>
    <row r="101" spans="1:17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</row>
    <row r="102" spans="1:17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</row>
    <row r="103" spans="1:17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</row>
    <row r="104" spans="1:17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</row>
    <row r="105" spans="1:17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</row>
    <row r="106" spans="1:17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</row>
    <row r="107" spans="1:17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</row>
    <row r="108" spans="1:17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</row>
    <row r="109" spans="1:17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</row>
    <row r="110" spans="1:17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</row>
    <row r="111" spans="1:17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</row>
    <row r="112" spans="1:17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</row>
    <row r="113" spans="1:17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</row>
    <row r="114" spans="1:17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</row>
    <row r="115" spans="1:17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</row>
    <row r="116" spans="1:17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</row>
    <row r="117" spans="1:17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</row>
    <row r="118" spans="1:17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</row>
    <row r="119" spans="1:17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</row>
    <row r="120" spans="1:17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</row>
  </sheetData>
  <conditionalFormatting sqref="AI6:AI2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{0ECF239D-4076-C119-E853-E027FFE1964B}</x14:id>
        </ext>
      </extLst>
    </cfRule>
  </conditionalFormatting>
  <conditionalFormatting sqref="AB6:AH20">
    <cfRule type="colorScale" priority="2">
      <colorScale>
        <cfvo type="min"/>
        <cfvo type="max"/>
        <color rgb="FFFCFCFF"/>
        <color rgb="FFF8696B"/>
      </colorScale>
    </cfRule>
  </conditionalFormatting>
  <conditionalFormatting sqref="U6:AA20">
    <cfRule type="colorScale" priority="3">
      <colorScale>
        <cfvo type="min"/>
        <cfvo type="max"/>
        <color rgb="FFFCFCFF"/>
        <color rgb="FF63BE7B"/>
      </colorScale>
    </cfRule>
  </conditionalFormatting>
  <conditionalFormatting sqref="Q6:Q2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{36F66A37-0E61-F89A-A9D1-7614A18E7920}</x14:id>
        </ext>
      </extLst>
    </cfRule>
  </conditionalFormatting>
  <conditionalFormatting sqref="J6:P20">
    <cfRule type="colorScale" priority="5">
      <colorScale>
        <cfvo type="min"/>
        <cfvo type="max"/>
        <color rgb="FFFCFCFF"/>
        <color rgb="FFF8696B"/>
      </colorScale>
    </cfRule>
  </conditionalFormatting>
  <conditionalFormatting sqref="C6:I20">
    <cfRule type="colorScale" priority="6">
      <colorScale>
        <cfvo type="min"/>
        <cfvo type="max"/>
        <color rgb="FFFCFCFF"/>
        <color rgb="FF63BE7B"/>
      </colorScale>
    </cfRule>
  </conditionalFormatting>
  <conditionalFormatting sqref="Q52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{3DD792A5-A0CF-A065-AE43-FD4723EE3F4A}</x14:id>
        </ext>
      </extLst>
    </cfRule>
  </conditionalFormatting>
  <conditionalFormatting sqref="Q3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{2B11BF67-6E35-D0D1-0715-7F6441FE9C4F}</x14:id>
        </ext>
      </extLst>
    </cfRule>
  </conditionalFormatting>
  <conditionalFormatting sqref="C23:I36">
    <cfRule type="colorScale" priority="9">
      <colorScale>
        <cfvo type="min"/>
        <cfvo type="max"/>
        <color rgb="FFFFEF9C"/>
        <color rgb="FF63BE7B"/>
      </colorScale>
    </cfRule>
  </conditionalFormatting>
  <conditionalFormatting sqref="J23:P36">
    <cfRule type="colorScale" priority="10">
      <colorScale>
        <cfvo type="min"/>
        <cfvo type="max"/>
        <color rgb="FFFCFCFF"/>
        <color rgb="FFF8696B"/>
      </colorScale>
    </cfRule>
  </conditionalFormatting>
  <conditionalFormatting sqref="Q23:Q36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{576ADF62-CD75-04C9-AA13-A3275DE7372B}</x14:id>
        </ext>
      </extLst>
    </cfRule>
  </conditionalFormatting>
  <conditionalFormatting sqref="Q40:Q49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{197A564F-B303-6FBA-BA4C-184F19AD7361}</x14:id>
        </ext>
      </extLst>
    </cfRule>
  </conditionalFormatting>
  <conditionalFormatting sqref="C39:I49">
    <cfRule type="colorScale" priority="13">
      <colorScale>
        <cfvo type="min"/>
        <cfvo type="max"/>
        <color rgb="FFFFEF9C"/>
        <color rgb="FF63BE7B"/>
      </colorScale>
    </cfRule>
  </conditionalFormatting>
  <conditionalFormatting sqref="J39:P49">
    <cfRule type="colorScale" priority="14">
      <colorScale>
        <cfvo type="min"/>
        <cfvo type="max"/>
        <color rgb="FFFCFCFF"/>
        <color rgb="FFF8696B"/>
      </colorScale>
    </cfRule>
  </conditionalFormatting>
  <conditionalFormatting sqref="Q53:Q66"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{3540AC41-7057-ED8F-5B6D-530040C4C705}</x14:id>
        </ext>
      </extLst>
    </cfRule>
  </conditionalFormatting>
  <conditionalFormatting sqref="C52:I66">
    <cfRule type="colorScale" priority="16">
      <colorScale>
        <cfvo type="min"/>
        <cfvo type="max"/>
        <color rgb="FFFFEF9C"/>
        <color rgb="FF63BE7B"/>
      </colorScale>
    </cfRule>
  </conditionalFormatting>
  <conditionalFormatting sqref="J52:P66">
    <cfRule type="colorScale" priority="17">
      <colorScale>
        <cfvo type="min"/>
        <cfvo type="max"/>
        <color rgb="FFFCFCFF"/>
        <color rgb="FFF8696B"/>
      </colorScale>
    </cfRule>
  </conditionalFormatting>
  <printOptions>
    <extLst>
      <ext uri="smNativeData">
        <pm:pageFlags xmlns:pm="smNativeData" id="1595858545" printRowHead="0" printColHead="0" printHeadLine="0" printFootLine="0" autoHeightHeader="0" autoHeightFooter="0" fitToPageBoth="0"/>
      </ext>
    </extLst>
  </printOptions>
  <pageMargins left="0.700000" right="0.700000" top="0.750000" bottom="0.750000" header="0.511806" footer="0.511806"/>
  <pageSetup paperSize="9" fitToWidth="0" fitToHeight="1" cellComments="asDisplayed"/>
  <headerFooter>
    <extLst>
      <ext uri="smNativeData">
        <pm:header xmlns:pm="smNativeData" id="1595858545" l="56" r="56" t="56" b="56" borderId="0" fillId="0" vertical="0"/>
        <pm:footer xmlns:pm="smNativeData" id="1595858545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ECF239D-4076-C119-E853-E027FFE1964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AI6:AI20</xm:sqref>
        </x14:conditionalFormatting>
        <x14:conditionalFormatting xmlns:xm="http://schemas.microsoft.com/office/excel/2006/main">
          <x14:cfRule type="dataBar" id="{36F66A37-0E61-F89A-A9D1-7614A18E792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Q6:Q20</xm:sqref>
        </x14:conditionalFormatting>
        <x14:conditionalFormatting xmlns:xm="http://schemas.microsoft.com/office/excel/2006/main">
          <x14:cfRule type="dataBar" id="{3DD792A5-A0CF-A065-AE43-FD4723EE3F4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Q52</xm:sqref>
        </x14:conditionalFormatting>
        <x14:conditionalFormatting xmlns:xm="http://schemas.microsoft.com/office/excel/2006/main">
          <x14:cfRule type="dataBar" id="{2B11BF67-6E35-D0D1-0715-7F6441FE9C4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Q39</xm:sqref>
        </x14:conditionalFormatting>
        <x14:conditionalFormatting xmlns:xm="http://schemas.microsoft.com/office/excel/2006/main">
          <x14:cfRule type="dataBar" id="{576ADF62-CD75-04C9-AA13-A3275DE7372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Q23:Q36</xm:sqref>
        </x14:conditionalFormatting>
        <x14:conditionalFormatting xmlns:xm="http://schemas.microsoft.com/office/excel/2006/main">
          <x14:cfRule type="dataBar" id="{197A564F-B303-6FBA-BA4C-184F19AD736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Q40:Q49</xm:sqref>
        </x14:conditionalFormatting>
        <x14:conditionalFormatting xmlns:xm="http://schemas.microsoft.com/office/excel/2006/main">
          <x14:cfRule type="dataBar" id="{3540AC41-7057-ED8F-5B6D-530040C4C70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Q53:Q66</xm:sqref>
        </x14:conditionalFormatting>
      </x14:conditionalFormattings>
    </ext>
    <ext uri="smNativeData">
      <pm:sheetPrefs xmlns:pm="smNativeData" day="159585854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BE3D5"/>
  </sheetPr>
  <dimension ref="A1:W9"/>
  <sheetViews>
    <sheetView view="normal" workbookViewId="0">
      <selection activeCell="A2" sqref="A2"/>
    </sheetView>
  </sheetViews>
  <sheetFormatPr baseColWidth="10" defaultColWidth="10.714286" defaultRowHeight="15.40"/>
  <cols>
    <col min="1" max="1" width="23.285714" customWidth="1"/>
    <col min="3" max="3" width="18.571429" customWidth="1"/>
    <col min="4" max="4" width="10.857143" customWidth="1"/>
    <col min="5" max="6" width="14.000000" customWidth="1"/>
    <col min="7" max="7" width="5.714286" customWidth="1"/>
    <col min="8" max="8" width="9.142857" customWidth="1"/>
    <col min="9" max="9" width="10.428571" customWidth="1"/>
    <col min="10" max="10" width="9.142857" customWidth="1"/>
    <col min="11" max="11" width="10.428571" customWidth="1"/>
    <col min="12" max="12" width="8.571429" customWidth="1"/>
    <col min="13" max="14" width="6.142857" customWidth="1"/>
    <col min="15" max="15" width="7.428571" customWidth="1"/>
    <col min="16" max="18" width="4.571429" customWidth="1"/>
    <col min="19" max="19" width="4.142857" customWidth="1"/>
    <col min="20" max="20" width="4.571429" customWidth="1"/>
    <col min="21" max="21" width="3.857143" customWidth="1"/>
    <col min="22" max="22" width="29.571429" customWidth="1"/>
    <col min="23" max="23" width="14.714286" customWidth="1"/>
  </cols>
  <sheetData>
    <row r="1" spans="1:23">
      <c r="A1" s="133" t="s">
        <v>241</v>
      </c>
      <c r="B1" s="133" t="s">
        <v>242</v>
      </c>
      <c r="C1" s="133" t="s">
        <v>243</v>
      </c>
      <c r="D1" s="133" t="s">
        <v>244</v>
      </c>
      <c r="E1" s="133" t="s">
        <v>245</v>
      </c>
      <c r="F1" s="133" t="s">
        <v>246</v>
      </c>
      <c r="G1" s="133" t="s">
        <v>247</v>
      </c>
      <c r="H1" s="133" t="s">
        <v>68</v>
      </c>
      <c r="I1" s="133" t="s">
        <v>248</v>
      </c>
      <c r="J1" s="133" t="s">
        <v>249</v>
      </c>
      <c r="K1" s="133" t="s">
        <v>250</v>
      </c>
      <c r="L1" s="133" t="s">
        <v>251</v>
      </c>
      <c r="M1" s="133" t="s">
        <v>252</v>
      </c>
      <c r="N1" s="133" t="s">
        <v>253</v>
      </c>
      <c r="O1" s="133" t="s">
        <v>254</v>
      </c>
      <c r="P1" s="133" t="s">
        <v>255</v>
      </c>
      <c r="Q1" s="133" t="s">
        <v>113</v>
      </c>
      <c r="R1" s="133" t="s">
        <v>110</v>
      </c>
      <c r="S1" s="133" t="s">
        <v>138</v>
      </c>
      <c r="T1" s="133" t="s">
        <v>128</v>
      </c>
      <c r="U1" s="133" t="s">
        <v>256</v>
      </c>
      <c r="V1" s="133" t="s">
        <v>257</v>
      </c>
      <c r="W1" s="133" t="s">
        <v>258</v>
      </c>
    </row>
    <row r="2" spans="1:23">
      <c r="A2" s="7" t="s">
        <v>259</v>
      </c>
      <c r="B2" s="175" t="n">
        <v>41104</v>
      </c>
      <c r="C2" s="7" t="s">
        <v>260</v>
      </c>
      <c r="D2" s="7" t="s">
        <v>261</v>
      </c>
      <c r="E2" s="176" t="n">
        <v>71222460</v>
      </c>
      <c r="F2" s="176" t="n">
        <v>41951340</v>
      </c>
      <c r="G2" s="7" t="n">
        <v>91</v>
      </c>
      <c r="H2" s="177" t="n">
        <v>592340</v>
      </c>
      <c r="I2" s="176" t="n">
        <v>198822</v>
      </c>
      <c r="J2" s="177" t="n">
        <v>558930</v>
      </c>
      <c r="K2" s="176" t="n">
        <v>182586</v>
      </c>
      <c r="L2" s="7" t="n">
        <v>5.5</v>
      </c>
      <c r="M2" s="7" t="n">
        <v>5.75</v>
      </c>
      <c r="N2" s="7" t="n">
        <v>6.25</v>
      </c>
      <c r="O2" s="7" t="s">
        <v>262</v>
      </c>
      <c r="P2" s="7" t="n">
        <v>1</v>
      </c>
      <c r="Q2" s="7" t="n">
        <v>0</v>
      </c>
      <c r="R2" s="7" t="n">
        <v>3</v>
      </c>
      <c r="S2" s="7" t="n">
        <v>2</v>
      </c>
      <c r="T2" s="7" t="n">
        <v>0</v>
      </c>
      <c r="U2" s="7">
        <f>SUM(P2:T2)</f>
        <v>6</v>
      </c>
      <c r="V2" s="7" t="s">
        <v>263</v>
      </c>
      <c r="W2" s="7" t="n">
        <v>343</v>
      </c>
    </row>
    <row r="3" spans="1:23">
      <c r="A3" s="7" t="s">
        <v>264</v>
      </c>
      <c r="B3" s="175" t="n">
        <v>42911</v>
      </c>
      <c r="C3" s="7" t="s">
        <v>265</v>
      </c>
      <c r="D3" s="7" t="s">
        <v>266</v>
      </c>
      <c r="E3" s="176" t="n">
        <v>35424760</v>
      </c>
      <c r="F3" s="176" t="n">
        <v>19082620</v>
      </c>
      <c r="G3" s="7" t="n">
        <v>41</v>
      </c>
      <c r="H3" s="177" t="n">
        <v>975750</v>
      </c>
      <c r="I3" s="176" t="n">
        <v>148470</v>
      </c>
      <c r="J3" s="177" t="n">
        <v>873220</v>
      </c>
      <c r="K3" s="176" t="n">
        <v>129224</v>
      </c>
      <c r="L3" s="7" t="n">
        <v>6.25</v>
      </c>
      <c r="M3" s="7" t="n">
        <v>7</v>
      </c>
      <c r="N3" s="7" t="n">
        <v>4.25</v>
      </c>
      <c r="O3" s="7" t="s">
        <v>267</v>
      </c>
      <c r="P3" s="7" t="n">
        <v>0</v>
      </c>
      <c r="Q3" s="7" t="n">
        <v>0</v>
      </c>
      <c r="R3" s="7" t="n">
        <v>3</v>
      </c>
      <c r="S3" s="7" t="n">
        <v>2</v>
      </c>
      <c r="T3" s="7" t="n">
        <v>1</v>
      </c>
      <c r="U3" s="7">
        <f>SUM(P3:T3)</f>
        <v>6</v>
      </c>
      <c r="V3" s="7" t="s">
        <v>268</v>
      </c>
      <c r="W3" s="7" t="s">
        <v>269</v>
      </c>
    </row>
    <row r="4" spans="1:23">
      <c r="A4" s="7" t="s">
        <v>270</v>
      </c>
      <c r="B4" s="175" t="n">
        <v>41400</v>
      </c>
      <c r="C4" s="7" t="s">
        <v>271</v>
      </c>
      <c r="D4" s="7" t="s">
        <v>272</v>
      </c>
      <c r="E4" s="176" t="n">
        <v>150400335</v>
      </c>
      <c r="F4" s="176" t="n">
        <v>125704269</v>
      </c>
      <c r="G4" s="7" t="n">
        <v>246</v>
      </c>
      <c r="H4" s="177" t="n">
        <v>274480</v>
      </c>
      <c r="I4" s="176" t="n">
        <v>58734</v>
      </c>
      <c r="J4" s="177" t="n">
        <v>205950</v>
      </c>
      <c r="K4" s="176" t="n">
        <v>38652</v>
      </c>
      <c r="L4" s="7" t="n">
        <v>6.25</v>
      </c>
      <c r="M4" s="7" t="n">
        <v>6.5</v>
      </c>
      <c r="N4" s="7" t="n">
        <v>2.5</v>
      </c>
      <c r="O4" s="7" t="s">
        <v>273</v>
      </c>
      <c r="P4" s="7" t="n">
        <v>2</v>
      </c>
      <c r="Q4" s="7" t="n">
        <v>6</v>
      </c>
      <c r="R4" s="7" t="n">
        <v>5</v>
      </c>
      <c r="S4" s="7" t="n">
        <v>1</v>
      </c>
      <c r="T4" s="7" t="n">
        <v>2</v>
      </c>
      <c r="U4" s="7">
        <f>SUM(P4:T4)</f>
        <v>16</v>
      </c>
      <c r="V4" s="7" t="s">
        <v>274</v>
      </c>
      <c r="W4" s="7" t="s">
        <v>275</v>
      </c>
    </row>
    <row r="5" spans="1:23">
      <c r="A5" s="7" t="s">
        <v>276</v>
      </c>
      <c r="B5" s="175" t="n">
        <v>41773</v>
      </c>
      <c r="C5" s="7" t="s">
        <v>260</v>
      </c>
      <c r="D5" s="7" t="s">
        <v>277</v>
      </c>
      <c r="E5" s="176" t="n">
        <v>26986200</v>
      </c>
      <c r="F5" s="176" t="n">
        <v>5358180</v>
      </c>
      <c r="G5" s="7" t="n">
        <v>59</v>
      </c>
      <c r="H5" s="177" t="n">
        <v>254400</v>
      </c>
      <c r="I5" s="176" t="n">
        <v>197650</v>
      </c>
      <c r="J5" s="177" t="n">
        <v>235770</v>
      </c>
      <c r="K5" s="176" t="n">
        <v>183902</v>
      </c>
      <c r="L5" s="7" t="n">
        <v>4.75</v>
      </c>
      <c r="M5" s="7" t="n">
        <v>4.75</v>
      </c>
      <c r="N5" s="7" t="n">
        <v>5.75</v>
      </c>
      <c r="O5" s="7" t="s">
        <v>278</v>
      </c>
      <c r="P5" s="7" t="n">
        <v>2</v>
      </c>
      <c r="Q5" s="7" t="n">
        <v>1</v>
      </c>
      <c r="R5" s="7" t="n">
        <v>2</v>
      </c>
      <c r="S5" s="7" t="n">
        <v>0</v>
      </c>
      <c r="T5" s="7" t="n">
        <v>0</v>
      </c>
      <c r="U5" s="7">
        <f>SUM(P5:T5)</f>
        <v>5</v>
      </c>
      <c r="V5" s="7" t="s">
        <v>279</v>
      </c>
      <c r="W5" s="7" t="s">
        <v>236</v>
      </c>
    </row>
    <row r="6" spans="1:23">
      <c r="A6" s="7" t="s">
        <v>280</v>
      </c>
      <c r="B6" s="175" t="n">
        <v>43734</v>
      </c>
      <c r="C6" s="7" t="s">
        <v>260</v>
      </c>
      <c r="D6" s="7" t="s">
        <v>281</v>
      </c>
      <c r="E6" s="176" t="n">
        <v>245641</v>
      </c>
      <c r="F6" s="176" t="n">
        <v>0</v>
      </c>
      <c r="G6" s="7" t="n">
        <v>4</v>
      </c>
      <c r="H6" s="177" t="n">
        <v>25200</v>
      </c>
      <c r="I6" s="176" t="n">
        <v>9508</v>
      </c>
      <c r="J6" s="177" t="n">
        <v>17140</v>
      </c>
      <c r="K6" s="176" t="n">
        <v>5704</v>
      </c>
      <c r="L6" s="7" t="n">
        <v>4.75</v>
      </c>
      <c r="M6" s="7" t="n">
        <v>5.5</v>
      </c>
      <c r="N6" s="7" t="n">
        <v>2</v>
      </c>
      <c r="O6" s="7" t="s">
        <v>282</v>
      </c>
      <c r="P6" s="7" t="n">
        <v>4</v>
      </c>
      <c r="Q6" s="7" t="n">
        <v>4</v>
      </c>
      <c r="R6" s="7" t="n">
        <v>0</v>
      </c>
      <c r="S6" s="7" t="n">
        <v>2</v>
      </c>
      <c r="T6" s="7" t="n">
        <v>1</v>
      </c>
      <c r="U6" s="7">
        <f>SUM(P6:T6)</f>
        <v>11</v>
      </c>
      <c r="V6" s="7" t="s">
        <v>283</v>
      </c>
      <c r="W6" s="7" t="s">
        <v>236</v>
      </c>
    </row>
    <row r="7" spans="1:23">
      <c r="A7" s="7" t="s">
        <v>284</v>
      </c>
      <c r="B7" s="175" t="n">
        <v>42402</v>
      </c>
      <c r="C7" s="7" t="s">
        <v>260</v>
      </c>
      <c r="D7" s="7" t="s">
        <v>285</v>
      </c>
      <c r="E7" s="176" t="n">
        <v>0</v>
      </c>
      <c r="F7" s="176" t="n">
        <v>0</v>
      </c>
      <c r="G7" s="7" t="n">
        <v>0</v>
      </c>
      <c r="H7" s="177" t="n">
        <v>0</v>
      </c>
      <c r="I7" s="176" t="n">
        <v>0</v>
      </c>
      <c r="J7" s="177" t="n">
        <v>0</v>
      </c>
      <c r="K7" s="176" t="n">
        <v>0</v>
      </c>
      <c r="L7" s="7" t="n">
        <v>4.25</v>
      </c>
      <c r="M7" s="7" t="n">
        <v>6.5</v>
      </c>
      <c r="N7" s="7" t="n">
        <v>3</v>
      </c>
      <c r="O7" s="7" t="s">
        <v>286</v>
      </c>
      <c r="P7" s="7" t="n">
        <v>0</v>
      </c>
      <c r="Q7" s="7" t="n">
        <v>0</v>
      </c>
      <c r="R7" s="7" t="n">
        <v>1</v>
      </c>
      <c r="S7" s="7" t="n">
        <v>2</v>
      </c>
      <c r="T7" s="7" t="n">
        <v>4</v>
      </c>
      <c r="U7" s="7">
        <f>SUM(P7:T7)</f>
        <v>7</v>
      </c>
      <c r="V7" s="7" t="s">
        <v>287</v>
      </c>
      <c r="W7" s="7" t="s">
        <v>288</v>
      </c>
    </row>
    <row r="8" spans="1:23">
      <c r="A8" s="7" t="s">
        <v>289</v>
      </c>
      <c r="B8" s="175" t="n">
        <v>43637</v>
      </c>
      <c r="C8" s="7" t="s">
        <v>290</v>
      </c>
      <c r="D8" s="7" t="s">
        <v>285</v>
      </c>
      <c r="E8" s="176" t="n">
        <v>0</v>
      </c>
      <c r="F8" s="176" t="n">
        <v>1250000</v>
      </c>
      <c r="G8" s="7" t="n">
        <v>1</v>
      </c>
      <c r="H8" s="177" t="n">
        <v>34500</v>
      </c>
      <c r="I8" s="176" t="n">
        <v>8120</v>
      </c>
      <c r="J8" s="177" t="n">
        <v>31600</v>
      </c>
      <c r="K8" s="176" t="n">
        <v>6350</v>
      </c>
      <c r="L8" s="7" t="n">
        <v>6</v>
      </c>
      <c r="M8" s="7" t="n">
        <v>5.75</v>
      </c>
      <c r="N8" s="7" t="n">
        <v>2.75</v>
      </c>
      <c r="O8" s="7" t="s">
        <v>291</v>
      </c>
      <c r="P8" s="7" t="n">
        <v>1</v>
      </c>
      <c r="Q8" s="7" t="n">
        <v>0</v>
      </c>
      <c r="R8" s="7" t="n">
        <v>0</v>
      </c>
      <c r="S8" s="7" t="n">
        <v>0</v>
      </c>
      <c r="T8" s="7" t="n">
        <v>1</v>
      </c>
      <c r="U8" s="7">
        <f>SUM(P8:T8)</f>
        <v>2</v>
      </c>
      <c r="V8" s="7" t="s">
        <v>292</v>
      </c>
      <c r="W8" s="7" t="s">
        <v>236</v>
      </c>
    </row>
    <row r="9" spans="1:23">
      <c r="A9" s="7" t="s">
        <v>293</v>
      </c>
      <c r="B9" s="175" t="n">
        <v>42711</v>
      </c>
      <c r="C9" s="7" t="s">
        <v>290</v>
      </c>
      <c r="D9" s="7" t="s">
        <v>261</v>
      </c>
      <c r="E9" s="176" t="n">
        <v>41592110</v>
      </c>
      <c r="F9" s="176" t="n">
        <v>36568152</v>
      </c>
      <c r="G9" s="7" t="n">
        <v>121</v>
      </c>
      <c r="H9" s="177" t="n">
        <v>769860</v>
      </c>
      <c r="I9" s="176" t="n">
        <v>211532</v>
      </c>
      <c r="J9" s="177" t="n">
        <v>665350</v>
      </c>
      <c r="K9" s="176" t="n">
        <v>189598</v>
      </c>
      <c r="L9" s="7" t="n">
        <v>6.25</v>
      </c>
      <c r="M9" s="7" t="n">
        <v>7</v>
      </c>
      <c r="N9" s="7" t="n">
        <v>5</v>
      </c>
      <c r="O9" s="7" t="s">
        <v>294</v>
      </c>
      <c r="P9" s="7" t="n">
        <v>3</v>
      </c>
      <c r="Q9" s="7" t="n">
        <v>3</v>
      </c>
      <c r="R9" s="7" t="n">
        <v>1</v>
      </c>
      <c r="S9" s="7" t="n">
        <v>0</v>
      </c>
      <c r="T9" s="7" t="n">
        <v>0</v>
      </c>
      <c r="U9" s="7">
        <f>SUM(P9:T9)</f>
        <v>7</v>
      </c>
      <c r="V9" s="7" t="s">
        <v>295</v>
      </c>
      <c r="W9" s="7" t="s">
        <v>296</v>
      </c>
    </row>
  </sheetData>
  <conditionalFormatting sqref="U2:U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9">
    <cfRule type="colorScale" priority="2">
      <colorScale>
        <cfvo type="min"/>
        <cfvo type="max"/>
        <color rgb="FFFCFCFF"/>
        <color rgb="FF63BE7B"/>
      </colorScale>
    </cfRule>
  </conditionalFormatting>
  <conditionalFormatting sqref="M2:M9">
    <cfRule type="colorScale" priority="3">
      <colorScale>
        <cfvo type="min"/>
        <cfvo type="max"/>
        <color rgb="FFFCFCFF"/>
        <color rgb="FFF8696B"/>
      </colorScale>
    </cfRule>
  </conditionalFormatting>
  <conditionalFormatting sqref="L2:L9">
    <cfRule type="colorScale" priority="4">
      <colorScale>
        <cfvo type="min"/>
        <cfvo type="max"/>
        <color rgb="FFFCFCFF"/>
        <color rgb="FFF8696B"/>
      </colorScale>
    </cfRule>
  </conditionalFormatting>
  <conditionalFormatting sqref="I2:I9 K2:K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9 J2:J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F9">
    <cfRule type="colorScale" priority="7">
      <colorScale>
        <cfvo type="min"/>
        <cfvo type="max"/>
        <color rgb="FFFCFCFF"/>
        <color rgb="FFF8696B"/>
      </colorScale>
    </cfRule>
  </conditionalFormatting>
  <printOptions>
    <extLst>
      <ext uri="smNativeData">
        <pm:pageFlags xmlns:pm="smNativeData" id="1595858545" printRowHead="0" printColHead="0" printHeadLine="0" printFootLine="0" autoHeightHeader="0" autoHeightFooter="0" fitToPageBoth="0"/>
      </ext>
    </extLst>
  </printOptions>
  <pageMargins left="0.700000" right="0.700000" top="0.750000" bottom="0.750000" header="0.511806" footer="0.511806"/>
  <pageSetup paperSize="9" fitToWidth="0" fitToHeight="1" pageOrder="overThenDown" cellComments="asDisplayed"/>
  <headerFooter>
    <extLst>
      <ext uri="smNativeData">
        <pm:header xmlns:pm="smNativeData" id="1595858545" l="56" r="56" t="56" b="56" borderId="0" fillId="0" vertical="0"/>
        <pm:footer xmlns:pm="smNativeData" id="1595858545" l="56" r="56" t="56" b="56" borderId="0" fillId="0" vertical="2"/>
      </ext>
    </extLst>
  </headerFooter>
  <extLst>
    <ext uri="smNativeData">
      <pm:sheetPrefs xmlns:pm="smNativeData" day="159585854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BE3D5"/>
  </sheetPr>
  <dimension ref="A1:AI121"/>
  <sheetViews>
    <sheetView view="normal" workbookViewId="0">
      <pane xSplit="13" topLeftCell="N1" activePane="topRight" state="frozen"/>
      <selection pane="topRight" activeCell="G12" sqref="G12"/>
    </sheetView>
  </sheetViews>
  <sheetFormatPr baseColWidth="10" defaultColWidth="11.428571" defaultRowHeight="15.40"/>
  <cols>
    <col min="1" max="1" width="15.428571" customWidth="1"/>
    <col min="2" max="2" width="9.714286" customWidth="1"/>
    <col min="3" max="3" width="7.714286" customWidth="1"/>
    <col min="4" max="4" width="16.285714" customWidth="1"/>
    <col min="5" max="5" width="18.000000" customWidth="1"/>
    <col min="6" max="6" width="7.285714" customWidth="1"/>
    <col min="7" max="7" width="17.000000" customWidth="1"/>
    <col min="8" max="8" width="18.000000" customWidth="1"/>
    <col min="9" max="9" width="6.571429" customWidth="1"/>
    <col min="10" max="10" width="6.285714" customWidth="1"/>
    <col min="11" max="11" width="23.000000" customWidth="1"/>
    <col min="12" max="12" width="17.428571" customWidth="1"/>
    <col min="13" max="31" width="18.000000" customWidth="1"/>
  </cols>
  <sheetData>
    <row r="1" spans="1:29">
      <c r="A1" s="178"/>
      <c r="B1" s="178"/>
      <c r="C1" s="178"/>
      <c r="D1" s="360" t="s">
        <v>297</v>
      </c>
      <c r="E1" s="360"/>
      <c r="F1" s="360"/>
      <c r="G1" s="360"/>
      <c r="H1" s="360"/>
      <c r="I1" s="360"/>
      <c r="K1" s="178"/>
      <c r="L1" s="178"/>
      <c r="M1" s="178"/>
      <c r="N1" s="179" t="n">
        <v>43756</v>
      </c>
      <c r="O1" s="179">
        <f>N27+1</f>
        <v>43764</v>
      </c>
      <c r="P1" s="179">
        <f>O1+7</f>
        <v>43771</v>
      </c>
      <c r="Q1" s="179">
        <f>P1+7</f>
        <v>43778</v>
      </c>
      <c r="R1" s="179">
        <f>Q1+7</f>
        <v>43785</v>
      </c>
      <c r="S1" s="179">
        <f>R1+7</f>
        <v>43792</v>
      </c>
      <c r="T1" s="179">
        <f>S1+7</f>
        <v>43799</v>
      </c>
      <c r="U1" s="179">
        <f>T1+7</f>
        <v>43806</v>
      </c>
      <c r="V1" s="179">
        <f>U1+7</f>
        <v>43813</v>
      </c>
      <c r="W1" s="179">
        <f>V1+7</f>
        <v>43820</v>
      </c>
      <c r="X1" s="179">
        <f>W1+7</f>
        <v>43827</v>
      </c>
      <c r="Y1" s="179">
        <f>X1+7</f>
        <v>43834</v>
      </c>
      <c r="Z1" s="179">
        <f>Y1+7</f>
        <v>43841</v>
      </c>
      <c r="AA1" s="179">
        <f>Z1+7</f>
        <v>43848</v>
      </c>
      <c r="AB1" s="179">
        <f>AA1+7</f>
        <v>43855</v>
      </c>
      <c r="AC1" s="179">
        <f>AB1+7</f>
        <v>43862</v>
      </c>
    </row>
    <row r="2" spans="1:29">
      <c r="A2" s="25"/>
      <c r="B2" s="25"/>
      <c r="C2" s="25"/>
      <c r="D2" s="361" t="s">
        <v>298</v>
      </c>
      <c r="E2" s="361"/>
      <c r="F2" s="361"/>
      <c r="G2" s="361"/>
      <c r="H2" s="361"/>
      <c r="I2" s="361"/>
      <c r="K2" s="25"/>
      <c r="L2" s="25"/>
      <c r="M2" s="25" t="s">
        <v>299</v>
      </c>
      <c r="N2" s="180" t="s">
        <v>300</v>
      </c>
      <c r="O2" s="181" t="s">
        <v>301</v>
      </c>
      <c r="P2" s="181" t="s">
        <v>302</v>
      </c>
      <c r="Q2" s="181" t="s">
        <v>303</v>
      </c>
      <c r="R2" s="181" t="s">
        <v>304</v>
      </c>
      <c r="S2" s="181" t="s">
        <v>305</v>
      </c>
      <c r="T2" s="181" t="s">
        <v>306</v>
      </c>
      <c r="U2" s="181" t="s">
        <v>307</v>
      </c>
      <c r="V2" s="181" t="s">
        <v>308</v>
      </c>
      <c r="W2" s="181" t="s">
        <v>309</v>
      </c>
      <c r="X2" s="181" t="s">
        <v>310</v>
      </c>
      <c r="Y2" s="181" t="s">
        <v>311</v>
      </c>
      <c r="Z2" s="181" t="s">
        <v>312</v>
      </c>
      <c r="AA2" s="181" t="s">
        <v>313</v>
      </c>
      <c r="AB2" s="181" t="s">
        <v>314</v>
      </c>
      <c r="AC2" s="181" t="s">
        <v>315</v>
      </c>
    </row>
    <row r="3" spans="1:29">
      <c r="A3" s="14"/>
      <c r="B3" s="14"/>
      <c r="C3" s="14"/>
      <c r="D3" s="362" t="s">
        <v>316</v>
      </c>
      <c r="E3" s="362"/>
      <c r="F3" s="182"/>
      <c r="G3" s="363" t="s">
        <v>317</v>
      </c>
      <c r="H3" s="363"/>
      <c r="I3" s="182"/>
      <c r="K3" s="14"/>
      <c r="L3" s="183"/>
      <c r="M3" s="183" t="s">
        <v>318</v>
      </c>
      <c r="N3" s="184">
        <f>966-19</f>
        <v>947</v>
      </c>
      <c r="O3" s="184">
        <f>N3+N11/30</f>
        <v>982</v>
      </c>
      <c r="P3" s="184">
        <f>O3+O11/30</f>
        <v>1015.33333333332996</v>
      </c>
      <c r="Q3" s="184">
        <f>P3+P11/30</f>
        <v>1048.66666666665992</v>
      </c>
      <c r="R3" s="184">
        <f>Q3+Q11/30</f>
        <v>1081.99999999999</v>
      </c>
      <c r="S3" s="184">
        <f>R3+R11/30</f>
        <v>1115.33333333332007</v>
      </c>
      <c r="T3" s="184">
        <f>S3+S11/30</f>
        <v>1148.66666666664992</v>
      </c>
      <c r="U3" s="184">
        <f>T3+T11/30</f>
        <v>1181.99999999997999</v>
      </c>
      <c r="V3" s="184">
        <f>U3+U11/30</f>
        <v>1215.33333333331007</v>
      </c>
      <c r="W3" s="184">
        <f>V3+V11/30</f>
        <v>1248.66666666663991</v>
      </c>
      <c r="X3" s="184">
        <f>W3+W11/30</f>
        <v>1281.99999999996999</v>
      </c>
      <c r="Y3" s="184">
        <f>X3+X11/30</f>
        <v>1315.33333333330006</v>
      </c>
      <c r="Z3" s="184">
        <f>Y3+Y11/30</f>
        <v>1348.66666666662991</v>
      </c>
      <c r="AA3" s="184">
        <f>Z3+Z11/30</f>
        <v>1381.99999999995998</v>
      </c>
      <c r="AB3" s="184">
        <f>AA3+AA11/30</f>
        <v>1415.33333333329006</v>
      </c>
      <c r="AC3" s="184">
        <f>AB3+AB11/30</f>
        <v>1448.6666666666199</v>
      </c>
    </row>
    <row r="4" spans="1:29">
      <c r="A4" s="14"/>
      <c r="B4" s="14"/>
      <c r="C4" s="14"/>
      <c r="D4" s="185"/>
      <c r="E4" s="186"/>
      <c r="F4" s="187"/>
      <c r="G4" s="185"/>
      <c r="H4" s="187"/>
      <c r="I4" s="188"/>
      <c r="K4" s="189" t="s">
        <v>319</v>
      </c>
      <c r="L4" s="189"/>
      <c r="M4" s="190" t="n">
        <v>0</v>
      </c>
      <c r="N4" s="190">
        <f>M4</f>
        <v>0</v>
      </c>
      <c r="O4" s="190">
        <f>N4-N13+N23</f>
        <v>0</v>
      </c>
      <c r="P4" s="190">
        <f>O4-O13+O23</f>
        <v>0</v>
      </c>
      <c r="Q4" s="190">
        <f>P4-P13+P23</f>
        <v>0</v>
      </c>
      <c r="R4" s="190">
        <f>Q4-Q13+Q23</f>
        <v>0</v>
      </c>
      <c r="S4" s="190">
        <f>R4-R13+R23</f>
        <v>0</v>
      </c>
      <c r="T4" s="190">
        <f>S4-S13+S23</f>
        <v>0</v>
      </c>
      <c r="U4" s="191">
        <f>T4-T13+T23</f>
        <v>0</v>
      </c>
      <c r="V4" s="190">
        <f>U4-U13+U23</f>
        <v>0</v>
      </c>
      <c r="W4" s="190">
        <f>V4-V13+V23</f>
        <v>0</v>
      </c>
      <c r="X4" s="190">
        <f>W4-W13+W23</f>
        <v>0</v>
      </c>
      <c r="Y4" s="190">
        <f>X4-X13+X23</f>
        <v>0</v>
      </c>
      <c r="Z4" s="191">
        <f>Y4-Y13+Y23</f>
        <v>0</v>
      </c>
      <c r="AA4" s="191">
        <f>Z4-Z13+Z23</f>
        <v>0</v>
      </c>
      <c r="AB4" s="191">
        <f>AA4-AA13+AA23</f>
        <v>0</v>
      </c>
      <c r="AC4" s="191">
        <f>AB4-AB13+AB23</f>
        <v>0</v>
      </c>
    </row>
    <row r="5" spans="1:29">
      <c r="A5" s="11"/>
      <c r="B5" s="11"/>
      <c r="C5" s="11"/>
      <c r="D5" s="192" t="s">
        <v>320</v>
      </c>
      <c r="E5" s="193">
        <f>SUM(E6:E8)</f>
        <v>843695</v>
      </c>
      <c r="F5" s="194">
        <f>E5/E35</f>
        <v>0.11462950291198799</v>
      </c>
      <c r="G5" s="192" t="s">
        <v>321</v>
      </c>
      <c r="H5" s="195">
        <f>H6+H7</f>
        <v>4397278</v>
      </c>
      <c r="I5" s="196">
        <f>H5/$H$75</f>
        <v>0.643235287965267943</v>
      </c>
      <c r="K5" s="197" t="s">
        <v>322</v>
      </c>
      <c r="L5" s="197"/>
      <c r="M5" s="198">
        <f>N5</f>
        <v>3553583</v>
      </c>
      <c r="N5" s="198">
        <f>AE66</f>
        <v>3553583</v>
      </c>
      <c r="O5" s="198">
        <f>N26</f>
        <v>3774250</v>
      </c>
      <c r="P5" s="198">
        <f>O26</f>
        <v>3882149.60449858988</v>
      </c>
      <c r="Q5" s="198">
        <f>P26</f>
        <v>3884389.93439549999</v>
      </c>
      <c r="R5" s="198">
        <f>Q26</f>
        <v>3970976.90909091011</v>
      </c>
      <c r="S5" s="198">
        <f>R26</f>
        <v>4077150.52858482022</v>
      </c>
      <c r="T5" s="198">
        <f>S26</f>
        <v>4091124.10684162006</v>
      </c>
      <c r="U5" s="199">
        <f>T26</f>
        <v>4096396.85473289993</v>
      </c>
      <c r="V5" s="198">
        <f>U26</f>
        <v>4222648.12652297039</v>
      </c>
      <c r="W5" s="198">
        <f>V26</f>
        <v>4238595.92221182026</v>
      </c>
      <c r="X5" s="198">
        <f>W26</f>
        <v>4399979.24179944955</v>
      </c>
      <c r="Y5" s="198">
        <f>X26</f>
        <v>4426333.53983131982</v>
      </c>
      <c r="Z5" s="199">
        <f>Y26</f>
        <v>4603752.82661669981</v>
      </c>
      <c r="AA5" s="199">
        <f>Z26</f>
        <v>4639519.59700096026</v>
      </c>
      <c r="AB5" s="199">
        <f>AA26</f>
        <v>4826279.85098409001</v>
      </c>
      <c r="AC5" s="199">
        <f>AB26</f>
        <v>4870380.5482661901</v>
      </c>
    </row>
    <row r="6" spans="1:29">
      <c r="A6" s="200" t="str">
        <f>L6</f>
        <v>Taquillas</v>
      </c>
      <c r="B6" s="201">
        <f>M6/$M$54</f>
        <v>0.199621993453133015</v>
      </c>
      <c r="D6" s="202" t="s">
        <v>323</v>
      </c>
      <c r="E6" s="203" t="n">
        <v>574995</v>
      </c>
      <c r="F6" s="204">
        <f>E6/E35</f>
        <v>0.078122296596374996</v>
      </c>
      <c r="G6" s="205" t="s">
        <v>324</v>
      </c>
      <c r="H6" s="206" t="n">
        <v>300000</v>
      </c>
      <c r="I6" s="207">
        <f>H6/$H$75</f>
        <v>0.0438840997520690035</v>
      </c>
      <c r="K6" s="200" t="s">
        <v>325</v>
      </c>
      <c r="L6" s="200" t="s">
        <v>325</v>
      </c>
      <c r="M6" s="208">
        <f>SUM(N6:AE6)</f>
        <v>1136347</v>
      </c>
      <c r="N6" s="209" t="n">
        <v>113648</v>
      </c>
      <c r="O6" s="209">
        <f>81809+54656</f>
        <v>136465</v>
      </c>
      <c r="P6" s="209" t="n">
        <v>24227</v>
      </c>
      <c r="Q6" s="209">
        <f>85603+17134</f>
        <v>102737</v>
      </c>
      <c r="R6" s="209">
        <f>112814+3673</f>
        <v>116487</v>
      </c>
      <c r="S6" s="209">
        <f>18695</f>
        <v>18695</v>
      </c>
      <c r="T6" s="209" t="n">
        <v>5397</v>
      </c>
      <c r="U6" s="209">
        <f>115800+5852</f>
        <v>121652</v>
      </c>
      <c r="V6" s="209" t="n">
        <v>6625</v>
      </c>
      <c r="W6" s="209" t="n">
        <v>147337</v>
      </c>
      <c r="X6" s="209" t="n">
        <v>7779</v>
      </c>
      <c r="Y6" s="209" t="n">
        <v>154668</v>
      </c>
      <c r="Z6" s="209" t="n">
        <v>8663</v>
      </c>
      <c r="AA6" s="209" t="n">
        <v>155304</v>
      </c>
      <c r="AB6" s="209" t="n">
        <v>8663</v>
      </c>
      <c r="AC6" s="209" t="n">
        <v>8000</v>
      </c>
    </row>
    <row r="7" spans="1:29">
      <c r="A7" s="200" t="str">
        <f>L7</f>
        <v>Patrocinadores</v>
      </c>
      <c r="B7" s="201">
        <f>M7/$M$54</f>
        <v>0.293459367519269989</v>
      </c>
      <c r="D7" s="202" t="s">
        <v>257</v>
      </c>
      <c r="E7" s="203" t="n">
        <v>268700</v>
      </c>
      <c r="F7" s="204">
        <f>E7/E35</f>
        <v>0.0365072063156129989</v>
      </c>
      <c r="G7" s="205" t="s">
        <v>326</v>
      </c>
      <c r="H7" s="206">
        <f>1187500+2909778</f>
        <v>4097278</v>
      </c>
      <c r="I7" s="207">
        <f>H7/$H$75</f>
        <v>0.599351188213199038</v>
      </c>
      <c r="K7" s="200" t="s">
        <v>327</v>
      </c>
      <c r="L7" s="200" t="s">
        <v>327</v>
      </c>
      <c r="M7" s="208">
        <f>SUM(N7:AE7)</f>
        <v>1670515.68884724006</v>
      </c>
      <c r="N7" s="209" t="n">
        <v>64200</v>
      </c>
      <c r="O7" s="209" t="n">
        <v>69765.604498594199</v>
      </c>
      <c r="P7" s="209" t="n">
        <v>76444.3298969072057</v>
      </c>
      <c r="Q7" s="209" t="n">
        <v>82380.9746954077127</v>
      </c>
      <c r="R7" s="209" t="n">
        <v>88317.6194939080888</v>
      </c>
      <c r="S7" s="209" t="n">
        <v>94009.5782567947026</v>
      </c>
      <c r="T7" s="209" t="n">
        <v>98706.747891283987</v>
      </c>
      <c r="U7" s="209" t="n">
        <v>103530.271790066006</v>
      </c>
      <c r="V7" s="209" t="n">
        <v>108353.795688847007</v>
      </c>
      <c r="W7" s="209" t="n">
        <v>113177.319587628997</v>
      </c>
      <c r="X7" s="209" t="n">
        <v>117806.298031864993</v>
      </c>
      <c r="Y7" s="209" t="n">
        <v>122082.286785379998</v>
      </c>
      <c r="Z7" s="209" t="n">
        <v>126534.770384254996</v>
      </c>
      <c r="AA7" s="209" t="n">
        <v>130987.253983129995</v>
      </c>
      <c r="AB7" s="209" t="n">
        <v>135068.69728209899</v>
      </c>
      <c r="AC7" s="209" t="n">
        <v>139150.140581068001</v>
      </c>
    </row>
    <row r="8" spans="1:34">
      <c r="A8" s="200" t="str">
        <f>L8</f>
        <v>Ventas</v>
      </c>
      <c r="B8" s="201">
        <f>M8/$M$54</f>
        <v>0</v>
      </c>
      <c r="D8" s="210" t="s">
        <v>328</v>
      </c>
      <c r="E8" s="211" t="n">
        <v>0</v>
      </c>
      <c r="F8" s="204">
        <f>E8/E35</f>
        <v>0</v>
      </c>
      <c r="G8" s="212"/>
      <c r="H8" s="213"/>
      <c r="I8" s="196"/>
      <c r="K8" s="200" t="s">
        <v>329</v>
      </c>
      <c r="L8" s="200" t="s">
        <v>330</v>
      </c>
      <c r="M8" s="208">
        <f>SUM(N8:AE8)</f>
        <v>0</v>
      </c>
      <c r="N8" s="209" t="n">
        <v>0</v>
      </c>
      <c r="O8" s="209" t="n">
        <v>0</v>
      </c>
      <c r="P8" s="209" t="n">
        <v>0</v>
      </c>
      <c r="Q8" s="209" t="n">
        <v>0</v>
      </c>
      <c r="R8" s="209" t="n">
        <v>0</v>
      </c>
      <c r="S8" s="209" t="n">
        <v>0</v>
      </c>
      <c r="T8" s="209" t="n">
        <v>0</v>
      </c>
      <c r="U8" s="209" t="n">
        <v>0</v>
      </c>
      <c r="V8" s="209" t="n">
        <v>0</v>
      </c>
      <c r="W8" s="209" t="n">
        <v>0</v>
      </c>
      <c r="X8" s="209" t="n">
        <v>0</v>
      </c>
      <c r="Y8" s="209" t="n">
        <v>0</v>
      </c>
      <c r="Z8" s="209" t="n">
        <v>0</v>
      </c>
      <c r="AA8" s="209" t="n">
        <v>0</v>
      </c>
      <c r="AB8" s="209" t="n">
        <v>0</v>
      </c>
      <c r="AC8" s="209" t="n">
        <v>0</v>
      </c>
      <c r="AG8" s="213"/>
      <c r="AH8" s="213"/>
    </row>
    <row r="9" spans="1:29">
      <c r="A9" s="200" t="str">
        <f>L9</f>
        <v>VentasCantera</v>
      </c>
      <c r="B9" s="201">
        <f>M9/$M$54</f>
        <v>0</v>
      </c>
      <c r="D9" s="214"/>
      <c r="E9" s="215"/>
      <c r="F9" s="194"/>
      <c r="G9" s="212"/>
      <c r="H9" s="213"/>
      <c r="I9" s="196"/>
      <c r="K9" s="200"/>
      <c r="L9" s="200" t="s">
        <v>331</v>
      </c>
      <c r="M9" s="208">
        <f>SUM(N9:AE9)</f>
        <v>0</v>
      </c>
      <c r="N9" s="209" t="n">
        <v>0</v>
      </c>
      <c r="O9" s="209" t="n">
        <v>0</v>
      </c>
      <c r="P9" s="209" t="n">
        <v>0</v>
      </c>
      <c r="Q9" s="209" t="n">
        <v>0</v>
      </c>
      <c r="R9" s="209" t="n">
        <v>0</v>
      </c>
      <c r="S9" s="209" t="n">
        <v>0</v>
      </c>
      <c r="T9" s="209" t="n">
        <v>0</v>
      </c>
      <c r="U9" s="209" t="n">
        <v>0</v>
      </c>
      <c r="V9" s="209" t="n">
        <v>0</v>
      </c>
      <c r="W9" s="209" t="n">
        <v>0</v>
      </c>
      <c r="X9" s="209" t="n">
        <v>0</v>
      </c>
      <c r="Y9" s="209" t="n">
        <v>0</v>
      </c>
      <c r="Z9" s="209" t="n">
        <v>0</v>
      </c>
      <c r="AA9" s="209" t="n">
        <v>0</v>
      </c>
      <c r="AB9" s="209" t="n">
        <v>0</v>
      </c>
      <c r="AC9" s="209" t="n">
        <v>0</v>
      </c>
    </row>
    <row r="10" spans="1:29">
      <c r="A10" s="200" t="str">
        <f>L10</f>
        <v>Comisiones</v>
      </c>
      <c r="B10" s="201">
        <f>M10/$M$54</f>
        <v>0</v>
      </c>
      <c r="D10" s="192" t="s">
        <v>332</v>
      </c>
      <c r="E10" s="193">
        <f>E11+E12+E13</f>
        <v>0</v>
      </c>
      <c r="F10" s="194">
        <f>E10/E35</f>
        <v>0</v>
      </c>
      <c r="G10" s="192" t="s">
        <v>333</v>
      </c>
      <c r="H10" s="195">
        <f>SUM(H11:H16)</f>
        <v>1364216.68884724006</v>
      </c>
      <c r="I10" s="196">
        <f>H10/$H$75</f>
        <v>0.199558070856034</v>
      </c>
      <c r="K10" s="200" t="s">
        <v>334</v>
      </c>
      <c r="L10" s="200" t="s">
        <v>334</v>
      </c>
      <c r="M10" s="208">
        <f>SUM(N10:AE10)</f>
        <v>0</v>
      </c>
      <c r="N10" s="209" t="n">
        <v>0</v>
      </c>
      <c r="O10" s="209" t="n">
        <v>0</v>
      </c>
      <c r="P10" s="209" t="n">
        <v>0</v>
      </c>
      <c r="Q10" s="209">
        <f>P10</f>
        <v>0</v>
      </c>
      <c r="R10" s="209">
        <f>Q10</f>
        <v>0</v>
      </c>
      <c r="S10" s="209">
        <f>R10</f>
        <v>0</v>
      </c>
      <c r="T10" s="209">
        <f>S10</f>
        <v>0</v>
      </c>
      <c r="U10" s="216" t="n">
        <v>0</v>
      </c>
      <c r="V10" s="209" t="n">
        <v>0</v>
      </c>
      <c r="W10" s="209" t="n">
        <v>0</v>
      </c>
      <c r="X10" s="209">
        <f>W10</f>
        <v>0</v>
      </c>
      <c r="Y10" s="209">
        <f>X10</f>
        <v>0</v>
      </c>
      <c r="Z10" s="216">
        <f>Y10</f>
        <v>0</v>
      </c>
      <c r="AA10" s="216">
        <f>Z10</f>
        <v>0</v>
      </c>
      <c r="AB10" s="216">
        <f>AA10</f>
        <v>0</v>
      </c>
      <c r="AC10" s="216">
        <f>AB10</f>
        <v>0</v>
      </c>
    </row>
    <row r="11" spans="1:29" ht="15.40" customHeight="1">
      <c r="A11" s="200" t="str">
        <f>L11</f>
        <v>Nuevos Socios</v>
      </c>
      <c r="B11" s="201">
        <f>M11/$M$54</f>
        <v>0.0028195023130460001</v>
      </c>
      <c r="D11" s="217" t="s">
        <v>335</v>
      </c>
      <c r="E11" s="218">
        <f>N4</f>
        <v>0</v>
      </c>
      <c r="F11" s="204">
        <f>E11/E35</f>
        <v>0</v>
      </c>
      <c r="G11" s="219" t="s">
        <v>336</v>
      </c>
      <c r="H11" s="220" t="n">
        <v>0</v>
      </c>
      <c r="I11" s="207">
        <f>H11/$H$75</f>
        <v>0</v>
      </c>
      <c r="K11" s="364" t="s">
        <v>337</v>
      </c>
      <c r="L11" s="200" t="s">
        <v>338</v>
      </c>
      <c r="M11" s="208">
        <f>SUM(N11:AE11)</f>
        <v>16050</v>
      </c>
      <c r="N11" s="209">
        <f>570+480</f>
        <v>1050</v>
      </c>
      <c r="O11" s="209" t="n">
        <v>1000</v>
      </c>
      <c r="P11" s="209">
        <f>O11</f>
        <v>1000</v>
      </c>
      <c r="Q11" s="209">
        <f>P11</f>
        <v>1000</v>
      </c>
      <c r="R11" s="209">
        <f>Q11</f>
        <v>1000</v>
      </c>
      <c r="S11" s="209">
        <f>R11</f>
        <v>1000</v>
      </c>
      <c r="T11" s="209">
        <f>S11</f>
        <v>1000</v>
      </c>
      <c r="U11" s="209">
        <f>T11</f>
        <v>1000</v>
      </c>
      <c r="V11" s="209">
        <f>U11</f>
        <v>1000</v>
      </c>
      <c r="W11" s="209">
        <f>V11</f>
        <v>1000</v>
      </c>
      <c r="X11" s="209">
        <f>W11</f>
        <v>1000</v>
      </c>
      <c r="Y11" s="209">
        <f>X11</f>
        <v>1000</v>
      </c>
      <c r="Z11" s="209">
        <f>Y11</f>
        <v>1000</v>
      </c>
      <c r="AA11" s="209">
        <f>Z11</f>
        <v>1000</v>
      </c>
      <c r="AB11" s="209">
        <f>AA11</f>
        <v>1000</v>
      </c>
      <c r="AC11" s="209">
        <f>AB11</f>
        <v>1000</v>
      </c>
    </row>
    <row r="12" spans="1:29">
      <c r="A12" s="200" t="str">
        <f>L12</f>
        <v>Premios</v>
      </c>
      <c r="B12" s="201">
        <f>M12/$M$54</f>
        <v>0.0245937896465059991</v>
      </c>
      <c r="D12" s="217" t="str">
        <f>L13</f>
        <v>Ing Reservas</v>
      </c>
      <c r="E12" s="218">
        <f>M13*-1</f>
        <v>0</v>
      </c>
      <c r="F12" s="204">
        <f>E12/E35</f>
        <v>0</v>
      </c>
      <c r="G12" s="219" t="s">
        <v>339</v>
      </c>
      <c r="H12" s="220" t="n">
        <v>0</v>
      </c>
      <c r="I12" s="207">
        <f>H12/$H$75</f>
        <v>0</v>
      </c>
      <c r="K12" s="364"/>
      <c r="L12" s="200" t="s">
        <v>340</v>
      </c>
      <c r="M12" s="208">
        <f>SUM(N12:AE12)</f>
        <v>140000</v>
      </c>
      <c r="N12" s="209" t="n">
        <v>140000</v>
      </c>
      <c r="O12" s="209" t="n">
        <v>0</v>
      </c>
      <c r="P12" s="209" t="n">
        <v>0</v>
      </c>
      <c r="Q12" s="209" t="n">
        <v>0</v>
      </c>
      <c r="R12" s="209" t="n">
        <v>0</v>
      </c>
      <c r="S12" s="209" t="n">
        <v>0</v>
      </c>
      <c r="T12" s="209" t="n">
        <v>0</v>
      </c>
      <c r="U12" s="216" t="n">
        <v>0</v>
      </c>
      <c r="V12" s="209" t="n">
        <v>0</v>
      </c>
      <c r="W12" s="209" t="n">
        <v>0</v>
      </c>
      <c r="X12" s="209" t="n">
        <v>0</v>
      </c>
      <c r="Y12" s="209" t="n">
        <v>0</v>
      </c>
      <c r="Z12" s="216" t="n">
        <v>0</v>
      </c>
      <c r="AA12" s="216" t="n">
        <v>0</v>
      </c>
      <c r="AB12" s="216" t="n">
        <v>0</v>
      </c>
      <c r="AC12" s="216" t="n">
        <v>0</v>
      </c>
    </row>
    <row r="13" spans="1:35">
      <c r="A13" s="200" t="str">
        <f>L13</f>
        <v>Ing Reservas</v>
      </c>
      <c r="B13" s="201">
        <f>M13/$M$54</f>
        <v>0</v>
      </c>
      <c r="C13" s="221"/>
      <c r="D13" s="217" t="str">
        <f>L23</f>
        <v>Pago Reservas</v>
      </c>
      <c r="E13" s="218">
        <f>M23</f>
        <v>0</v>
      </c>
      <c r="F13" s="204">
        <f>E13/E35</f>
        <v>0</v>
      </c>
      <c r="G13" s="219" t="s">
        <v>341</v>
      </c>
      <c r="H13" s="220" t="n">
        <v>0</v>
      </c>
      <c r="I13" s="207">
        <f>H13/$H$75</f>
        <v>0</v>
      </c>
      <c r="J13" s="222"/>
      <c r="K13" s="364"/>
      <c r="L13" s="200" t="s">
        <v>342</v>
      </c>
      <c r="M13" s="208">
        <f>SUM(N13:AE13)</f>
        <v>0</v>
      </c>
      <c r="N13" s="209" t="n">
        <v>0</v>
      </c>
      <c r="O13" s="209" t="n">
        <v>0</v>
      </c>
      <c r="P13" s="209">
        <f>O13</f>
        <v>0</v>
      </c>
      <c r="Q13" s="209">
        <f>P13</f>
        <v>0</v>
      </c>
      <c r="R13" s="209">
        <f>Q13</f>
        <v>0</v>
      </c>
      <c r="S13" s="209">
        <f>R13</f>
        <v>0</v>
      </c>
      <c r="T13" s="209">
        <f>S13</f>
        <v>0</v>
      </c>
      <c r="U13" s="216">
        <f>T13</f>
        <v>0</v>
      </c>
      <c r="V13" s="209">
        <f>U13</f>
        <v>0</v>
      </c>
      <c r="W13" s="209">
        <f>V13</f>
        <v>0</v>
      </c>
      <c r="X13" s="209">
        <f>W13</f>
        <v>0</v>
      </c>
      <c r="Y13" s="209">
        <f>X13</f>
        <v>0</v>
      </c>
      <c r="Z13" s="216">
        <f>Y13</f>
        <v>0</v>
      </c>
      <c r="AA13" s="216">
        <f>Z13</f>
        <v>0</v>
      </c>
      <c r="AB13" s="216">
        <f>AA13</f>
        <v>0</v>
      </c>
      <c r="AC13" s="216">
        <f>AB13</f>
        <v>0</v>
      </c>
      <c r="AD13" s="222"/>
      <c r="AE13" s="222"/>
      <c r="AF13" s="222"/>
      <c r="AG13" s="222"/>
      <c r="AH13" s="222"/>
      <c r="AI13" s="222"/>
    </row>
    <row r="14" spans="1:29">
      <c r="A14" s="221"/>
      <c r="B14" s="223">
        <f>SUM(B6:B13)</f>
        <v>0.52049465293195496</v>
      </c>
      <c r="D14" s="214"/>
      <c r="E14" s="224"/>
      <c r="G14" s="219" t="s">
        <v>343</v>
      </c>
      <c r="H14" s="220" t="n">
        <v>0</v>
      </c>
      <c r="I14" s="207">
        <f>H14/$H$75</f>
        <v>0</v>
      </c>
      <c r="K14" s="225" t="s">
        <v>344</v>
      </c>
      <c r="L14" s="226"/>
      <c r="M14" s="227">
        <f>SUM(N14:AE14)</f>
        <v>2962912.68884724006</v>
      </c>
      <c r="N14" s="228">
        <f>SUM(N6:N13)</f>
        <v>318898</v>
      </c>
      <c r="O14" s="228">
        <f>SUM(O6:O13)</f>
        <v>207230.60449859401</v>
      </c>
      <c r="P14" s="228">
        <f>SUM(P6:P13)</f>
        <v>101671.329896907002</v>
      </c>
      <c r="Q14" s="228">
        <f>SUM(Q6:Q13)</f>
        <v>186117.974695407989</v>
      </c>
      <c r="R14" s="228">
        <f>SUM(R6:R13)</f>
        <v>205804.619493907987</v>
      </c>
      <c r="S14" s="228">
        <f>SUM(S6:S13)</f>
        <v>113704.578256794994</v>
      </c>
      <c r="T14" s="228">
        <f>SUM(T6:T13)</f>
        <v>105103.747891284002</v>
      </c>
      <c r="U14" s="228">
        <f>SUM(U6:U13)</f>
        <v>226182.271790066006</v>
      </c>
      <c r="V14" s="228">
        <f>SUM(V6:V13)</f>
        <v>115978.795688847007</v>
      </c>
      <c r="W14" s="228">
        <f>SUM(W6:W13)</f>
        <v>261514.319587628997</v>
      </c>
      <c r="X14" s="228">
        <f>SUM(X6:X13)</f>
        <v>126585.298031864993</v>
      </c>
      <c r="Y14" s="228">
        <f>SUM(Y6:Y13)</f>
        <v>277750.286785379983</v>
      </c>
      <c r="Z14" s="228">
        <f>SUM(Z6:Z13)</f>
        <v>136197.770384255011</v>
      </c>
      <c r="AA14" s="228">
        <f>SUM(AA6:AA13)</f>
        <v>287291.25398312998</v>
      </c>
      <c r="AB14" s="228">
        <f>SUM(AB6:AB13)</f>
        <v>144731.69728209899</v>
      </c>
      <c r="AC14" s="228">
        <f>SUM(AC6:AC13)</f>
        <v>148150.140581068001</v>
      </c>
    </row>
    <row r="15" spans="1:29">
      <c r="A15" s="365">
        <f>M14</f>
        <v>2962912.68884724006</v>
      </c>
      <c r="B15" s="365"/>
      <c r="D15" s="192" t="s">
        <v>345</v>
      </c>
      <c r="E15" s="193">
        <f>SUM(E16:E19)</f>
        <v>0</v>
      </c>
      <c r="F15" s="194">
        <f>E15/E35</f>
        <v>0</v>
      </c>
      <c r="G15" s="219" t="s">
        <v>346</v>
      </c>
      <c r="H15" s="220" t="n">
        <v>0</v>
      </c>
      <c r="I15" s="207">
        <f>H15/$H$75</f>
        <v>0</v>
      </c>
      <c r="K15" s="229" t="s">
        <v>248</v>
      </c>
      <c r="L15" s="230" t="str">
        <f>K15</f>
        <v>Sueldos</v>
      </c>
      <c r="M15" s="231">
        <f>SUM(N15:AE15)</f>
        <v>146720</v>
      </c>
      <c r="N15" s="232">
        <f>AE55</f>
        <v>8420</v>
      </c>
      <c r="O15" s="232">
        <f>N15+100</f>
        <v>8520</v>
      </c>
      <c r="P15" s="232">
        <f>O15+100</f>
        <v>8620</v>
      </c>
      <c r="Q15" s="232">
        <f>P15+100</f>
        <v>8720</v>
      </c>
      <c r="R15" s="232">
        <f>Q15+100</f>
        <v>8820</v>
      </c>
      <c r="S15" s="232">
        <f>R15+100</f>
        <v>8920</v>
      </c>
      <c r="T15" s="232">
        <f>S15+100</f>
        <v>9020</v>
      </c>
      <c r="U15" s="232">
        <f>T15+100</f>
        <v>9120</v>
      </c>
      <c r="V15" s="232">
        <f>U15+100</f>
        <v>9220</v>
      </c>
      <c r="W15" s="232">
        <f>V15+100</f>
        <v>9320</v>
      </c>
      <c r="X15" s="232">
        <f>W15+100</f>
        <v>9420</v>
      </c>
      <c r="Y15" s="232">
        <f>X15+100</f>
        <v>9520</v>
      </c>
      <c r="Z15" s="232">
        <f>Y15+100</f>
        <v>9620</v>
      </c>
      <c r="AA15" s="232">
        <f>Z15+100</f>
        <v>9720</v>
      </c>
      <c r="AB15" s="232">
        <f>AA15+100</f>
        <v>9820</v>
      </c>
      <c r="AC15" s="232">
        <f>AB15+100</f>
        <v>9920</v>
      </c>
    </row>
    <row r="16" spans="4:29">
      <c r="D16" s="217" t="s">
        <v>347</v>
      </c>
      <c r="E16" s="218" t="n">
        <v>0</v>
      </c>
      <c r="F16" s="204">
        <f>E16/E35</f>
        <v>0</v>
      </c>
      <c r="G16" s="233" t="s">
        <v>348</v>
      </c>
      <c r="H16" s="234">
        <f>E29-H26</f>
        <v>1364216.68884724006</v>
      </c>
      <c r="I16" s="207">
        <f>H16/$H$75</f>
        <v>0.199558070856034</v>
      </c>
      <c r="K16" s="229" t="s">
        <v>349</v>
      </c>
      <c r="L16" s="230" t="str">
        <f>K16</f>
        <v>Mantenimiento </v>
      </c>
      <c r="M16" s="231">
        <f>SUM(N16:AE16)</f>
        <v>203056</v>
      </c>
      <c r="N16" s="232" t="n">
        <v>12691</v>
      </c>
      <c r="O16" s="232">
        <f>N16</f>
        <v>12691</v>
      </c>
      <c r="P16" s="232">
        <f>O16</f>
        <v>12691</v>
      </c>
      <c r="Q16" s="232">
        <f>P16</f>
        <v>12691</v>
      </c>
      <c r="R16" s="232">
        <f>Q16</f>
        <v>12691</v>
      </c>
      <c r="S16" s="232">
        <f>R16</f>
        <v>12691</v>
      </c>
      <c r="T16" s="232">
        <f>S16</f>
        <v>12691</v>
      </c>
      <c r="U16" s="232">
        <f>T16</f>
        <v>12691</v>
      </c>
      <c r="V16" s="232">
        <f>U16</f>
        <v>12691</v>
      </c>
      <c r="W16" s="232">
        <f>V16</f>
        <v>12691</v>
      </c>
      <c r="X16" s="232">
        <f>W16</f>
        <v>12691</v>
      </c>
      <c r="Y16" s="232">
        <f>X16</f>
        <v>12691</v>
      </c>
      <c r="Z16" s="232">
        <f>Y16</f>
        <v>12691</v>
      </c>
      <c r="AA16" s="232">
        <f>Z16</f>
        <v>12691</v>
      </c>
      <c r="AB16" s="232">
        <f>AA16</f>
        <v>12691</v>
      </c>
      <c r="AC16" s="232">
        <f>AB16</f>
        <v>12691</v>
      </c>
    </row>
    <row r="17" spans="4:29" ht="20.25" customHeight="1">
      <c r="D17" s="217" t="s">
        <v>345</v>
      </c>
      <c r="E17" s="218" t="n">
        <v>0</v>
      </c>
      <c r="F17" s="204">
        <f>E17/E35</f>
        <v>0</v>
      </c>
      <c r="G17" s="214"/>
      <c r="H17" s="213"/>
      <c r="I17" s="235"/>
      <c r="K17" s="229" t="s">
        <v>350</v>
      </c>
      <c r="L17" s="230" t="s">
        <v>323</v>
      </c>
      <c r="M17" s="231">
        <f>SUM(N17:AE17)</f>
        <v>0</v>
      </c>
      <c r="N17" s="232" t="n">
        <v>0</v>
      </c>
      <c r="O17" s="232">
        <f>N17</f>
        <v>0</v>
      </c>
      <c r="P17" s="232">
        <f>O17</f>
        <v>0</v>
      </c>
      <c r="Q17" s="232">
        <f>P17</f>
        <v>0</v>
      </c>
      <c r="R17" s="232">
        <f>Q17</f>
        <v>0</v>
      </c>
      <c r="S17" s="232">
        <f>R17</f>
        <v>0</v>
      </c>
      <c r="T17" s="232">
        <f>S17</f>
        <v>0</v>
      </c>
      <c r="U17" s="232">
        <f>T17</f>
        <v>0</v>
      </c>
      <c r="V17" s="232">
        <f>U17</f>
        <v>0</v>
      </c>
      <c r="W17" s="232">
        <f>V17</f>
        <v>0</v>
      </c>
      <c r="X17" s="232">
        <f>W17</f>
        <v>0</v>
      </c>
      <c r="Y17" s="232">
        <f>X17</f>
        <v>0</v>
      </c>
      <c r="Z17" s="232">
        <f>Y17</f>
        <v>0</v>
      </c>
      <c r="AA17" s="232">
        <f>Z17</f>
        <v>0</v>
      </c>
      <c r="AB17" s="232">
        <f>AA17</f>
        <v>0</v>
      </c>
      <c r="AC17" s="232">
        <f>AB17</f>
        <v>0</v>
      </c>
    </row>
    <row r="18" spans="4:29">
      <c r="D18" s="217" t="s">
        <v>351</v>
      </c>
      <c r="E18" s="218" t="n">
        <v>0</v>
      </c>
      <c r="F18" s="204">
        <f>E18/E35</f>
        <v>0</v>
      </c>
      <c r="G18" s="192" t="s">
        <v>352</v>
      </c>
      <c r="H18" s="236">
        <f>H19</f>
        <v>0</v>
      </c>
      <c r="I18" s="196">
        <f>H18/$H$75</f>
        <v>0</v>
      </c>
      <c r="K18" s="229" t="s">
        <v>353</v>
      </c>
      <c r="L18" s="230" t="str">
        <f>K18</f>
        <v>Empleados</v>
      </c>
      <c r="M18" s="231">
        <f>SUM(N18:AE18)</f>
        <v>913920</v>
      </c>
      <c r="N18" s="232" t="n">
        <v>57120</v>
      </c>
      <c r="O18" s="232">
        <f>N18</f>
        <v>57120</v>
      </c>
      <c r="P18" s="232">
        <f>O18</f>
        <v>57120</v>
      </c>
      <c r="Q18" s="232">
        <f>P18</f>
        <v>57120</v>
      </c>
      <c r="R18" s="232">
        <f>Q18</f>
        <v>57120</v>
      </c>
      <c r="S18" s="232">
        <f>R18</f>
        <v>57120</v>
      </c>
      <c r="T18" s="232">
        <f>S18</f>
        <v>57120</v>
      </c>
      <c r="U18" s="232">
        <f>T18</f>
        <v>57120</v>
      </c>
      <c r="V18" s="232">
        <f>U18</f>
        <v>57120</v>
      </c>
      <c r="W18" s="232">
        <f>V18</f>
        <v>57120</v>
      </c>
      <c r="X18" s="232">
        <f>W18</f>
        <v>57120</v>
      </c>
      <c r="Y18" s="232">
        <f>X18</f>
        <v>57120</v>
      </c>
      <c r="Z18" s="232">
        <f>Y18</f>
        <v>57120</v>
      </c>
      <c r="AA18" s="232">
        <f>Z18</f>
        <v>57120</v>
      </c>
      <c r="AB18" s="232">
        <f>AA18</f>
        <v>57120</v>
      </c>
      <c r="AC18" s="232">
        <f>AB18</f>
        <v>57120</v>
      </c>
    </row>
    <row r="19" spans="4:29">
      <c r="D19" s="217" t="s">
        <v>354</v>
      </c>
      <c r="E19" s="218" t="n">
        <v>0</v>
      </c>
      <c r="F19" s="204">
        <f>E19/E35</f>
        <v>0</v>
      </c>
      <c r="G19" s="237" t="s">
        <v>355</v>
      </c>
      <c r="H19" s="238">
        <f>M20</f>
        <v>0</v>
      </c>
      <c r="I19" s="207">
        <f>H19/$H$75</f>
        <v>0</v>
      </c>
      <c r="K19" s="229" t="s">
        <v>356</v>
      </c>
      <c r="L19" s="230" t="str">
        <f>K19</f>
        <v>Juveniles</v>
      </c>
      <c r="M19" s="231">
        <f>SUM(N19:AE19)</f>
        <v>320000</v>
      </c>
      <c r="N19" s="232" t="n">
        <v>20000</v>
      </c>
      <c r="O19" s="232" t="n">
        <v>20000</v>
      </c>
      <c r="P19" s="232" t="n">
        <v>20000</v>
      </c>
      <c r="Q19" s="232" t="n">
        <v>20000</v>
      </c>
      <c r="R19" s="232" t="n">
        <v>20000</v>
      </c>
      <c r="S19" s="232" t="n">
        <v>20000</v>
      </c>
      <c r="T19" s="232" t="n">
        <v>20000</v>
      </c>
      <c r="U19" s="232" t="n">
        <v>20000</v>
      </c>
      <c r="V19" s="232" t="n">
        <v>20000</v>
      </c>
      <c r="W19" s="232" t="n">
        <v>20000</v>
      </c>
      <c r="X19" s="232" t="n">
        <v>20000</v>
      </c>
      <c r="Y19" s="232" t="n">
        <v>20000</v>
      </c>
      <c r="Z19" s="232" t="n">
        <v>20000</v>
      </c>
      <c r="AA19" s="232" t="n">
        <v>20000</v>
      </c>
      <c r="AB19" s="232" t="n">
        <v>20000</v>
      </c>
      <c r="AC19" s="232" t="n">
        <v>20000</v>
      </c>
    </row>
    <row r="20" spans="4:29" ht="18.75" customHeight="1">
      <c r="D20" s="214"/>
      <c r="E20" s="224"/>
      <c r="G20" s="212"/>
      <c r="H20" s="213"/>
      <c r="I20" s="207"/>
      <c r="K20" s="229" t="s">
        <v>357</v>
      </c>
      <c r="L20" s="230" t="s">
        <v>355</v>
      </c>
      <c r="M20" s="231">
        <f>SUM(N20:AE20)</f>
        <v>0</v>
      </c>
      <c r="N20" s="232" t="n">
        <v>0</v>
      </c>
      <c r="O20" s="232" t="n">
        <v>0</v>
      </c>
      <c r="P20" s="232" t="n">
        <v>0</v>
      </c>
      <c r="Q20" s="232" t="n">
        <v>0</v>
      </c>
      <c r="R20" s="232" t="n">
        <v>0</v>
      </c>
      <c r="S20" s="232" t="n">
        <v>0</v>
      </c>
      <c r="T20" s="232" t="n">
        <v>0</v>
      </c>
      <c r="U20" s="232" t="n">
        <v>0</v>
      </c>
      <c r="V20" s="232" t="n">
        <v>0</v>
      </c>
      <c r="W20" s="232" t="n">
        <v>0</v>
      </c>
      <c r="X20" s="232" t="n">
        <v>0</v>
      </c>
      <c r="Y20" s="232" t="n">
        <v>0</v>
      </c>
      <c r="Z20" s="232" t="n">
        <v>0</v>
      </c>
      <c r="AA20" s="232" t="n">
        <v>0</v>
      </c>
      <c r="AB20" s="232" t="n">
        <v>0</v>
      </c>
      <c r="AC20" s="232" t="n">
        <v>0</v>
      </c>
    </row>
    <row r="21" spans="4:29" ht="15.40" customHeight="1">
      <c r="D21" s="192" t="s">
        <v>330</v>
      </c>
      <c r="E21" s="239">
        <f>E22</f>
        <v>0</v>
      </c>
      <c r="F21" s="194">
        <f>E21/E35</f>
        <v>0</v>
      </c>
      <c r="G21" s="212"/>
      <c r="H21" s="213"/>
      <c r="I21" s="207"/>
      <c r="K21" s="366" t="s">
        <v>337</v>
      </c>
      <c r="L21" s="230" t="s">
        <v>257</v>
      </c>
      <c r="M21" s="231">
        <f>SUM(N21:AE21)</f>
        <v>0</v>
      </c>
      <c r="N21" s="232" t="n">
        <v>0</v>
      </c>
      <c r="O21" s="232" t="n">
        <v>0</v>
      </c>
      <c r="P21" s="232" t="n">
        <v>0</v>
      </c>
      <c r="Q21" s="232" t="n">
        <v>0</v>
      </c>
      <c r="R21" s="232" t="n">
        <v>0</v>
      </c>
      <c r="S21" s="232" t="n">
        <v>0</v>
      </c>
      <c r="T21" s="232" t="n">
        <v>0</v>
      </c>
      <c r="U21" s="232" t="n">
        <v>0</v>
      </c>
      <c r="V21" s="232" t="n">
        <v>0</v>
      </c>
      <c r="W21" s="232" t="n">
        <v>0</v>
      </c>
      <c r="X21" s="232" t="n">
        <v>0</v>
      </c>
      <c r="Y21" s="232" t="n">
        <v>0</v>
      </c>
      <c r="Z21" s="232" t="n">
        <v>0</v>
      </c>
      <c r="AA21" s="232" t="n">
        <v>0</v>
      </c>
      <c r="AB21" s="232" t="n">
        <v>0</v>
      </c>
      <c r="AC21" s="232" t="n">
        <v>0</v>
      </c>
    </row>
    <row r="22" spans="4:29">
      <c r="D22" s="217" t="s">
        <v>330</v>
      </c>
      <c r="E22" s="218">
        <f>M8+M9</f>
        <v>0</v>
      </c>
      <c r="F22" s="204">
        <f>E22/E35</f>
        <v>0</v>
      </c>
      <c r="G22" s="192" t="s">
        <v>358</v>
      </c>
      <c r="H22" s="195">
        <f>SUM(H23:H24)</f>
        <v>0</v>
      </c>
      <c r="I22" s="196">
        <f>H22/$H$75</f>
        <v>0</v>
      </c>
      <c r="K22" s="366"/>
      <c r="L22" s="230" t="s">
        <v>359</v>
      </c>
      <c r="M22" s="231">
        <f>SUM(N22:AE22)</f>
        <v>15000</v>
      </c>
      <c r="N22" s="232" t="n">
        <v>0</v>
      </c>
      <c r="O22" s="232" t="n">
        <v>1000</v>
      </c>
      <c r="P22" s="232">
        <f>O22</f>
        <v>1000</v>
      </c>
      <c r="Q22" s="232">
        <f>P22</f>
        <v>1000</v>
      </c>
      <c r="R22" s="232">
        <f>Q22</f>
        <v>1000</v>
      </c>
      <c r="S22" s="232">
        <f>R22</f>
        <v>1000</v>
      </c>
      <c r="T22" s="232">
        <f>S22</f>
        <v>1000</v>
      </c>
      <c r="U22" s="232">
        <f>T22</f>
        <v>1000</v>
      </c>
      <c r="V22" s="232">
        <f>U22</f>
        <v>1000</v>
      </c>
      <c r="W22" s="232">
        <f>V22</f>
        <v>1000</v>
      </c>
      <c r="X22" s="232">
        <f>W22</f>
        <v>1000</v>
      </c>
      <c r="Y22" s="232">
        <f>X22</f>
        <v>1000</v>
      </c>
      <c r="Z22" s="232">
        <f>Y22</f>
        <v>1000</v>
      </c>
      <c r="AA22" s="232">
        <f>Z22</f>
        <v>1000</v>
      </c>
      <c r="AB22" s="232">
        <f>AA22</f>
        <v>1000</v>
      </c>
      <c r="AC22" s="232">
        <f>AB22</f>
        <v>1000</v>
      </c>
    </row>
    <row r="23" spans="3:29" ht="15.75" customHeight="1">
      <c r="C23" s="240"/>
      <c r="D23" s="214"/>
      <c r="E23" s="224"/>
      <c r="G23" s="237" t="s">
        <v>323</v>
      </c>
      <c r="H23" s="241">
        <f>M17</f>
        <v>0</v>
      </c>
      <c r="I23" s="207">
        <f>H23/$H$75</f>
        <v>0</v>
      </c>
      <c r="K23" s="366"/>
      <c r="L23" s="230" t="s">
        <v>360</v>
      </c>
      <c r="M23" s="231">
        <f>SUM(N23:AE23)</f>
        <v>0</v>
      </c>
      <c r="N23" s="232" t="n">
        <v>0</v>
      </c>
      <c r="O23" s="232" t="n">
        <v>0</v>
      </c>
      <c r="P23" s="232" t="n">
        <v>0</v>
      </c>
      <c r="Q23" s="232" t="n">
        <v>0</v>
      </c>
      <c r="R23" s="232" t="n">
        <v>0</v>
      </c>
      <c r="S23" s="232" t="n">
        <v>0</v>
      </c>
      <c r="T23" s="232" t="n">
        <v>0</v>
      </c>
      <c r="U23" s="232" t="n">
        <v>0</v>
      </c>
      <c r="V23" s="232" t="n">
        <v>0</v>
      </c>
      <c r="W23" s="232" t="n">
        <v>0</v>
      </c>
      <c r="X23" s="232" t="n">
        <v>0</v>
      </c>
      <c r="Y23" s="232" t="n">
        <v>0</v>
      </c>
      <c r="Z23" s="232" t="n">
        <v>0</v>
      </c>
      <c r="AA23" s="232" t="n">
        <v>0</v>
      </c>
      <c r="AB23" s="232" t="n">
        <v>0</v>
      </c>
      <c r="AC23" s="232" t="n">
        <v>0</v>
      </c>
    </row>
    <row r="24" spans="1:29">
      <c r="A24" s="230" t="str">
        <f>L15</f>
        <v>Sueldos</v>
      </c>
      <c r="B24" s="242">
        <f>M15/$M$65</f>
        <v>0.0601579967452689957</v>
      </c>
      <c r="C24" s="11"/>
      <c r="D24" s="192" t="s">
        <v>361</v>
      </c>
      <c r="E24" s="193">
        <f>E25+E26-E27</f>
        <v>3553583</v>
      </c>
      <c r="F24" s="194">
        <f>E24/E35</f>
        <v>0.482811268108132019</v>
      </c>
      <c r="G24" s="237" t="s">
        <v>257</v>
      </c>
      <c r="H24" s="241">
        <f>M21</f>
        <v>0</v>
      </c>
      <c r="I24" s="207">
        <f>H24/$H$75</f>
        <v>0</v>
      </c>
      <c r="K24" s="229" t="s">
        <v>362</v>
      </c>
      <c r="L24" s="230" t="str">
        <f>K24</f>
        <v>Intereses</v>
      </c>
      <c r="M24" s="231">
        <f>SUM(N24:AE24)</f>
        <v>0</v>
      </c>
      <c r="N24" s="232" t="n">
        <v>0</v>
      </c>
      <c r="O24" s="232" t="n">
        <v>0</v>
      </c>
      <c r="P24" s="232" t="n">
        <v>0</v>
      </c>
      <c r="Q24" s="232" t="n">
        <v>0</v>
      </c>
      <c r="R24" s="232" t="n">
        <v>0</v>
      </c>
      <c r="S24" s="232" t="n">
        <v>0</v>
      </c>
      <c r="T24" s="232" t="n">
        <v>0</v>
      </c>
      <c r="U24" s="232" t="n">
        <v>0</v>
      </c>
      <c r="V24" s="232" t="n">
        <v>0</v>
      </c>
      <c r="W24" s="232" t="n">
        <v>0</v>
      </c>
      <c r="X24" s="232" t="n">
        <v>0</v>
      </c>
      <c r="Y24" s="232" t="n">
        <v>0</v>
      </c>
      <c r="Z24" s="232" t="n">
        <v>0</v>
      </c>
      <c r="AA24" s="232" t="n">
        <v>0</v>
      </c>
      <c r="AB24" s="232" t="n">
        <v>0</v>
      </c>
      <c r="AC24" s="232" t="n">
        <v>0</v>
      </c>
    </row>
    <row r="25" spans="1:29">
      <c r="A25" s="230" t="str">
        <f>L16</f>
        <v>Mantenimiento </v>
      </c>
      <c r="B25" s="242">
        <f>M16/$M$65</f>
        <v>0.0832568306100549904</v>
      </c>
      <c r="C25" s="178"/>
      <c r="D25" s="219" t="s">
        <v>363</v>
      </c>
      <c r="E25" s="243">
        <f>N5</f>
        <v>3553583</v>
      </c>
      <c r="F25" s="204">
        <f>E25/E35</f>
        <v>0.482811268108132019</v>
      </c>
      <c r="G25" s="212"/>
      <c r="H25" s="213"/>
      <c r="I25" s="207"/>
      <c r="K25" s="244" t="s">
        <v>364</v>
      </c>
      <c r="L25" s="245"/>
      <c r="M25" s="246">
        <f>SUM(N25:AE25)</f>
        <v>1598696</v>
      </c>
      <c r="N25" s="247">
        <f>SUM(N15:N24)</f>
        <v>98231</v>
      </c>
      <c r="O25" s="247">
        <f>SUM(O15:O24)</f>
        <v>99331</v>
      </c>
      <c r="P25" s="247">
        <f>SUM(P15:P24)</f>
        <v>99431</v>
      </c>
      <c r="Q25" s="247">
        <f>SUM(Q15:Q24)</f>
        <v>99531</v>
      </c>
      <c r="R25" s="247">
        <f>SUM(R15:R24)</f>
        <v>99631</v>
      </c>
      <c r="S25" s="247">
        <f>SUM(S15:S24)</f>
        <v>99731</v>
      </c>
      <c r="T25" s="247">
        <f>SUM(T15:T24)</f>
        <v>99831</v>
      </c>
      <c r="U25" s="247">
        <f>SUM(U15:U24)</f>
        <v>99931</v>
      </c>
      <c r="V25" s="247">
        <f>SUM(V15:V24)</f>
        <v>100031</v>
      </c>
      <c r="W25" s="247">
        <f>SUM(W15:W24)</f>
        <v>100131</v>
      </c>
      <c r="X25" s="247">
        <f>SUM(X15:X24)</f>
        <v>100231</v>
      </c>
      <c r="Y25" s="247">
        <f>SUM(Y15:Y24)</f>
        <v>100331</v>
      </c>
      <c r="Z25" s="247">
        <f>SUM(Z15:Z24)</f>
        <v>100431</v>
      </c>
      <c r="AA25" s="247">
        <f>SUM(AA15:AA24)</f>
        <v>100531</v>
      </c>
      <c r="AB25" s="247">
        <f>SUM(AB15:AB24)</f>
        <v>100631</v>
      </c>
      <c r="AC25" s="247">
        <f>SUM(AC15:AC24)</f>
        <v>100731</v>
      </c>
    </row>
    <row r="26" spans="1:29">
      <c r="A26" s="230" t="str">
        <f>L17</f>
        <v>Estadio</v>
      </c>
      <c r="B26" s="242">
        <f>M17/$M$65</f>
        <v>0</v>
      </c>
      <c r="C26" s="14"/>
      <c r="D26" s="219" t="str">
        <f>D12</f>
        <v>Ing Reservas</v>
      </c>
      <c r="E26" s="243">
        <f>M13</f>
        <v>0</v>
      </c>
      <c r="F26" s="204">
        <f>E26/E35</f>
        <v>0</v>
      </c>
      <c r="G26" s="192" t="s">
        <v>365</v>
      </c>
      <c r="H26" s="195">
        <f>SUM(H27:H32)</f>
        <v>1598696</v>
      </c>
      <c r="I26" s="196">
        <f>H26/$H$75</f>
        <v>0.233857782457448016</v>
      </c>
      <c r="K26" s="248" t="s">
        <v>366</v>
      </c>
      <c r="L26" s="248"/>
      <c r="M26" s="199">
        <f>M5+M14-M25</f>
        <v>4917799.68884724006</v>
      </c>
      <c r="N26" s="199">
        <f>N5+N14-N25</f>
        <v>3774250</v>
      </c>
      <c r="O26" s="199">
        <f>O5+O14-O25</f>
        <v>3882149.60449858988</v>
      </c>
      <c r="P26" s="199">
        <f>P5+P14-P25</f>
        <v>3884389.93439549999</v>
      </c>
      <c r="Q26" s="199">
        <f>Q5+Q14-Q25</f>
        <v>3970976.90909091011</v>
      </c>
      <c r="R26" s="199">
        <f>R5+R14-R25</f>
        <v>4077150.52858482022</v>
      </c>
      <c r="S26" s="199">
        <f>S5+S14-S25</f>
        <v>4091124.10684162006</v>
      </c>
      <c r="T26" s="199">
        <f>T5+T14-T25</f>
        <v>4096396.85473289993</v>
      </c>
      <c r="U26" s="199">
        <f>U5+U14-U25</f>
        <v>4222648.12652297039</v>
      </c>
      <c r="V26" s="199">
        <f>V5+V14-V25</f>
        <v>4238595.92221182026</v>
      </c>
      <c r="W26" s="199">
        <f>W5+W14-W25</f>
        <v>4399979.24179944955</v>
      </c>
      <c r="X26" s="199">
        <f>X5+X14-X25</f>
        <v>4426333.53983131982</v>
      </c>
      <c r="Y26" s="199">
        <f>Y5+Y14-Y25</f>
        <v>4603752.82661669981</v>
      </c>
      <c r="Z26" s="199">
        <f>Z5+Z14-Z25</f>
        <v>4639519.59700096026</v>
      </c>
      <c r="AA26" s="199">
        <f>AA5+AA14-AA25</f>
        <v>4826279.85098409001</v>
      </c>
      <c r="AB26" s="199">
        <f>AB5+AB14-AB25</f>
        <v>4870380.5482661901</v>
      </c>
      <c r="AC26" s="199">
        <f>AC5+AC14-AC25</f>
        <v>4917799.68884725962</v>
      </c>
    </row>
    <row r="27" spans="1:29">
      <c r="A27" s="230" t="str">
        <f>L18</f>
        <v>Empleados</v>
      </c>
      <c r="B27" s="242">
        <f>M18/$M$65</f>
        <v>0.374724620947627995</v>
      </c>
      <c r="C27" s="25"/>
      <c r="D27" s="219" t="str">
        <f>D13</f>
        <v>Pago Reservas</v>
      </c>
      <c r="E27" s="243">
        <f>M23*-1</f>
        <v>0</v>
      </c>
      <c r="F27" s="204">
        <f>E27/E35</f>
        <v>0</v>
      </c>
      <c r="G27" s="237" t="s">
        <v>367</v>
      </c>
      <c r="H27" s="241">
        <f>M15</f>
        <v>146720</v>
      </c>
      <c r="I27" s="207">
        <f>H27/$H$75</f>
        <v>0.0214622503854119984</v>
      </c>
      <c r="K27" s="249"/>
      <c r="L27" s="249"/>
      <c r="M27" s="249"/>
      <c r="N27" s="250">
        <f>N1+7</f>
        <v>43763</v>
      </c>
      <c r="O27" s="250">
        <f>O1+6</f>
        <v>43770</v>
      </c>
      <c r="P27" s="250">
        <f>O27+7</f>
        <v>43777</v>
      </c>
      <c r="Q27" s="250">
        <f>P27+7</f>
        <v>43784</v>
      </c>
      <c r="R27" s="250">
        <f>Q27+7</f>
        <v>43791</v>
      </c>
      <c r="S27" s="250">
        <f>R27+7</f>
        <v>43798</v>
      </c>
      <c r="T27" s="250">
        <f>S27+7</f>
        <v>43805</v>
      </c>
      <c r="U27" s="250">
        <f>T27+7</f>
        <v>43812</v>
      </c>
      <c r="V27" s="250">
        <f>U27+7</f>
        <v>43819</v>
      </c>
      <c r="W27" s="250">
        <f>V27+7</f>
        <v>43826</v>
      </c>
      <c r="X27" s="250">
        <f>W27+7</f>
        <v>43833</v>
      </c>
      <c r="Y27" s="250">
        <f>X27+7</f>
        <v>43840</v>
      </c>
      <c r="Z27" s="250">
        <f>Y27+7</f>
        <v>43847</v>
      </c>
      <c r="AA27" s="250">
        <f>Z27+7</f>
        <v>43854</v>
      </c>
      <c r="AB27" s="250">
        <f>AA27+7</f>
        <v>43861</v>
      </c>
      <c r="AC27" s="250">
        <f>AB27+7</f>
        <v>43868</v>
      </c>
    </row>
    <row r="28" spans="1:29">
      <c r="A28" s="230" t="str">
        <f>L19</f>
        <v>Juveniles</v>
      </c>
      <c r="B28" s="242">
        <f>M19/$M$65</f>
        <v>0.131206099771578</v>
      </c>
      <c r="C28" s="14"/>
      <c r="D28" s="212"/>
      <c r="E28" s="251"/>
      <c r="F28" s="204"/>
      <c r="G28" s="237" t="s">
        <v>349</v>
      </c>
      <c r="H28" s="241">
        <f>M16</f>
        <v>203056</v>
      </c>
      <c r="I28" s="207">
        <f>H28/$H$75</f>
        <v>0.0297030991975209968</v>
      </c>
      <c r="K28" s="252"/>
      <c r="L28" s="252"/>
      <c r="M28" s="252"/>
      <c r="N28" s="252"/>
      <c r="O28" s="252"/>
      <c r="P28" s="252"/>
      <c r="Q28" s="252"/>
      <c r="R28" s="252"/>
      <c r="S28" s="252"/>
      <c r="T28" s="252"/>
      <c r="U28" s="252"/>
      <c r="V28" s="252"/>
      <c r="W28" s="252"/>
      <c r="X28" s="252"/>
      <c r="Y28" s="252"/>
      <c r="Z28" s="252"/>
      <c r="AA28" s="252"/>
      <c r="AB28" s="252"/>
      <c r="AC28" s="252"/>
    </row>
    <row r="29" spans="1:29">
      <c r="A29" s="230" t="str">
        <f>L20</f>
        <v>Compra</v>
      </c>
      <c r="B29" s="242">
        <f>M20/$M$65</f>
        <v>0</v>
      </c>
      <c r="D29" s="192" t="s">
        <v>368</v>
      </c>
      <c r="E29" s="193">
        <f>SUM(E30:E34)</f>
        <v>2962912.68884724006</v>
      </c>
      <c r="F29" s="194">
        <f>E29/E35</f>
        <v>0.402559228979881034</v>
      </c>
      <c r="G29" s="237" t="s">
        <v>353</v>
      </c>
      <c r="H29" s="241">
        <f>M18</f>
        <v>913920</v>
      </c>
      <c r="I29" s="207">
        <f>H29/$H$75</f>
        <v>0.133688521484704004</v>
      </c>
      <c r="K29" s="253"/>
      <c r="L29" s="253"/>
      <c r="M29" s="254" t="s">
        <v>345</v>
      </c>
      <c r="N29" s="255" t="n">
        <v>17</v>
      </c>
      <c r="O29" s="255"/>
      <c r="P29" s="255"/>
      <c r="Q29" s="255"/>
      <c r="R29" s="255"/>
      <c r="S29" s="255"/>
      <c r="T29" s="255"/>
      <c r="U29" s="255"/>
      <c r="V29" s="255"/>
      <c r="W29" s="255" t="n">
        <v>18</v>
      </c>
      <c r="X29" s="255" t="n">
        <v>18</v>
      </c>
      <c r="Y29" s="255" t="n">
        <v>18</v>
      </c>
      <c r="Z29" s="255"/>
      <c r="AA29" s="255"/>
      <c r="AB29" s="255" t="n">
        <v>17</v>
      </c>
      <c r="AC29" s="255" t="n">
        <v>17</v>
      </c>
    </row>
    <row r="30" spans="1:29" ht="15.40" customHeight="1">
      <c r="A30" s="230" t="str">
        <f>L21</f>
        <v>Entrenador</v>
      </c>
      <c r="B30" s="242">
        <f>M21/$M$65</f>
        <v>0</v>
      </c>
      <c r="D30" s="219" t="s">
        <v>318</v>
      </c>
      <c r="E30" s="243">
        <f>M11</f>
        <v>16050</v>
      </c>
      <c r="F30" s="204">
        <f>E30/E35</f>
        <v>0.00218065002369000016</v>
      </c>
      <c r="G30" s="237" t="s">
        <v>356</v>
      </c>
      <c r="H30" s="241">
        <f>M19</f>
        <v>320000</v>
      </c>
      <c r="I30" s="207">
        <f>H30/$H$75</f>
        <v>0.0468097064022069986</v>
      </c>
      <c r="K30" s="14"/>
      <c r="L30" s="367" t="s">
        <v>369</v>
      </c>
      <c r="M30" s="256" t="s">
        <v>68</v>
      </c>
      <c r="N30" s="255" t="n">
        <v>37170</v>
      </c>
      <c r="O30" s="255"/>
      <c r="P30" s="255"/>
      <c r="Q30" s="255"/>
      <c r="R30" s="255"/>
      <c r="S30" s="255"/>
      <c r="T30" s="255"/>
      <c r="U30" s="255"/>
      <c r="V30" s="255"/>
      <c r="W30" s="255" t="n">
        <v>28250</v>
      </c>
      <c r="X30" s="255" t="n">
        <v>29320</v>
      </c>
      <c r="Y30" s="255" t="n">
        <v>35860</v>
      </c>
      <c r="Z30" s="255"/>
      <c r="AA30" s="255"/>
      <c r="AB30" s="255" t="n">
        <v>28540</v>
      </c>
      <c r="AC30" s="255" t="n">
        <v>32740</v>
      </c>
    </row>
    <row r="31" spans="1:29">
      <c r="A31" s="230" t="str">
        <f>L22</f>
        <v>Viajes+Venta</v>
      </c>
      <c r="B31" s="242">
        <f>M22/$M$65</f>
        <v>0.0061502859267929999</v>
      </c>
      <c r="D31" s="219" t="s">
        <v>340</v>
      </c>
      <c r="E31" s="243">
        <f>M12</f>
        <v>140000</v>
      </c>
      <c r="F31" s="204">
        <f>E31/E35</f>
        <v>0.0190212463125639992</v>
      </c>
      <c r="G31" s="237" t="s">
        <v>359</v>
      </c>
      <c r="H31" s="241">
        <f>M22</f>
        <v>15000</v>
      </c>
      <c r="I31" s="207">
        <f>H31/$H$75</f>
        <v>0.00219420498760300031</v>
      </c>
      <c r="K31" s="14"/>
      <c r="L31" s="367"/>
      <c r="M31" s="256" t="s">
        <v>370</v>
      </c>
      <c r="N31" s="255" t="n">
        <v>8120</v>
      </c>
      <c r="O31" s="255"/>
      <c r="P31" s="255"/>
      <c r="Q31" s="255"/>
      <c r="R31" s="255"/>
      <c r="S31" s="255"/>
      <c r="T31" s="255"/>
      <c r="U31" s="255"/>
      <c r="V31" s="255"/>
      <c r="W31" s="255" t="n">
        <v>7400</v>
      </c>
      <c r="X31" s="255" t="n">
        <v>7400</v>
      </c>
      <c r="Y31" s="255" t="n">
        <v>7400</v>
      </c>
      <c r="Z31" s="255"/>
      <c r="AA31" s="255"/>
      <c r="AB31" s="255" t="n">
        <v>8170</v>
      </c>
      <c r="AC31" s="255" t="n">
        <v>8170</v>
      </c>
    </row>
    <row r="32" spans="1:29">
      <c r="A32" s="230" t="str">
        <f>L24</f>
        <v>Intereses</v>
      </c>
      <c r="B32" s="242">
        <f>M24/$M$65</f>
        <v>0</v>
      </c>
      <c r="D32" s="219" t="s">
        <v>325</v>
      </c>
      <c r="E32" s="243">
        <f>M6</f>
        <v>1136347</v>
      </c>
      <c r="F32" s="204">
        <f>E32/E35</f>
        <v>0.154390972739589998</v>
      </c>
      <c r="G32" s="237" t="s">
        <v>362</v>
      </c>
      <c r="H32" s="241">
        <f>M24</f>
        <v>0</v>
      </c>
      <c r="I32" s="207">
        <f>H32/$H$75</f>
        <v>0</v>
      </c>
      <c r="K32" s="14"/>
      <c r="L32" s="367"/>
      <c r="M32" s="256" t="s">
        <v>249</v>
      </c>
      <c r="N32" s="255" t="n">
        <v>34290</v>
      </c>
      <c r="O32" s="255"/>
      <c r="P32" s="255"/>
      <c r="Q32" s="255"/>
      <c r="R32" s="255"/>
      <c r="S32" s="255"/>
      <c r="T32" s="255"/>
      <c r="U32" s="255"/>
      <c r="V32" s="255"/>
      <c r="W32" s="255" t="n">
        <v>24450</v>
      </c>
      <c r="X32" s="255" t="n">
        <v>25570</v>
      </c>
      <c r="Y32" s="255" t="n">
        <v>31910</v>
      </c>
      <c r="Z32" s="255"/>
      <c r="AA32" s="255"/>
      <c r="AB32" s="255" t="n">
        <v>25490</v>
      </c>
      <c r="AC32" s="255" t="n">
        <v>29660</v>
      </c>
    </row>
    <row r="33" spans="1:29">
      <c r="A33" s="14"/>
      <c r="B33" s="257">
        <f>SUM(B24:B32)</f>
        <v>0.655495834001323097</v>
      </c>
      <c r="D33" s="219" t="s">
        <v>327</v>
      </c>
      <c r="E33" s="243">
        <f>M7</f>
        <v>1670515.68884724006</v>
      </c>
      <c r="F33" s="204">
        <f>E33/E35</f>
        <v>0.226966359904035997</v>
      </c>
      <c r="G33" s="212"/>
      <c r="H33" s="213"/>
      <c r="I33" s="207"/>
      <c r="K33" s="14"/>
      <c r="L33" s="367"/>
      <c r="M33" s="256" t="s">
        <v>250</v>
      </c>
      <c r="N33" s="255" t="n">
        <v>6330</v>
      </c>
      <c r="O33" s="255"/>
      <c r="P33" s="255"/>
      <c r="Q33" s="255"/>
      <c r="R33" s="255"/>
      <c r="S33" s="255"/>
      <c r="T33" s="255"/>
      <c r="U33" s="255"/>
      <c r="V33" s="255"/>
      <c r="W33" s="255" t="n">
        <v>5210</v>
      </c>
      <c r="X33" s="255" t="n">
        <v>5210</v>
      </c>
      <c r="Y33" s="255" t="n">
        <v>5250</v>
      </c>
      <c r="Z33" s="255"/>
      <c r="AA33" s="255"/>
      <c r="AB33" s="255" t="n">
        <v>6350</v>
      </c>
      <c r="AC33" s="255" t="n">
        <v>6350</v>
      </c>
    </row>
    <row r="34" spans="1:29">
      <c r="A34" s="25"/>
      <c r="B34" s="258"/>
      <c r="D34" s="259" t="s">
        <v>334</v>
      </c>
      <c r="E34" s="260">
        <f>M10</f>
        <v>0</v>
      </c>
      <c r="F34" s="204">
        <f>E34/E35</f>
        <v>0</v>
      </c>
      <c r="G34" s="261"/>
      <c r="H34" s="262"/>
      <c r="I34" s="263"/>
      <c r="K34" s="14"/>
      <c r="L34" s="367"/>
      <c r="M34" s="256" t="s">
        <v>254</v>
      </c>
      <c r="N34" s="264" t="s">
        <v>371</v>
      </c>
      <c r="O34" s="264"/>
      <c r="P34" s="264"/>
      <c r="Q34" s="264"/>
      <c r="R34" s="264"/>
      <c r="S34" s="264"/>
      <c r="T34" s="264"/>
      <c r="U34" s="264"/>
      <c r="V34" s="264"/>
      <c r="W34" s="264" t="s">
        <v>372</v>
      </c>
      <c r="X34" s="264" t="s">
        <v>373</v>
      </c>
      <c r="Y34" s="264" t="s">
        <v>374</v>
      </c>
      <c r="Z34" s="264"/>
      <c r="AA34" s="264"/>
      <c r="AB34" s="264" t="s">
        <v>375</v>
      </c>
      <c r="AC34" s="264" t="s">
        <v>376</v>
      </c>
    </row>
    <row r="35" spans="1:29">
      <c r="A35" s="368">
        <f>M25</f>
        <v>1598696</v>
      </c>
      <c r="B35" s="368"/>
      <c r="D35" s="265" t="s">
        <v>377</v>
      </c>
      <c r="E35" s="266">
        <f>E29+E21+E15+E5+E10+E24</f>
        <v>7360190.68884724006</v>
      </c>
      <c r="F35" s="267">
        <f>F29+F21+F15+F5+F10+F24</f>
        <v>1</v>
      </c>
      <c r="G35" s="265" t="s">
        <v>377</v>
      </c>
      <c r="H35" s="266">
        <f>H26+H18+H10+H5+H22</f>
        <v>7360190.68884724006</v>
      </c>
      <c r="I35" s="268">
        <f>H35/$H$75</f>
        <v>1.07665114127875006</v>
      </c>
      <c r="K35" s="14"/>
      <c r="L35" s="367"/>
      <c r="M35" s="256" t="s">
        <v>378</v>
      </c>
      <c r="N35" s="269" t="n">
        <v>5.75</v>
      </c>
      <c r="O35" s="269"/>
      <c r="P35" s="269"/>
      <c r="Q35" s="269"/>
      <c r="R35" s="269"/>
      <c r="S35" s="269"/>
      <c r="T35" s="269"/>
      <c r="U35" s="269"/>
      <c r="V35" s="269"/>
      <c r="W35" s="269" t="n">
        <v>5.5</v>
      </c>
      <c r="X35" s="269" t="n">
        <v>5.5</v>
      </c>
      <c r="Y35" s="269" t="n">
        <v>5.5</v>
      </c>
      <c r="Z35" s="269"/>
      <c r="AA35" s="269"/>
      <c r="AB35" s="269" t="n">
        <v>5.75</v>
      </c>
      <c r="AC35" s="269" t="n">
        <v>5.75</v>
      </c>
    </row>
    <row r="36" spans="5:29">
      <c r="E36" s="213"/>
      <c r="F36" s="187"/>
      <c r="G36" s="270"/>
      <c r="H36" s="271">
        <f>E35-H35</f>
        <v>0</v>
      </c>
      <c r="I36" s="213"/>
      <c r="K36" s="14"/>
      <c r="L36" s="367"/>
      <c r="M36" s="256" t="s">
        <v>251</v>
      </c>
      <c r="N36" s="269" t="n">
        <v>6</v>
      </c>
      <c r="O36" s="269"/>
      <c r="P36" s="269"/>
      <c r="Q36" s="269"/>
      <c r="R36" s="269"/>
      <c r="S36" s="269"/>
      <c r="T36" s="269"/>
      <c r="U36" s="269"/>
      <c r="V36" s="269"/>
      <c r="W36" s="269" t="n">
        <v>6</v>
      </c>
      <c r="X36" s="269" t="n">
        <v>6</v>
      </c>
      <c r="Y36" s="269" t="n">
        <v>6</v>
      </c>
      <c r="Z36" s="269"/>
      <c r="AA36" s="269"/>
      <c r="AB36" s="269" t="n">
        <v>6.25</v>
      </c>
      <c r="AC36" s="269" t="n">
        <v>6</v>
      </c>
    </row>
    <row r="37" spans="5:29">
      <c r="E37" s="213"/>
      <c r="F37" s="213"/>
      <c r="H37" s="213"/>
      <c r="I37" s="213"/>
      <c r="K37" s="14"/>
      <c r="L37" s="367"/>
      <c r="M37" s="256" t="s">
        <v>379</v>
      </c>
      <c r="N37" s="269" t="n">
        <v>3</v>
      </c>
      <c r="O37" s="269"/>
      <c r="P37" s="269"/>
      <c r="Q37" s="269"/>
      <c r="R37" s="269"/>
      <c r="S37" s="269"/>
      <c r="T37" s="269"/>
      <c r="U37" s="269"/>
      <c r="V37" s="269"/>
      <c r="W37" s="269" t="n">
        <v>2.75</v>
      </c>
      <c r="X37" s="269" t="n">
        <v>2.75</v>
      </c>
      <c r="Y37" s="269" t="n">
        <v>2.75</v>
      </c>
      <c r="Z37" s="269"/>
      <c r="AA37" s="269"/>
      <c r="AB37" s="269" t="n">
        <v>2.75</v>
      </c>
      <c r="AC37" s="269" t="n">
        <v>2.75</v>
      </c>
    </row>
    <row r="38" spans="4:29">
      <c r="D38" s="272"/>
      <c r="E38" s="273"/>
      <c r="F38" s="213"/>
      <c r="G38" s="14"/>
      <c r="H38" s="195"/>
      <c r="I38" s="195"/>
      <c r="K38" s="14"/>
      <c r="L38" s="14"/>
      <c r="M38" s="183" t="s">
        <v>380</v>
      </c>
      <c r="N38" s="274">
        <f>N30/N31</f>
        <v>4.57758620689654983</v>
      </c>
      <c r="O38" s="274" t="e">
        <f>O30/O31</f>
        <v>#DIV/0!</v>
      </c>
      <c r="P38" s="274" t="e">
        <f>P30/P31</f>
        <v>#DIV/0!</v>
      </c>
      <c r="Q38" s="274" t="e">
        <f>Q30/Q31</f>
        <v>#DIV/0!</v>
      </c>
      <c r="R38" s="274" t="e">
        <f>R30/R31</f>
        <v>#DIV/0!</v>
      </c>
      <c r="S38" s="274" t="e">
        <f>S30/S31</f>
        <v>#DIV/0!</v>
      </c>
      <c r="T38" s="274" t="e">
        <f>T30/T31</f>
        <v>#DIV/0!</v>
      </c>
      <c r="U38" s="274"/>
      <c r="V38" s="274"/>
      <c r="W38" s="274">
        <f>W30/W31</f>
        <v>3.81756756756757021</v>
      </c>
      <c r="X38" s="274">
        <f>X30/X31</f>
        <v>3.96216216216215997</v>
      </c>
      <c r="Y38" s="274">
        <f>Y30/Y31</f>
        <v>4.84594594594595041</v>
      </c>
      <c r="Z38" s="274" t="e">
        <f>Z30/Z31</f>
        <v>#DIV/0!</v>
      </c>
      <c r="AA38" s="274" t="e">
        <f>AA30/AA31</f>
        <v>#DIV/0!</v>
      </c>
      <c r="AB38" s="274">
        <f>AB30/AB31</f>
        <v>3.49326805385556982</v>
      </c>
      <c r="AC38" s="274">
        <f>AC30/AC31</f>
        <v>4.00734394124846993</v>
      </c>
    </row>
    <row r="39" spans="5:29">
      <c r="E39" s="195"/>
      <c r="F39" s="213"/>
      <c r="H39" s="213"/>
      <c r="I39" s="213"/>
      <c r="K39" s="14"/>
      <c r="L39" s="14"/>
      <c r="M39" s="14"/>
      <c r="N39" s="14"/>
      <c r="O39" s="7"/>
      <c r="P39" s="275"/>
      <c r="Q39" s="276"/>
      <c r="R39" s="276"/>
      <c r="S39" s="276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</row>
    <row r="40" spans="5:26">
      <c r="E40" s="213"/>
      <c r="F40" s="213"/>
      <c r="H40" s="213"/>
      <c r="I40" s="213"/>
      <c r="K40" s="14"/>
      <c r="L40" s="14"/>
      <c r="M40" s="14"/>
      <c r="N40" s="14"/>
      <c r="O40" s="277"/>
      <c r="P40" s="277"/>
      <c r="Q40" s="277"/>
      <c r="R40" s="277"/>
      <c r="S40" s="277"/>
      <c r="T40" s="277"/>
      <c r="U40" s="277"/>
      <c r="V40" s="277"/>
      <c r="W40" s="277"/>
      <c r="X40" s="277"/>
      <c r="Y40" s="277"/>
      <c r="Z40" s="277"/>
    </row>
    <row r="41" spans="1:31">
      <c r="A41" s="178"/>
      <c r="B41" s="178"/>
      <c r="C41" s="178"/>
      <c r="D41" s="360" t="s">
        <v>381</v>
      </c>
      <c r="E41" s="360"/>
      <c r="F41" s="360"/>
      <c r="G41" s="360"/>
      <c r="H41" s="360"/>
      <c r="I41" s="360"/>
      <c r="K41" s="178"/>
      <c r="L41" s="178"/>
      <c r="M41" s="178"/>
      <c r="N41" s="179">
        <f>O41-7</f>
        <v>43630</v>
      </c>
      <c r="O41" s="179" t="n">
        <v>43637</v>
      </c>
      <c r="P41" s="179">
        <f>O41+7</f>
        <v>43644</v>
      </c>
      <c r="Q41" s="179">
        <f>P41+7</f>
        <v>43651</v>
      </c>
      <c r="R41" s="179">
        <f>Q41+7</f>
        <v>43658</v>
      </c>
      <c r="S41" s="179">
        <f>R41+7</f>
        <v>43665</v>
      </c>
      <c r="T41" s="179">
        <f>S41+7</f>
        <v>43672</v>
      </c>
      <c r="U41" s="179">
        <f>T41+7</f>
        <v>43679</v>
      </c>
      <c r="V41" s="179">
        <f>U41+7</f>
        <v>43686</v>
      </c>
      <c r="W41" s="179">
        <f>V41+7</f>
        <v>43693</v>
      </c>
      <c r="X41" s="179">
        <f>W41+7</f>
        <v>43700</v>
      </c>
      <c r="Y41" s="179">
        <f>X41+7</f>
        <v>43707</v>
      </c>
      <c r="Z41" s="179">
        <f>Y41+7</f>
        <v>43714</v>
      </c>
      <c r="AA41" s="179">
        <f>Z41+7</f>
        <v>43721</v>
      </c>
      <c r="AB41" s="179">
        <f>AA41+7</f>
        <v>43728</v>
      </c>
      <c r="AC41" s="179">
        <f>AB41+7</f>
        <v>43735</v>
      </c>
      <c r="AD41" s="179">
        <f>AC41+7</f>
        <v>43742</v>
      </c>
      <c r="AE41" s="278">
        <f>AD41+7</f>
        <v>43749</v>
      </c>
    </row>
    <row r="42" spans="1:31">
      <c r="A42" s="25"/>
      <c r="B42" s="25"/>
      <c r="C42" s="25"/>
      <c r="D42" s="361" t="s">
        <v>298</v>
      </c>
      <c r="E42" s="361"/>
      <c r="F42" s="361"/>
      <c r="G42" s="361"/>
      <c r="H42" s="361"/>
      <c r="I42" s="361"/>
      <c r="K42" s="25"/>
      <c r="L42" s="25"/>
      <c r="M42" s="25" t="s">
        <v>299</v>
      </c>
      <c r="N42" s="181" t="s">
        <v>314</v>
      </c>
      <c r="O42" s="181" t="s">
        <v>315</v>
      </c>
      <c r="P42" s="181" t="s">
        <v>300</v>
      </c>
      <c r="Q42" s="181" t="s">
        <v>301</v>
      </c>
      <c r="R42" s="181" t="s">
        <v>302</v>
      </c>
      <c r="S42" s="181" t="s">
        <v>303</v>
      </c>
      <c r="T42" s="181" t="s">
        <v>304</v>
      </c>
      <c r="U42" s="181" t="s">
        <v>305</v>
      </c>
      <c r="V42" s="181" t="s">
        <v>306</v>
      </c>
      <c r="W42" s="181" t="s">
        <v>307</v>
      </c>
      <c r="X42" s="181" t="s">
        <v>308</v>
      </c>
      <c r="Y42" s="181" t="s">
        <v>309</v>
      </c>
      <c r="Z42" s="181" t="s">
        <v>310</v>
      </c>
      <c r="AA42" s="181" t="s">
        <v>311</v>
      </c>
      <c r="AB42" s="181" t="s">
        <v>312</v>
      </c>
      <c r="AC42" s="181" t="s">
        <v>313</v>
      </c>
      <c r="AD42" s="181" t="s">
        <v>314</v>
      </c>
      <c r="AE42" s="279" t="s">
        <v>315</v>
      </c>
    </row>
    <row r="43" spans="1:31">
      <c r="A43" s="14"/>
      <c r="B43" s="14"/>
      <c r="C43" s="14"/>
      <c r="D43" s="362" t="s">
        <v>316</v>
      </c>
      <c r="E43" s="362"/>
      <c r="F43" s="182"/>
      <c r="G43" s="363" t="s">
        <v>317</v>
      </c>
      <c r="H43" s="363"/>
      <c r="I43" s="182"/>
      <c r="K43" s="14"/>
      <c r="L43" s="183"/>
      <c r="M43" s="183" t="s">
        <v>318</v>
      </c>
      <c r="N43" s="184" t="n">
        <v>100</v>
      </c>
      <c r="O43" s="184" t="n">
        <v>100</v>
      </c>
      <c r="P43" s="184" t="n">
        <v>140</v>
      </c>
      <c r="Q43" s="184">
        <f>P43+P51/30</f>
        <v>184</v>
      </c>
      <c r="R43" s="184">
        <f>Q43+Q51/30</f>
        <v>235</v>
      </c>
      <c r="S43" s="184">
        <f>R43+R51/30</f>
        <v>285</v>
      </c>
      <c r="T43" s="184">
        <f>S43+S51/30</f>
        <v>335</v>
      </c>
      <c r="U43" s="184">
        <f>T43+T51/30</f>
        <v>383</v>
      </c>
      <c r="V43" s="184">
        <f>U43+U51/30</f>
        <v>431</v>
      </c>
      <c r="W43" s="184">
        <f>V43+V51/30</f>
        <v>477</v>
      </c>
      <c r="X43" s="184">
        <f>W43+W51/30</f>
        <v>523</v>
      </c>
      <c r="Y43" s="184">
        <f>X43+X51/30</f>
        <v>568</v>
      </c>
      <c r="Z43" s="184">
        <f>Y43+Y51/30</f>
        <v>612</v>
      </c>
      <c r="AA43" s="184">
        <f>Z43+Z51/30</f>
        <v>656</v>
      </c>
      <c r="AB43" s="184">
        <f>AA43+AA51/30</f>
        <v>698</v>
      </c>
      <c r="AC43" s="184">
        <f>AB43+AB51/30</f>
        <v>740</v>
      </c>
      <c r="AD43" s="184">
        <f>AC43+AC51/30</f>
        <v>781</v>
      </c>
      <c r="AE43" s="280">
        <f>AD43+AD51/30</f>
        <v>821</v>
      </c>
    </row>
    <row r="44" spans="1:31">
      <c r="A44" s="14"/>
      <c r="B44" s="14"/>
      <c r="C44" s="14"/>
      <c r="D44" s="185"/>
      <c r="E44" s="186"/>
      <c r="F44" s="187"/>
      <c r="G44" s="185"/>
      <c r="H44" s="187"/>
      <c r="I44" s="188"/>
      <c r="K44" s="189" t="s">
        <v>319</v>
      </c>
      <c r="L44" s="189"/>
      <c r="M44" s="190" t="n">
        <v>0</v>
      </c>
      <c r="N44" s="190">
        <f>M44</f>
        <v>0</v>
      </c>
      <c r="O44" s="190">
        <f>N44-N53+N63</f>
        <v>0</v>
      </c>
      <c r="P44" s="190">
        <f>O44-O53+O63</f>
        <v>0</v>
      </c>
      <c r="Q44" s="190">
        <f>P44-P53+P63</f>
        <v>0</v>
      </c>
      <c r="R44" s="190">
        <f>Q44-Q53+Q63</f>
        <v>0</v>
      </c>
      <c r="S44" s="190">
        <f>R44-R53+R63</f>
        <v>0</v>
      </c>
      <c r="T44" s="190">
        <f>S44-S53+S63</f>
        <v>0</v>
      </c>
      <c r="U44" s="191">
        <f>T44-T53+T63</f>
        <v>0</v>
      </c>
      <c r="V44" s="190">
        <f>U44-U53+U63</f>
        <v>0</v>
      </c>
      <c r="W44" s="190">
        <f>V44-V53+V63</f>
        <v>0</v>
      </c>
      <c r="X44" s="190">
        <f>W44-W53+W63</f>
        <v>0</v>
      </c>
      <c r="Y44" s="190">
        <f>X44-X53+X63</f>
        <v>0</v>
      </c>
      <c r="Z44" s="191">
        <f>Y44-Y53+Y63</f>
        <v>0</v>
      </c>
      <c r="AA44" s="191">
        <f>Z44-Z53+Z63</f>
        <v>0</v>
      </c>
      <c r="AB44" s="191">
        <f>AA44-AA53+AA63</f>
        <v>0</v>
      </c>
      <c r="AC44" s="191">
        <f>AB44-AB53+AB63</f>
        <v>0</v>
      </c>
      <c r="AD44" s="191">
        <f>AC44-AC53+AC63</f>
        <v>0</v>
      </c>
      <c r="AE44" s="191">
        <f>AD44-AD53+AD63</f>
        <v>0</v>
      </c>
    </row>
    <row r="45" spans="1:31">
      <c r="A45" s="11"/>
      <c r="B45" s="11"/>
      <c r="C45" s="11"/>
      <c r="D45" s="192" t="s">
        <v>320</v>
      </c>
      <c r="E45" s="193">
        <f>SUM(E46:E48)</f>
        <v>843695</v>
      </c>
      <c r="F45" s="194">
        <f>E45/E75</f>
        <v>0.123415985134408013</v>
      </c>
      <c r="G45" s="192" t="s">
        <v>321</v>
      </c>
      <c r="H45" s="195">
        <f>H46+H47</f>
        <v>300000</v>
      </c>
      <c r="I45" s="196">
        <f>H45/$H$75</f>
        <v>0.0438840997520690035</v>
      </c>
      <c r="K45" s="197" t="s">
        <v>322</v>
      </c>
      <c r="L45" s="197"/>
      <c r="M45" s="198" t="n">
        <v>300000</v>
      </c>
      <c r="N45" s="198">
        <f>M45</f>
        <v>300000</v>
      </c>
      <c r="O45" s="198">
        <f>N66</f>
        <v>185000</v>
      </c>
      <c r="P45" s="198">
        <f>O66</f>
        <v>925753</v>
      </c>
      <c r="Q45" s="198">
        <f>P66</f>
        <v>909316</v>
      </c>
      <c r="R45" s="198">
        <f>Q66</f>
        <v>1149086</v>
      </c>
      <c r="S45" s="198">
        <f>R66</f>
        <v>1120308</v>
      </c>
      <c r="T45" s="198">
        <f>S66</f>
        <v>1173000</v>
      </c>
      <c r="U45" s="199">
        <f>T66</f>
        <v>1242342</v>
      </c>
      <c r="V45" s="198">
        <f>U66</f>
        <v>1216730</v>
      </c>
      <c r="W45" s="198">
        <f>V66</f>
        <v>1180102</v>
      </c>
      <c r="X45" s="198">
        <f>W66</f>
        <v>1079364</v>
      </c>
      <c r="Y45" s="198">
        <f>X66</f>
        <v>1048744</v>
      </c>
      <c r="Z45" s="199">
        <f>Y66</f>
        <v>1159393</v>
      </c>
      <c r="AA45" s="199">
        <f>Z66</f>
        <v>1131452</v>
      </c>
      <c r="AB45" s="199">
        <f>AA66</f>
        <v>2439972</v>
      </c>
      <c r="AC45" s="199">
        <f>AB66</f>
        <v>2417777</v>
      </c>
      <c r="AD45" s="199">
        <f>AC66</f>
        <v>2544413</v>
      </c>
      <c r="AE45" s="199">
        <f>AD66</f>
        <v>2234667</v>
      </c>
    </row>
    <row r="46" spans="1:31">
      <c r="A46" s="200" t="str">
        <f>L46</f>
        <v>Taquillas</v>
      </c>
      <c r="B46" s="201">
        <f>M46/$M$54</f>
        <v>0.214087709183356001</v>
      </c>
      <c r="D46" s="202" t="s">
        <v>323</v>
      </c>
      <c r="E46" s="203">
        <f>M57</f>
        <v>574995</v>
      </c>
      <c r="F46" s="204">
        <f>E46/E75</f>
        <v>0.0841104597898040041</v>
      </c>
      <c r="G46" s="205" t="s">
        <v>324</v>
      </c>
      <c r="H46" s="206" t="n">
        <v>300000</v>
      </c>
      <c r="I46" s="207">
        <f>H46/$H$75</f>
        <v>0.0438840997520690035</v>
      </c>
      <c r="K46" s="200" t="s">
        <v>325</v>
      </c>
      <c r="L46" s="200" t="s">
        <v>325</v>
      </c>
      <c r="M46" s="208">
        <f>SUM(N46:AE46)</f>
        <v>1218693</v>
      </c>
      <c r="N46" s="281" t="n">
        <v>0</v>
      </c>
      <c r="O46" s="281">
        <f>140449+2239</f>
        <v>142688</v>
      </c>
      <c r="P46" s="281">
        <f>2819+39724</f>
        <v>42543</v>
      </c>
      <c r="Q46" s="281">
        <f>81809+54656</f>
        <v>136465</v>
      </c>
      <c r="R46" s="281" t="n">
        <v>24227</v>
      </c>
      <c r="S46" s="281">
        <f>85603+17134</f>
        <v>102737</v>
      </c>
      <c r="T46" s="281">
        <f>112814+3673</f>
        <v>116487</v>
      </c>
      <c r="U46" s="209">
        <f>18695</f>
        <v>18695</v>
      </c>
      <c r="V46" s="281" t="n">
        <v>5397</v>
      </c>
      <c r="W46" s="281">
        <f>115800+5852</f>
        <v>121652</v>
      </c>
      <c r="X46" s="281" t="n">
        <v>6625</v>
      </c>
      <c r="Y46" s="281" t="n">
        <v>147337</v>
      </c>
      <c r="Z46" s="209" t="n">
        <v>7779</v>
      </c>
      <c r="AA46" s="209" t="n">
        <v>154668</v>
      </c>
      <c r="AB46" s="209" t="n">
        <v>8663</v>
      </c>
      <c r="AC46" s="209" t="n">
        <v>155304</v>
      </c>
      <c r="AD46" s="209" t="n">
        <v>11142</v>
      </c>
      <c r="AE46" s="209" t="n">
        <v>16284</v>
      </c>
    </row>
    <row r="47" spans="1:31">
      <c r="A47" s="200" t="str">
        <f>L47</f>
        <v>Patrocinadores</v>
      </c>
      <c r="B47" s="201">
        <f>M47/$M$54</f>
        <v>0.151648996028805989</v>
      </c>
      <c r="D47" s="202" t="s">
        <v>257</v>
      </c>
      <c r="E47" s="203">
        <f>M61</f>
        <v>268700</v>
      </c>
      <c r="F47" s="204">
        <f>E47/E75</f>
        <v>0.0393055253446039998</v>
      </c>
      <c r="G47" s="205" t="s">
        <v>326</v>
      </c>
      <c r="H47" s="206" t="n">
        <v>0</v>
      </c>
      <c r="I47" s="207">
        <f>H47/$H$75</f>
        <v>0</v>
      </c>
      <c r="K47" s="200" t="s">
        <v>327</v>
      </c>
      <c r="L47" s="200" t="s">
        <v>327</v>
      </c>
      <c r="M47" s="208">
        <f>SUM(N47:AE47)</f>
        <v>863261</v>
      </c>
      <c r="N47" s="281" t="n">
        <v>0</v>
      </c>
      <c r="O47" s="281" t="n">
        <v>30345</v>
      </c>
      <c r="P47" s="281" t="n">
        <v>32010</v>
      </c>
      <c r="Q47" s="281" t="n">
        <v>34785</v>
      </c>
      <c r="R47" s="281" t="n">
        <v>38115</v>
      </c>
      <c r="S47" s="281" t="n">
        <v>41075</v>
      </c>
      <c r="T47" s="281" t="n">
        <v>44035</v>
      </c>
      <c r="U47" s="216">
        <f>45000+1873</f>
        <v>46873</v>
      </c>
      <c r="V47" s="281" t="n">
        <v>49215</v>
      </c>
      <c r="W47" s="281" t="n">
        <v>51620</v>
      </c>
      <c r="X47" s="281" t="n">
        <v>54025</v>
      </c>
      <c r="Y47" s="281" t="n">
        <v>56430</v>
      </c>
      <c r="Z47" s="216" t="n">
        <v>58738</v>
      </c>
      <c r="AA47" s="216" t="n">
        <v>60870</v>
      </c>
      <c r="AB47" s="216" t="n">
        <v>63090</v>
      </c>
      <c r="AC47" s="216" t="n">
        <v>65310</v>
      </c>
      <c r="AD47" s="216" t="n">
        <v>67345</v>
      </c>
      <c r="AE47" s="216" t="n">
        <v>69380</v>
      </c>
    </row>
    <row r="48" spans="1:34">
      <c r="A48" s="200" t="str">
        <f>L48</f>
        <v>Ventas</v>
      </c>
      <c r="B48" s="201">
        <f>M48/$M$54</f>
        <v>0</v>
      </c>
      <c r="D48" s="210" t="s">
        <v>328</v>
      </c>
      <c r="E48" s="211" t="n">
        <v>0</v>
      </c>
      <c r="F48" s="204">
        <f>E48/E75</f>
        <v>0</v>
      </c>
      <c r="G48" s="212"/>
      <c r="H48" s="213"/>
      <c r="I48" s="196"/>
      <c r="K48" s="200" t="s">
        <v>329</v>
      </c>
      <c r="L48" s="200" t="s">
        <v>330</v>
      </c>
      <c r="M48" s="208">
        <f>SUM(N48:AE48)</f>
        <v>0</v>
      </c>
      <c r="N48" s="281" t="n">
        <v>0</v>
      </c>
      <c r="O48" s="281" t="n">
        <v>0</v>
      </c>
      <c r="P48" s="281" t="n">
        <v>0</v>
      </c>
      <c r="Q48" s="281" t="n">
        <v>0</v>
      </c>
      <c r="R48" s="281" t="n">
        <v>0</v>
      </c>
      <c r="S48" s="281" t="n">
        <v>0</v>
      </c>
      <c r="T48" s="281" t="n">
        <v>0</v>
      </c>
      <c r="U48" s="209" t="n">
        <v>0</v>
      </c>
      <c r="V48" s="281" t="n">
        <v>0</v>
      </c>
      <c r="W48" s="281" t="n">
        <v>0</v>
      </c>
      <c r="X48" s="281" t="n">
        <v>0</v>
      </c>
      <c r="Y48" s="281" t="n">
        <v>0</v>
      </c>
      <c r="Z48" s="209" t="n">
        <v>0</v>
      </c>
      <c r="AA48" s="209" t="n">
        <v>0</v>
      </c>
      <c r="AB48" s="209" t="n">
        <v>0</v>
      </c>
      <c r="AC48" s="209" t="n">
        <v>0</v>
      </c>
      <c r="AD48" s="209" t="n">
        <v>0</v>
      </c>
      <c r="AE48" s="209" t="n">
        <v>0</v>
      </c>
      <c r="AG48" s="213"/>
      <c r="AH48" s="213"/>
    </row>
    <row r="49" spans="1:31">
      <c r="A49" s="200" t="str">
        <f>L49</f>
        <v>VentasCantera</v>
      </c>
      <c r="B49" s="201">
        <f>M49/$M$54</f>
        <v>0.20860803718018901</v>
      </c>
      <c r="D49" s="214"/>
      <c r="E49" s="215"/>
      <c r="F49" s="194"/>
      <c r="G49" s="212"/>
      <c r="H49" s="213"/>
      <c r="I49" s="196"/>
      <c r="K49" s="200"/>
      <c r="L49" s="200" t="s">
        <v>331</v>
      </c>
      <c r="M49" s="208">
        <f>SUM(N49:AE49)</f>
        <v>1187500</v>
      </c>
      <c r="N49" s="281" t="n">
        <v>0</v>
      </c>
      <c r="O49" s="281" t="n">
        <v>0</v>
      </c>
      <c r="P49" s="281" t="n">
        <v>0</v>
      </c>
      <c r="Q49" s="281" t="n">
        <v>0</v>
      </c>
      <c r="R49" s="281" t="n">
        <v>0</v>
      </c>
      <c r="S49" s="281" t="n">
        <v>0</v>
      </c>
      <c r="T49" s="281" t="n">
        <v>0</v>
      </c>
      <c r="U49" s="209" t="n">
        <v>0</v>
      </c>
      <c r="V49" s="281" t="n">
        <v>0</v>
      </c>
      <c r="W49" s="281" t="n">
        <v>0</v>
      </c>
      <c r="X49" s="281" t="n">
        <v>0</v>
      </c>
      <c r="Y49" s="281" t="n">
        <v>0</v>
      </c>
      <c r="Z49" s="209" t="n">
        <v>0</v>
      </c>
      <c r="AA49" s="209" t="n">
        <v>1187500</v>
      </c>
      <c r="AB49" s="209" t="n">
        <v>0</v>
      </c>
      <c r="AC49" s="209" t="n">
        <v>0</v>
      </c>
      <c r="AD49" s="209" t="n">
        <v>0</v>
      </c>
      <c r="AE49" s="209" t="n">
        <v>0</v>
      </c>
    </row>
    <row r="50" spans="1:31">
      <c r="A50" s="200" t="str">
        <f>L50</f>
        <v>Comisiones</v>
      </c>
      <c r="B50" s="201">
        <f>M50/$M$54</f>
        <v>0</v>
      </c>
      <c r="D50" s="192" t="s">
        <v>332</v>
      </c>
      <c r="E50" s="193">
        <f>E51+E52+E53</f>
        <v>0</v>
      </c>
      <c r="F50" s="194">
        <f>E50/E75</f>
        <v>0</v>
      </c>
      <c r="G50" s="192" t="s">
        <v>333</v>
      </c>
      <c r="H50" s="195">
        <f>SUM(H51:H56)</f>
        <v>4097278</v>
      </c>
      <c r="I50" s="196">
        <f>H50/$H$75</f>
        <v>0.599351188213199038</v>
      </c>
      <c r="K50" s="200" t="s">
        <v>334</v>
      </c>
      <c r="L50" s="200" t="s">
        <v>334</v>
      </c>
      <c r="M50" s="208">
        <f>SUM(N50:AE50)</f>
        <v>0</v>
      </c>
      <c r="N50" s="281" t="n">
        <v>0</v>
      </c>
      <c r="O50" s="281" t="n">
        <v>0</v>
      </c>
      <c r="P50" s="281" t="n">
        <v>0</v>
      </c>
      <c r="Q50" s="281">
        <f>P50</f>
        <v>0</v>
      </c>
      <c r="R50" s="281">
        <f>Q50</f>
        <v>0</v>
      </c>
      <c r="S50" s="281">
        <f>R50</f>
        <v>0</v>
      </c>
      <c r="T50" s="281">
        <f>S50</f>
        <v>0</v>
      </c>
      <c r="U50" s="216" t="n">
        <v>0</v>
      </c>
      <c r="V50" s="281" t="n">
        <v>0</v>
      </c>
      <c r="W50" s="281" t="n">
        <v>0</v>
      </c>
      <c r="X50" s="281">
        <f>W50</f>
        <v>0</v>
      </c>
      <c r="Y50" s="281">
        <f>X50</f>
        <v>0</v>
      </c>
      <c r="Z50" s="216">
        <f>Y50</f>
        <v>0</v>
      </c>
      <c r="AA50" s="216">
        <f>Z50</f>
        <v>0</v>
      </c>
      <c r="AB50" s="216">
        <f>AA50</f>
        <v>0</v>
      </c>
      <c r="AC50" s="216">
        <f>AB50</f>
        <v>0</v>
      </c>
      <c r="AD50" s="216">
        <f>AC50</f>
        <v>0</v>
      </c>
      <c r="AE50" s="216">
        <f>AD50</f>
        <v>0</v>
      </c>
    </row>
    <row r="51" spans="1:31" ht="15.40" customHeight="1">
      <c r="A51" s="200" t="str">
        <f>L51</f>
        <v>Nuevos Socios</v>
      </c>
      <c r="B51" s="201">
        <f>M51/$M$54</f>
        <v>0.00879052309936599841</v>
      </c>
      <c r="D51" s="217" t="s">
        <v>335</v>
      </c>
      <c r="E51" s="218">
        <f>N44</f>
        <v>0</v>
      </c>
      <c r="F51" s="204">
        <f>E51/E75</f>
        <v>0</v>
      </c>
      <c r="G51" s="219" t="s">
        <v>336</v>
      </c>
      <c r="H51" s="220" t="n">
        <v>0</v>
      </c>
      <c r="I51" s="207">
        <f>H51/$H$75</f>
        <v>0</v>
      </c>
      <c r="K51" s="364" t="s">
        <v>337</v>
      </c>
      <c r="L51" s="200" t="s">
        <v>338</v>
      </c>
      <c r="M51" s="208">
        <f>SUM(N51:AE51)</f>
        <v>50040</v>
      </c>
      <c r="N51" s="281" t="n">
        <v>0</v>
      </c>
      <c r="O51" s="281" t="n">
        <v>1200</v>
      </c>
      <c r="P51" s="281" t="n">
        <v>1320</v>
      </c>
      <c r="Q51" s="281">
        <f>780+750</f>
        <v>1530</v>
      </c>
      <c r="R51" s="281">
        <f>750*2</f>
        <v>1500</v>
      </c>
      <c r="S51" s="281">
        <f>R51</f>
        <v>1500</v>
      </c>
      <c r="T51" s="281">
        <f>720+720</f>
        <v>1440</v>
      </c>
      <c r="U51" s="216" t="n">
        <v>1440</v>
      </c>
      <c r="V51" s="281" t="n">
        <v>1380</v>
      </c>
      <c r="W51" s="281" t="n">
        <v>1380</v>
      </c>
      <c r="X51" s="281" t="n">
        <v>1350</v>
      </c>
      <c r="Y51" s="281" t="n">
        <v>1320</v>
      </c>
      <c r="Z51" s="216">
        <f>Y51</f>
        <v>1320</v>
      </c>
      <c r="AA51" s="216" t="n">
        <v>1260</v>
      </c>
      <c r="AB51" s="216" t="n">
        <v>1260</v>
      </c>
      <c r="AC51" s="216" t="n">
        <v>1230</v>
      </c>
      <c r="AD51" s="216" t="n">
        <v>1200</v>
      </c>
      <c r="AE51" s="216">
        <f>660+24630+2490+630</f>
        <v>28410</v>
      </c>
    </row>
    <row r="52" spans="1:31">
      <c r="A52" s="200" t="str">
        <f>L52</f>
        <v>Premios</v>
      </c>
      <c r="B52" s="201">
        <f>M52/$M$54</f>
        <v>0.416864734508283963</v>
      </c>
      <c r="D52" s="217" t="str">
        <f>L53</f>
        <v>Ing Reservas</v>
      </c>
      <c r="E52" s="218">
        <f>M53*-1</f>
        <v>0</v>
      </c>
      <c r="F52" s="204">
        <f>E52/E75</f>
        <v>0</v>
      </c>
      <c r="G52" s="219" t="s">
        <v>339</v>
      </c>
      <c r="H52" s="220" t="n">
        <v>0</v>
      </c>
      <c r="I52" s="207">
        <f>H52/$H$75</f>
        <v>0</v>
      </c>
      <c r="K52" s="364"/>
      <c r="L52" s="200" t="s">
        <v>340</v>
      </c>
      <c r="M52" s="208">
        <f>SUM(N52:AE52)</f>
        <v>2373000</v>
      </c>
      <c r="N52" s="281" t="n">
        <v>0</v>
      </c>
      <c r="O52" s="281" t="n">
        <v>903000</v>
      </c>
      <c r="P52" s="281" t="n">
        <v>0</v>
      </c>
      <c r="Q52" s="281" t="n">
        <v>160000</v>
      </c>
      <c r="R52" s="281" t="n">
        <v>0</v>
      </c>
      <c r="S52" s="281" t="n">
        <v>0</v>
      </c>
      <c r="T52" s="281" t="n">
        <v>0</v>
      </c>
      <c r="U52" s="216" t="n">
        <v>0</v>
      </c>
      <c r="V52" s="281" t="n">
        <v>0</v>
      </c>
      <c r="W52" s="281" t="n">
        <v>0</v>
      </c>
      <c r="X52" s="281" t="n">
        <v>0</v>
      </c>
      <c r="Y52" s="281" t="n">
        <v>0</v>
      </c>
      <c r="Z52" s="216" t="n">
        <v>0</v>
      </c>
      <c r="AA52" s="216" t="n">
        <v>0</v>
      </c>
      <c r="AB52" s="216" t="n">
        <v>0</v>
      </c>
      <c r="AC52" s="216" t="n">
        <v>0</v>
      </c>
      <c r="AD52" s="216" t="n">
        <v>10000</v>
      </c>
      <c r="AE52" s="216">
        <f>900000+400000</f>
        <v>1300000</v>
      </c>
    </row>
    <row r="53" spans="1:35">
      <c r="A53" s="200" t="str">
        <f>L53</f>
        <v>Ing Reservas</v>
      </c>
      <c r="B53" s="201">
        <f>M53/$M$54</f>
        <v>0</v>
      </c>
      <c r="C53" s="221"/>
      <c r="D53" s="217" t="str">
        <f>L63</f>
        <v>Pago Reservas</v>
      </c>
      <c r="E53" s="218">
        <f>M63</f>
        <v>0</v>
      </c>
      <c r="F53" s="204">
        <f>E53/E75</f>
        <v>0</v>
      </c>
      <c r="G53" s="219" t="s">
        <v>341</v>
      </c>
      <c r="H53" s="220" t="n">
        <v>1187500</v>
      </c>
      <c r="I53" s="207">
        <f>H53/$H$75</f>
        <v>0.17370789485194198</v>
      </c>
      <c r="J53" s="222"/>
      <c r="K53" s="364"/>
      <c r="L53" s="200" t="s">
        <v>342</v>
      </c>
      <c r="M53" s="208">
        <f>SUM(N53:AE53)</f>
        <v>0</v>
      </c>
      <c r="N53" s="281" t="n">
        <v>0</v>
      </c>
      <c r="O53" s="281" t="n">
        <v>0</v>
      </c>
      <c r="P53" s="281">
        <f>O53</f>
        <v>0</v>
      </c>
      <c r="Q53" s="281">
        <f>P53</f>
        <v>0</v>
      </c>
      <c r="R53" s="281">
        <f>Q53</f>
        <v>0</v>
      </c>
      <c r="S53" s="281">
        <f>R53</f>
        <v>0</v>
      </c>
      <c r="T53" s="281">
        <f>S53</f>
        <v>0</v>
      </c>
      <c r="U53" s="216">
        <f>T53</f>
        <v>0</v>
      </c>
      <c r="V53" s="281">
        <f>U53</f>
        <v>0</v>
      </c>
      <c r="W53" s="281">
        <f>V53</f>
        <v>0</v>
      </c>
      <c r="X53" s="281">
        <f>W53</f>
        <v>0</v>
      </c>
      <c r="Y53" s="281">
        <f>X53</f>
        <v>0</v>
      </c>
      <c r="Z53" s="216">
        <f>Y53</f>
        <v>0</v>
      </c>
      <c r="AA53" s="216">
        <f>Z53</f>
        <v>0</v>
      </c>
      <c r="AB53" s="216">
        <f>AA53</f>
        <v>0</v>
      </c>
      <c r="AC53" s="216">
        <f>AB53</f>
        <v>0</v>
      </c>
      <c r="AD53" s="216">
        <f>AC53</f>
        <v>0</v>
      </c>
      <c r="AE53" s="216">
        <f>AD53</f>
        <v>0</v>
      </c>
      <c r="AF53" s="222"/>
      <c r="AG53" s="222"/>
      <c r="AH53" s="222"/>
      <c r="AI53" s="222"/>
    </row>
    <row r="54" spans="1:31">
      <c r="A54" s="221"/>
      <c r="B54" s="223">
        <f>SUM(B46:B53)</f>
        <v>1</v>
      </c>
      <c r="D54" s="214"/>
      <c r="E54" s="224"/>
      <c r="G54" s="219" t="s">
        <v>343</v>
      </c>
      <c r="H54" s="220" t="n">
        <v>0</v>
      </c>
      <c r="I54" s="207">
        <f>H54/$H$75</f>
        <v>0</v>
      </c>
      <c r="K54" s="225" t="s">
        <v>344</v>
      </c>
      <c r="L54" s="226"/>
      <c r="M54" s="227">
        <f>SUM(N54:AE54)</f>
        <v>5692494</v>
      </c>
      <c r="N54" s="228">
        <f>SUM(N46:N53)</f>
        <v>0</v>
      </c>
      <c r="O54" s="228">
        <f>SUM(O46:O53)</f>
        <v>1077233</v>
      </c>
      <c r="P54" s="228">
        <f>SUM(P46:P53)</f>
        <v>75873</v>
      </c>
      <c r="Q54" s="228">
        <f>SUM(Q46:Q53)</f>
        <v>332780</v>
      </c>
      <c r="R54" s="228">
        <f>SUM(R46:R53)</f>
        <v>63842</v>
      </c>
      <c r="S54" s="228">
        <f>SUM(S46:S53)</f>
        <v>145312</v>
      </c>
      <c r="T54" s="228">
        <f>SUM(T46:T53)</f>
        <v>161962</v>
      </c>
      <c r="U54" s="228">
        <f>SUM(U46:U53)</f>
        <v>67008</v>
      </c>
      <c r="V54" s="228">
        <f>SUM(V46:V53)</f>
        <v>55992</v>
      </c>
      <c r="W54" s="228">
        <f>SUM(W46:W53)</f>
        <v>174652</v>
      </c>
      <c r="X54" s="228">
        <f>SUM(X46:X53)</f>
        <v>62000</v>
      </c>
      <c r="Y54" s="228">
        <f>SUM(Y46:Y53)</f>
        <v>205087</v>
      </c>
      <c r="Z54" s="228">
        <f>SUM(Z46:Z53)</f>
        <v>67837</v>
      </c>
      <c r="AA54" s="228">
        <f>SUM(AA46:AA53)</f>
        <v>1404298</v>
      </c>
      <c r="AB54" s="228">
        <f>SUM(AB46:AB53)</f>
        <v>73013</v>
      </c>
      <c r="AC54" s="228">
        <f>SUM(AC46:AC53)</f>
        <v>221844</v>
      </c>
      <c r="AD54" s="228">
        <f>SUM(AD46:AD53)</f>
        <v>89687</v>
      </c>
      <c r="AE54" s="228">
        <f>SUM(AE46:AE53)</f>
        <v>1414074</v>
      </c>
    </row>
    <row r="55" spans="1:31">
      <c r="A55" s="365">
        <f>M54</f>
        <v>5692494</v>
      </c>
      <c r="B55" s="365"/>
      <c r="D55" s="192" t="s">
        <v>345</v>
      </c>
      <c r="E55" s="193">
        <f>SUM(E56:E59)</f>
        <v>0</v>
      </c>
      <c r="F55" s="194">
        <f>E55/E75</f>
        <v>0</v>
      </c>
      <c r="G55" s="219" t="s">
        <v>346</v>
      </c>
      <c r="H55" s="220" t="n">
        <v>0</v>
      </c>
      <c r="I55" s="207">
        <f>H55/$H$75</f>
        <v>0</v>
      </c>
      <c r="K55" s="229" t="s">
        <v>248</v>
      </c>
      <c r="L55" s="230" t="str">
        <f>K55</f>
        <v>Sueldos</v>
      </c>
      <c r="M55" s="231">
        <f>SUM(N55:AE55)</f>
        <v>137730</v>
      </c>
      <c r="N55" s="282" t="n">
        <v>0</v>
      </c>
      <c r="O55" s="282" t="n">
        <v>8040</v>
      </c>
      <c r="P55" s="282" t="n">
        <v>8090</v>
      </c>
      <c r="Q55" s="282" t="n">
        <v>8090</v>
      </c>
      <c r="R55" s="282" t="n">
        <v>7700</v>
      </c>
      <c r="S55" s="282" t="n">
        <v>7700</v>
      </c>
      <c r="T55" s="282" t="n">
        <v>7700</v>
      </c>
      <c r="U55" s="232" t="n">
        <v>7700</v>
      </c>
      <c r="V55" s="282" t="n">
        <v>7700</v>
      </c>
      <c r="W55" s="282" t="n">
        <v>7700</v>
      </c>
      <c r="X55" s="282" t="n">
        <v>7700</v>
      </c>
      <c r="Y55" s="282" t="n">
        <v>7700</v>
      </c>
      <c r="Z55" s="232" t="n">
        <v>9040</v>
      </c>
      <c r="AA55" s="232" t="n">
        <v>9040</v>
      </c>
      <c r="AB55" s="232" t="n">
        <v>8470</v>
      </c>
      <c r="AC55" s="232" t="n">
        <v>8470</v>
      </c>
      <c r="AD55" s="232" t="n">
        <v>8470</v>
      </c>
      <c r="AE55" s="232" t="n">
        <v>8420</v>
      </c>
    </row>
    <row r="56" spans="4:31">
      <c r="D56" s="217" t="s">
        <v>347</v>
      </c>
      <c r="E56" s="218" t="n">
        <v>0</v>
      </c>
      <c r="F56" s="204">
        <f>E56/E75</f>
        <v>0</v>
      </c>
      <c r="G56" s="233" t="s">
        <v>348</v>
      </c>
      <c r="H56" s="234">
        <f>E69-H66</f>
        <v>2909778</v>
      </c>
      <c r="I56" s="207">
        <f>H56/$H$75</f>
        <v>0.425643293361256969</v>
      </c>
      <c r="K56" s="229" t="s">
        <v>349</v>
      </c>
      <c r="L56" s="230" t="str">
        <f>K56</f>
        <v>Mantenimiento </v>
      </c>
      <c r="M56" s="231">
        <f>SUM(N56:AE56)</f>
        <v>143926</v>
      </c>
      <c r="N56" s="282" t="n">
        <v>0</v>
      </c>
      <c r="O56" s="282" t="n">
        <v>7100</v>
      </c>
      <c r="P56" s="282" t="n">
        <v>7100</v>
      </c>
      <c r="Q56" s="282" t="n">
        <v>7800</v>
      </c>
      <c r="R56" s="282">
        <f>Q56</f>
        <v>7800</v>
      </c>
      <c r="S56" s="282">
        <f>R56</f>
        <v>7800</v>
      </c>
      <c r="T56" s="282">
        <f>S56</f>
        <v>7800</v>
      </c>
      <c r="U56" s="232">
        <f>T56</f>
        <v>7800</v>
      </c>
      <c r="V56" s="282">
        <f>U56</f>
        <v>7800</v>
      </c>
      <c r="W56" s="282">
        <f>V56</f>
        <v>7800</v>
      </c>
      <c r="X56" s="282">
        <f>W56</f>
        <v>7800</v>
      </c>
      <c r="Y56" s="282" t="n">
        <v>9618</v>
      </c>
      <c r="Z56" s="232">
        <f>Y56</f>
        <v>9618</v>
      </c>
      <c r="AA56" s="232">
        <f>Z56</f>
        <v>9618</v>
      </c>
      <c r="AB56" s="232">
        <f>AA56</f>
        <v>9618</v>
      </c>
      <c r="AC56" s="232">
        <f>AB56</f>
        <v>9618</v>
      </c>
      <c r="AD56" s="232">
        <f>AC56</f>
        <v>9618</v>
      </c>
      <c r="AE56" s="232">
        <f>AD56</f>
        <v>9618</v>
      </c>
    </row>
    <row r="57" spans="4:31" ht="20.25" customHeight="1">
      <c r="D57" s="217" t="s">
        <v>345</v>
      </c>
      <c r="E57" s="218" t="n">
        <v>0</v>
      </c>
      <c r="F57" s="204">
        <f>E57/E75</f>
        <v>0</v>
      </c>
      <c r="G57" s="214"/>
      <c r="H57" s="213"/>
      <c r="I57" s="235"/>
      <c r="K57" s="229" t="s">
        <v>350</v>
      </c>
      <c r="L57" s="230" t="s">
        <v>323</v>
      </c>
      <c r="M57" s="231">
        <f>SUM(N57:AE57)</f>
        <v>574995</v>
      </c>
      <c r="N57" s="282" t="n">
        <v>88000</v>
      </c>
      <c r="O57" s="282" t="n">
        <v>0</v>
      </c>
      <c r="P57" s="282" t="n">
        <v>0</v>
      </c>
      <c r="Q57" s="282" t="n">
        <v>0</v>
      </c>
      <c r="R57" s="282" t="n">
        <v>0</v>
      </c>
      <c r="S57" s="282" t="n">
        <v>0</v>
      </c>
      <c r="T57" s="282" t="n">
        <v>0</v>
      </c>
      <c r="U57" s="232" t="n">
        <v>0</v>
      </c>
      <c r="V57" s="282" t="n">
        <v>0</v>
      </c>
      <c r="W57" s="282" t="n">
        <v>182770</v>
      </c>
      <c r="X57" s="282" t="n">
        <v>0</v>
      </c>
      <c r="Y57" s="282" t="n">
        <v>0</v>
      </c>
      <c r="Z57" s="232" t="n">
        <v>0</v>
      </c>
      <c r="AA57" s="232" t="n">
        <v>0</v>
      </c>
      <c r="AB57" s="232" t="n">
        <v>0</v>
      </c>
      <c r="AC57" s="232" t="n">
        <v>0</v>
      </c>
      <c r="AD57" s="232" t="n">
        <v>304225</v>
      </c>
      <c r="AE57" s="232" t="n">
        <v>0</v>
      </c>
    </row>
    <row r="58" spans="4:31">
      <c r="D58" s="217" t="s">
        <v>351</v>
      </c>
      <c r="E58" s="218" t="n">
        <v>0</v>
      </c>
      <c r="F58" s="204">
        <f>E58/E75</f>
        <v>0</v>
      </c>
      <c r="G58" s="192" t="s">
        <v>352</v>
      </c>
      <c r="H58" s="236">
        <f>H59</f>
        <v>0</v>
      </c>
      <c r="I58" s="196">
        <f>H58/$H$75</f>
        <v>0</v>
      </c>
      <c r="K58" s="229" t="s">
        <v>353</v>
      </c>
      <c r="L58" s="230" t="str">
        <f>K58</f>
        <v>Empleados</v>
      </c>
      <c r="M58" s="231">
        <f>SUM(N58:AE58)</f>
        <v>946560</v>
      </c>
      <c r="N58" s="282" t="n">
        <v>0</v>
      </c>
      <c r="O58" s="282" t="n">
        <v>32640</v>
      </c>
      <c r="P58" s="282" t="n">
        <v>57120</v>
      </c>
      <c r="Q58" s="282">
        <f>P58</f>
        <v>57120</v>
      </c>
      <c r="R58" s="282">
        <f>Q58</f>
        <v>57120</v>
      </c>
      <c r="S58" s="282">
        <f>R58</f>
        <v>57120</v>
      </c>
      <c r="T58" s="282">
        <f>S58</f>
        <v>57120</v>
      </c>
      <c r="U58" s="232">
        <f>T58</f>
        <v>57120</v>
      </c>
      <c r="V58" s="282">
        <f>U58</f>
        <v>57120</v>
      </c>
      <c r="W58" s="282">
        <f>V58</f>
        <v>57120</v>
      </c>
      <c r="X58" s="282">
        <f>W58</f>
        <v>57120</v>
      </c>
      <c r="Y58" s="282">
        <f>X58</f>
        <v>57120</v>
      </c>
      <c r="Z58" s="232">
        <f>Y58</f>
        <v>57120</v>
      </c>
      <c r="AA58" s="232">
        <f>Z58</f>
        <v>57120</v>
      </c>
      <c r="AB58" s="232">
        <f>AA58</f>
        <v>57120</v>
      </c>
      <c r="AC58" s="232">
        <f>AB58</f>
        <v>57120</v>
      </c>
      <c r="AD58" s="232">
        <f>AC58</f>
        <v>57120</v>
      </c>
      <c r="AE58" s="232">
        <f>AD58</f>
        <v>57120</v>
      </c>
    </row>
    <row r="59" spans="4:31">
      <c r="D59" s="217" t="s">
        <v>354</v>
      </c>
      <c r="E59" s="218" t="n">
        <v>0</v>
      </c>
      <c r="F59" s="204">
        <f>E59/E75</f>
        <v>0</v>
      </c>
      <c r="G59" s="237" t="s">
        <v>355</v>
      </c>
      <c r="H59" s="238">
        <f>M60</f>
        <v>0</v>
      </c>
      <c r="I59" s="207">
        <f>H59/$H$75</f>
        <v>0</v>
      </c>
      <c r="K59" s="229" t="s">
        <v>356</v>
      </c>
      <c r="L59" s="230" t="str">
        <f>K59</f>
        <v>Juveniles</v>
      </c>
      <c r="M59" s="231">
        <f>SUM(N59:AE59)</f>
        <v>360000</v>
      </c>
      <c r="N59" s="282" t="n">
        <v>20000</v>
      </c>
      <c r="O59" s="282" t="n">
        <v>20000</v>
      </c>
      <c r="P59" s="282" t="n">
        <v>20000</v>
      </c>
      <c r="Q59" s="282" t="n">
        <v>20000</v>
      </c>
      <c r="R59" s="282" t="n">
        <v>20000</v>
      </c>
      <c r="S59" s="282" t="n">
        <v>20000</v>
      </c>
      <c r="T59" s="282" t="n">
        <v>20000</v>
      </c>
      <c r="U59" s="232" t="n">
        <v>20000</v>
      </c>
      <c r="V59" s="282" t="n">
        <v>20000</v>
      </c>
      <c r="W59" s="282" t="n">
        <v>20000</v>
      </c>
      <c r="X59" s="282" t="n">
        <v>20000</v>
      </c>
      <c r="Y59" s="282" t="n">
        <v>20000</v>
      </c>
      <c r="Z59" s="232" t="n">
        <v>20000</v>
      </c>
      <c r="AA59" s="232" t="n">
        <v>20000</v>
      </c>
      <c r="AB59" s="232" t="n">
        <v>20000</v>
      </c>
      <c r="AC59" s="232" t="n">
        <v>20000</v>
      </c>
      <c r="AD59" s="232" t="n">
        <v>20000</v>
      </c>
      <c r="AE59" s="232" t="n">
        <v>20000</v>
      </c>
    </row>
    <row r="60" spans="4:31" ht="18.75" customHeight="1">
      <c r="D60" s="214"/>
      <c r="E60" s="224"/>
      <c r="G60" s="212"/>
      <c r="H60" s="213"/>
      <c r="I60" s="207"/>
      <c r="K60" s="229" t="s">
        <v>357</v>
      </c>
      <c r="L60" s="230" t="s">
        <v>355</v>
      </c>
      <c r="M60" s="231">
        <f>SUM(N60:AE60)</f>
        <v>0</v>
      </c>
      <c r="N60" s="282" t="n">
        <v>0</v>
      </c>
      <c r="O60" s="282" t="n">
        <v>0</v>
      </c>
      <c r="P60" s="282" t="n">
        <v>0</v>
      </c>
      <c r="Q60" s="282" t="n">
        <v>0</v>
      </c>
      <c r="R60" s="282" t="n">
        <v>0</v>
      </c>
      <c r="S60" s="282" t="n">
        <v>0</v>
      </c>
      <c r="T60" s="282" t="n">
        <v>0</v>
      </c>
      <c r="U60" s="232" t="n">
        <v>0</v>
      </c>
      <c r="V60" s="282" t="n">
        <v>0</v>
      </c>
      <c r="W60" s="282" t="n">
        <v>0</v>
      </c>
      <c r="X60" s="282" t="n">
        <v>0</v>
      </c>
      <c r="Y60" s="282" t="n">
        <v>0</v>
      </c>
      <c r="Z60" s="232" t="n">
        <v>0</v>
      </c>
      <c r="AA60" s="232" t="n">
        <v>0</v>
      </c>
      <c r="AB60" s="232" t="n">
        <v>0</v>
      </c>
      <c r="AC60" s="232" t="n">
        <v>0</v>
      </c>
      <c r="AD60" s="232" t="n">
        <v>0</v>
      </c>
      <c r="AE60" s="232" t="n">
        <v>0</v>
      </c>
    </row>
    <row r="61" spans="4:31" ht="15.40" customHeight="1">
      <c r="D61" s="192" t="s">
        <v>330</v>
      </c>
      <c r="E61" s="239">
        <f>E62</f>
        <v>1187500</v>
      </c>
      <c r="F61" s="194">
        <f>E61/E75</f>
        <v>0.17370789485194198</v>
      </c>
      <c r="G61" s="212"/>
      <c r="H61" s="213"/>
      <c r="I61" s="207"/>
      <c r="K61" s="366" t="s">
        <v>337</v>
      </c>
      <c r="L61" s="230" t="s">
        <v>257</v>
      </c>
      <c r="M61" s="231">
        <f>SUM(N61:AE61)</f>
        <v>268700</v>
      </c>
      <c r="N61" s="282" t="n">
        <v>0</v>
      </c>
      <c r="O61" s="282" t="n">
        <v>268700</v>
      </c>
      <c r="P61" s="282" t="n">
        <v>0</v>
      </c>
      <c r="Q61" s="282" t="n">
        <v>0</v>
      </c>
      <c r="R61" s="282" t="n">
        <v>0</v>
      </c>
      <c r="S61" s="282" t="n">
        <v>0</v>
      </c>
      <c r="T61" s="282" t="n">
        <v>0</v>
      </c>
      <c r="U61" s="232" t="n">
        <v>0</v>
      </c>
      <c r="V61" s="282" t="n">
        <v>0</v>
      </c>
      <c r="W61" s="282" t="n">
        <v>0</v>
      </c>
      <c r="X61" s="282" t="n">
        <v>0</v>
      </c>
      <c r="Y61" s="282" t="n">
        <v>0</v>
      </c>
      <c r="Z61" s="232" t="n">
        <v>0</v>
      </c>
      <c r="AA61" s="232" t="n">
        <v>0</v>
      </c>
      <c r="AB61" s="232" t="n">
        <v>0</v>
      </c>
      <c r="AC61" s="232" t="n">
        <v>0</v>
      </c>
      <c r="AD61" s="232" t="n">
        <v>0</v>
      </c>
      <c r="AE61" s="232" t="n">
        <v>0</v>
      </c>
    </row>
    <row r="62" spans="4:31">
      <c r="D62" s="217" t="s">
        <v>330</v>
      </c>
      <c r="E62" s="218">
        <f>M48+M49</f>
        <v>1187500</v>
      </c>
      <c r="F62" s="204">
        <f>E62/E75</f>
        <v>0.17370789485194198</v>
      </c>
      <c r="G62" s="192" t="s">
        <v>358</v>
      </c>
      <c r="H62" s="195">
        <f>SUM(H63:H64)</f>
        <v>843695</v>
      </c>
      <c r="I62" s="196">
        <f>H62/$H$75</f>
        <v>0.123415985134408013</v>
      </c>
      <c r="K62" s="366"/>
      <c r="L62" s="230" t="s">
        <v>359</v>
      </c>
      <c r="M62" s="231">
        <f>SUM(N62:AE62)</f>
        <v>7000</v>
      </c>
      <c r="N62" s="282" t="n">
        <v>7000</v>
      </c>
      <c r="O62" s="282" t="n">
        <v>0</v>
      </c>
      <c r="P62" s="282" t="n">
        <v>0</v>
      </c>
      <c r="Q62" s="282" t="n">
        <v>0</v>
      </c>
      <c r="R62" s="282" t="n">
        <v>0</v>
      </c>
      <c r="S62" s="282" t="n">
        <v>0</v>
      </c>
      <c r="T62" s="282" t="n">
        <v>0</v>
      </c>
      <c r="U62" s="232" t="n">
        <v>0</v>
      </c>
      <c r="V62" s="282" t="n">
        <v>0</v>
      </c>
      <c r="W62" s="282" t="n">
        <v>0</v>
      </c>
      <c r="X62" s="282" t="n">
        <v>0</v>
      </c>
      <c r="Y62" s="282" t="n">
        <v>0</v>
      </c>
      <c r="Z62" s="232" t="n">
        <v>0</v>
      </c>
      <c r="AA62" s="232" t="n">
        <v>0</v>
      </c>
      <c r="AB62" s="232" t="n">
        <v>0</v>
      </c>
      <c r="AC62" s="232" t="n">
        <v>0</v>
      </c>
      <c r="AD62" s="232" t="n">
        <v>0</v>
      </c>
      <c r="AE62" s="232" t="n">
        <v>0</v>
      </c>
    </row>
    <row r="63" spans="3:31" ht="15.75" customHeight="1">
      <c r="C63" s="240"/>
      <c r="D63" s="214"/>
      <c r="E63" s="224"/>
      <c r="G63" s="237" t="s">
        <v>323</v>
      </c>
      <c r="H63" s="241">
        <f>M57</f>
        <v>574995</v>
      </c>
      <c r="I63" s="207">
        <f>H63/$H$75</f>
        <v>0.0841104597898040041</v>
      </c>
      <c r="K63" s="366"/>
      <c r="L63" s="230" t="s">
        <v>360</v>
      </c>
      <c r="M63" s="231">
        <f>SUM(N63:AE63)</f>
        <v>0</v>
      </c>
      <c r="N63" s="282" t="n">
        <v>0</v>
      </c>
      <c r="O63" s="282" t="n">
        <v>0</v>
      </c>
      <c r="P63" s="282" t="n">
        <v>0</v>
      </c>
      <c r="Q63" s="282" t="n">
        <v>0</v>
      </c>
      <c r="R63" s="282" t="n">
        <v>0</v>
      </c>
      <c r="S63" s="282" t="n">
        <v>0</v>
      </c>
      <c r="T63" s="282" t="n">
        <v>0</v>
      </c>
      <c r="U63" s="232" t="n">
        <v>0</v>
      </c>
      <c r="V63" s="282" t="n">
        <v>0</v>
      </c>
      <c r="W63" s="282" t="n">
        <v>0</v>
      </c>
      <c r="X63" s="282" t="n">
        <v>0</v>
      </c>
      <c r="Y63" s="282" t="n">
        <v>0</v>
      </c>
      <c r="Z63" s="232" t="n">
        <v>0</v>
      </c>
      <c r="AA63" s="232" t="n">
        <v>0</v>
      </c>
      <c r="AB63" s="232" t="n">
        <v>0</v>
      </c>
      <c r="AC63" s="232" t="n">
        <v>0</v>
      </c>
      <c r="AD63" s="232" t="n">
        <v>0</v>
      </c>
      <c r="AE63" s="232" t="n">
        <v>0</v>
      </c>
    </row>
    <row r="64" spans="1:31">
      <c r="A64" s="230" t="str">
        <f>L55</f>
        <v>Sueldos</v>
      </c>
      <c r="B64" s="242">
        <f>M55/$M$65</f>
        <v>0.056471925379811001</v>
      </c>
      <c r="C64" s="11"/>
      <c r="D64" s="192" t="s">
        <v>361</v>
      </c>
      <c r="E64" s="193">
        <f>E65+E66-E67</f>
        <v>300000</v>
      </c>
      <c r="F64" s="194">
        <f>E64/E75</f>
        <v>0.0438840997520690035</v>
      </c>
      <c r="G64" s="237" t="s">
        <v>257</v>
      </c>
      <c r="H64" s="241">
        <f>M61</f>
        <v>268700</v>
      </c>
      <c r="I64" s="207">
        <f>H64/$H$75</f>
        <v>0.0393055253446039998</v>
      </c>
      <c r="K64" s="229" t="s">
        <v>362</v>
      </c>
      <c r="L64" s="230" t="str">
        <f>K64</f>
        <v>Intereses</v>
      </c>
      <c r="M64" s="231">
        <f>SUM(N64:AE64)</f>
        <v>0</v>
      </c>
      <c r="N64" s="282" t="n">
        <v>0</v>
      </c>
      <c r="O64" s="282" t="n">
        <v>0</v>
      </c>
      <c r="P64" s="282" t="n">
        <v>0</v>
      </c>
      <c r="Q64" s="282" t="n">
        <v>0</v>
      </c>
      <c r="R64" s="282" t="n">
        <v>0</v>
      </c>
      <c r="S64" s="282" t="n">
        <v>0</v>
      </c>
      <c r="T64" s="282" t="n">
        <v>0</v>
      </c>
      <c r="U64" s="232" t="n">
        <v>0</v>
      </c>
      <c r="V64" s="282" t="n">
        <v>0</v>
      </c>
      <c r="W64" s="282" t="n">
        <v>0</v>
      </c>
      <c r="X64" s="282" t="n">
        <v>0</v>
      </c>
      <c r="Y64" s="282" t="n">
        <v>0</v>
      </c>
      <c r="Z64" s="232" t="n">
        <v>0</v>
      </c>
      <c r="AA64" s="232" t="n">
        <v>0</v>
      </c>
      <c r="AB64" s="232" t="n">
        <v>0</v>
      </c>
      <c r="AC64" s="232" t="n">
        <v>0</v>
      </c>
      <c r="AD64" s="232" t="n">
        <v>0</v>
      </c>
      <c r="AE64" s="232" t="n">
        <v>0</v>
      </c>
    </row>
    <row r="65" spans="1:31">
      <c r="A65" s="230" t="str">
        <f>L56</f>
        <v>Mantenimiento </v>
      </c>
      <c r="B65" s="242">
        <f>M56/$M$65</f>
        <v>0.0590124034866379965</v>
      </c>
      <c r="C65" s="178"/>
      <c r="D65" s="219" t="s">
        <v>363</v>
      </c>
      <c r="E65" s="243">
        <f>N45</f>
        <v>300000</v>
      </c>
      <c r="F65" s="204">
        <f>E65/E75</f>
        <v>0.0438840997520690035</v>
      </c>
      <c r="G65" s="212"/>
      <c r="H65" s="213"/>
      <c r="I65" s="207"/>
      <c r="K65" s="244" t="s">
        <v>364</v>
      </c>
      <c r="L65" s="245"/>
      <c r="M65" s="246">
        <f>SUM(N65:AE65)</f>
        <v>2438911</v>
      </c>
      <c r="N65" s="247">
        <f>SUM(N55:N64)</f>
        <v>115000</v>
      </c>
      <c r="O65" s="247">
        <f>SUM(O55:O64)</f>
        <v>336480</v>
      </c>
      <c r="P65" s="247">
        <f>SUM(P55:P64)</f>
        <v>92310</v>
      </c>
      <c r="Q65" s="247">
        <f>SUM(Q55:Q64)</f>
        <v>93010</v>
      </c>
      <c r="R65" s="247">
        <f>SUM(R55:R64)</f>
        <v>92620</v>
      </c>
      <c r="S65" s="247">
        <f>SUM(S55:S64)</f>
        <v>92620</v>
      </c>
      <c r="T65" s="247">
        <f>SUM(T55:T64)</f>
        <v>92620</v>
      </c>
      <c r="U65" s="247">
        <f>SUM(U55:U64)</f>
        <v>92620</v>
      </c>
      <c r="V65" s="247">
        <f>SUM(V55:V64)</f>
        <v>92620</v>
      </c>
      <c r="W65" s="247">
        <f>SUM(W55:W64)</f>
        <v>275390</v>
      </c>
      <c r="X65" s="247">
        <f>SUM(X55:X64)</f>
        <v>92620</v>
      </c>
      <c r="Y65" s="247">
        <f>SUM(Y55:Y64)</f>
        <v>94438</v>
      </c>
      <c r="Z65" s="247">
        <f>SUM(Z55:Z64)</f>
        <v>95778</v>
      </c>
      <c r="AA65" s="247">
        <f>SUM(AA55:AA64)</f>
        <v>95778</v>
      </c>
      <c r="AB65" s="247">
        <f>SUM(AB55:AB64)</f>
        <v>95208</v>
      </c>
      <c r="AC65" s="247">
        <f>SUM(AC55:AC64)</f>
        <v>95208</v>
      </c>
      <c r="AD65" s="247">
        <f>SUM(AD55:AD64)</f>
        <v>399433</v>
      </c>
      <c r="AE65" s="247">
        <f>SUM(AE55:AE64)</f>
        <v>95158</v>
      </c>
    </row>
    <row r="66" spans="1:31">
      <c r="A66" s="230" t="str">
        <f>L57</f>
        <v>Estadio</v>
      </c>
      <c r="B66" s="242">
        <f>M57/$M$65</f>
        <v>0.235758910431745994</v>
      </c>
      <c r="C66" s="14"/>
      <c r="D66" s="219" t="str">
        <f>D52</f>
        <v>Ing Reservas</v>
      </c>
      <c r="E66" s="243">
        <f>M53</f>
        <v>0</v>
      </c>
      <c r="F66" s="204">
        <f>E66/E75</f>
        <v>0</v>
      </c>
      <c r="G66" s="192" t="s">
        <v>365</v>
      </c>
      <c r="H66" s="195">
        <f>SUM(H67:H72)</f>
        <v>1595216</v>
      </c>
      <c r="I66" s="196">
        <f>H66/$H$75</f>
        <v>0.233348726900323999</v>
      </c>
      <c r="K66" s="248" t="s">
        <v>366</v>
      </c>
      <c r="L66" s="248"/>
      <c r="M66" s="199">
        <f>M45+M54-M65</f>
        <v>3553583</v>
      </c>
      <c r="N66" s="199">
        <f>N45+N54-N65</f>
        <v>185000</v>
      </c>
      <c r="O66" s="199">
        <f>O45+O54-O65</f>
        <v>925753</v>
      </c>
      <c r="P66" s="199">
        <f>P45+P54-P65</f>
        <v>909316</v>
      </c>
      <c r="Q66" s="199">
        <f>Q45+Q54-Q65</f>
        <v>1149086</v>
      </c>
      <c r="R66" s="199">
        <f>R45+R54-R65</f>
        <v>1120308</v>
      </c>
      <c r="S66" s="199">
        <f>S45+S54-S65</f>
        <v>1173000</v>
      </c>
      <c r="T66" s="199">
        <f>T45+T54-T65</f>
        <v>1242342</v>
      </c>
      <c r="U66" s="199">
        <f>U45+U54-U65</f>
        <v>1216730</v>
      </c>
      <c r="V66" s="199">
        <f>V45+V54-V65</f>
        <v>1180102</v>
      </c>
      <c r="W66" s="199">
        <f>W45+W54-W65</f>
        <v>1079364</v>
      </c>
      <c r="X66" s="199">
        <f>X45+X54-X65</f>
        <v>1048744</v>
      </c>
      <c r="Y66" s="199">
        <f>Y45+Y54-Y65</f>
        <v>1159393</v>
      </c>
      <c r="Z66" s="199">
        <f>Z45+Z54-Z65</f>
        <v>1131452</v>
      </c>
      <c r="AA66" s="199">
        <f>AA45+AA54-AA65</f>
        <v>2439972</v>
      </c>
      <c r="AB66" s="199">
        <f>AB45+AB54-AB65</f>
        <v>2417777</v>
      </c>
      <c r="AC66" s="199">
        <f>AC45+AC54-AC65</f>
        <v>2544413</v>
      </c>
      <c r="AD66" s="199">
        <f>AD45+AD54-AD65</f>
        <v>2234667</v>
      </c>
      <c r="AE66" s="199">
        <f>AE45+AE54-AE65</f>
        <v>3553583</v>
      </c>
    </row>
    <row r="67" spans="1:31">
      <c r="A67" s="230" t="str">
        <f>L58</f>
        <v>Empleados</v>
      </c>
      <c r="B67" s="242">
        <f>M58/$M$65</f>
        <v>0.388107643124329016</v>
      </c>
      <c r="C67" s="25"/>
      <c r="D67" s="219" t="str">
        <f>D53</f>
        <v>Pago Reservas</v>
      </c>
      <c r="E67" s="243">
        <f>M63*-1</f>
        <v>0</v>
      </c>
      <c r="F67" s="204">
        <f>E67/E75</f>
        <v>0</v>
      </c>
      <c r="G67" s="237" t="s">
        <v>367</v>
      </c>
      <c r="H67" s="241">
        <f>M55</f>
        <v>137730</v>
      </c>
      <c r="I67" s="207">
        <f>H67/$H$75</f>
        <v>0.020147190196175</v>
      </c>
      <c r="K67" s="249"/>
      <c r="L67" s="249"/>
      <c r="M67" s="249"/>
      <c r="N67" s="250">
        <f>N41+7</f>
        <v>43637</v>
      </c>
      <c r="O67" s="250">
        <f>O41+7</f>
        <v>43644</v>
      </c>
      <c r="P67" s="250">
        <f>O67+7</f>
        <v>43651</v>
      </c>
      <c r="Q67" s="250">
        <f>P67+7</f>
        <v>43658</v>
      </c>
      <c r="R67" s="250">
        <f>Q67+7</f>
        <v>43665</v>
      </c>
      <c r="S67" s="250">
        <f>R67+7</f>
        <v>43672</v>
      </c>
      <c r="T67" s="250">
        <f>S67+7</f>
        <v>43679</v>
      </c>
      <c r="U67" s="250">
        <f>T67+7</f>
        <v>43686</v>
      </c>
      <c r="V67" s="250">
        <f>U67+7</f>
        <v>43693</v>
      </c>
      <c r="W67" s="250">
        <f>V67+7</f>
        <v>43700</v>
      </c>
      <c r="X67" s="250">
        <f>W67+7</f>
        <v>43707</v>
      </c>
      <c r="Y67" s="250">
        <f>X67+7</f>
        <v>43714</v>
      </c>
      <c r="Z67" s="250">
        <f>Y67+7</f>
        <v>43721</v>
      </c>
      <c r="AA67" s="250">
        <f>Z67+7</f>
        <v>43728</v>
      </c>
      <c r="AB67" s="250">
        <f>AA67+7</f>
        <v>43735</v>
      </c>
      <c r="AC67" s="250">
        <f>AB67+7</f>
        <v>43742</v>
      </c>
      <c r="AD67" s="250">
        <f>AC67+7</f>
        <v>43749</v>
      </c>
      <c r="AE67" s="250">
        <f>AD67+7</f>
        <v>43756</v>
      </c>
    </row>
    <row r="68" spans="1:31">
      <c r="A68" s="230" t="str">
        <f>L59</f>
        <v>Juveniles</v>
      </c>
      <c r="B68" s="242">
        <f>M59/$M$65</f>
        <v>0.147606862243025994</v>
      </c>
      <c r="C68" s="14"/>
      <c r="D68" s="212"/>
      <c r="E68" s="251"/>
      <c r="F68" s="204"/>
      <c r="G68" s="237" t="s">
        <v>349</v>
      </c>
      <c r="H68" s="241">
        <f>M56</f>
        <v>143926</v>
      </c>
      <c r="I68" s="207">
        <f>H68/$H$75</f>
        <v>0.0210535431363879955</v>
      </c>
      <c r="K68" s="252"/>
      <c r="L68" s="252"/>
      <c r="M68" s="252"/>
      <c r="N68" s="252"/>
      <c r="O68" s="252"/>
      <c r="P68" s="252"/>
      <c r="Q68" s="252"/>
      <c r="R68" s="252"/>
      <c r="S68" s="252"/>
      <c r="T68" s="252"/>
      <c r="U68" s="252"/>
      <c r="V68" s="252"/>
      <c r="W68" s="252"/>
      <c r="X68" s="252"/>
      <c r="Y68" s="252"/>
      <c r="Z68" s="252"/>
      <c r="AA68" s="252"/>
      <c r="AB68" s="252"/>
      <c r="AC68" s="252"/>
      <c r="AD68" s="252"/>
      <c r="AE68" s="252"/>
    </row>
    <row r="69" spans="1:31">
      <c r="A69" s="230" t="str">
        <f>L60</f>
        <v>Compra</v>
      </c>
      <c r="B69" s="242">
        <f>M60/$M$65</f>
        <v>0</v>
      </c>
      <c r="D69" s="192" t="s">
        <v>368</v>
      </c>
      <c r="E69" s="193">
        <f>SUM(E70:E74)</f>
        <v>4504994</v>
      </c>
      <c r="F69" s="194">
        <f>E69/E75</f>
        <v>0.658992020261582034</v>
      </c>
      <c r="G69" s="237" t="s">
        <v>353</v>
      </c>
      <c r="H69" s="241">
        <f>M58</f>
        <v>946560</v>
      </c>
      <c r="I69" s="207">
        <f>H69/$H$75</f>
        <v>0.138463111537729988</v>
      </c>
      <c r="K69" s="253"/>
      <c r="L69" s="253"/>
      <c r="M69" s="254" t="s">
        <v>345</v>
      </c>
      <c r="N69" s="255" t="n">
        <v>19</v>
      </c>
      <c r="O69" s="255" t="n">
        <v>19</v>
      </c>
      <c r="P69" s="255" t="n">
        <v>19</v>
      </c>
      <c r="Q69" s="255" t="n">
        <v>18</v>
      </c>
      <c r="R69" s="255" t="n">
        <v>18</v>
      </c>
      <c r="S69" s="255" t="n">
        <v>18</v>
      </c>
      <c r="T69" s="255" t="n">
        <v>18</v>
      </c>
      <c r="U69" s="255"/>
      <c r="V69" s="255"/>
      <c r="W69" s="255" t="n">
        <v>18</v>
      </c>
      <c r="X69" s="255" t="n">
        <v>18</v>
      </c>
      <c r="Y69" s="255" t="n">
        <v>18</v>
      </c>
      <c r="Z69" s="255"/>
      <c r="AA69" s="255"/>
      <c r="AB69" s="255" t="n">
        <v>17</v>
      </c>
      <c r="AC69" s="255" t="n">
        <v>17</v>
      </c>
      <c r="AD69" s="255"/>
      <c r="AE69" s="255" t="n">
        <v>17</v>
      </c>
    </row>
    <row r="70" spans="1:31" ht="15.40" customHeight="1">
      <c r="A70" s="230" t="str">
        <f>L61</f>
        <v>Entrenador</v>
      </c>
      <c r="B70" s="242">
        <f>M61/$M$65</f>
        <v>0.110172121901947007</v>
      </c>
      <c r="D70" s="219" t="s">
        <v>318</v>
      </c>
      <c r="E70" s="243">
        <f>M51</f>
        <v>50040</v>
      </c>
      <c r="F70" s="204">
        <f>E70/E75</f>
        <v>0.00731986783864500001</v>
      </c>
      <c r="G70" s="237" t="s">
        <v>356</v>
      </c>
      <c r="H70" s="241">
        <f>M59</f>
        <v>360000</v>
      </c>
      <c r="I70" s="207">
        <f>H70/$H$75</f>
        <v>0.0526609197024829978</v>
      </c>
      <c r="K70" s="14"/>
      <c r="L70" s="367" t="s">
        <v>369</v>
      </c>
      <c r="M70" s="256" t="s">
        <v>68</v>
      </c>
      <c r="N70" s="255" t="n">
        <v>19270</v>
      </c>
      <c r="O70" s="255" t="n">
        <v>19090</v>
      </c>
      <c r="P70" s="255" t="n">
        <v>21290</v>
      </c>
      <c r="Q70" s="255" t="n">
        <v>21210</v>
      </c>
      <c r="R70" s="255" t="n">
        <v>22400</v>
      </c>
      <c r="S70" s="255" t="n">
        <v>23730</v>
      </c>
      <c r="T70" s="255" t="n">
        <v>25070</v>
      </c>
      <c r="U70" s="255"/>
      <c r="V70" s="255"/>
      <c r="W70" s="255" t="n">
        <v>28250</v>
      </c>
      <c r="X70" s="255" t="n">
        <v>29320</v>
      </c>
      <c r="Y70" s="255" t="n">
        <v>35860</v>
      </c>
      <c r="Z70" s="255"/>
      <c r="AA70" s="255"/>
      <c r="AB70" s="255" t="n">
        <v>28540</v>
      </c>
      <c r="AC70" s="255" t="n">
        <v>32740</v>
      </c>
      <c r="AD70" s="255"/>
      <c r="AE70" s="255" t="n">
        <v>34500</v>
      </c>
    </row>
    <row r="71" spans="1:31">
      <c r="A71" s="230" t="str">
        <f>L62</f>
        <v>Viajes+Venta</v>
      </c>
      <c r="B71" s="242">
        <f>M62/$M$65</f>
        <v>0.00287013343250299968</v>
      </c>
      <c r="D71" s="219" t="s">
        <v>340</v>
      </c>
      <c r="E71" s="243">
        <f>M52</f>
        <v>2373000</v>
      </c>
      <c r="F71" s="204">
        <f>E71/E75</f>
        <v>0.347123229038869008</v>
      </c>
      <c r="G71" s="237" t="s">
        <v>359</v>
      </c>
      <c r="H71" s="241">
        <f>M62</f>
        <v>7000</v>
      </c>
      <c r="I71" s="207">
        <f>H71/$H$75</f>
        <v>0.0010239623275480001</v>
      </c>
      <c r="K71" s="14"/>
      <c r="L71" s="367"/>
      <c r="M71" s="256" t="s">
        <v>370</v>
      </c>
      <c r="N71" s="255" t="n">
        <v>7790</v>
      </c>
      <c r="O71" s="255" t="n">
        <v>7790</v>
      </c>
      <c r="P71" s="255" t="n">
        <v>7790</v>
      </c>
      <c r="Q71" s="255" t="n">
        <v>7400</v>
      </c>
      <c r="R71" s="255" t="n">
        <v>7400</v>
      </c>
      <c r="S71" s="255" t="n">
        <v>7400</v>
      </c>
      <c r="T71" s="255" t="n">
        <v>7400</v>
      </c>
      <c r="U71" s="255"/>
      <c r="V71" s="255"/>
      <c r="W71" s="255" t="n">
        <v>7400</v>
      </c>
      <c r="X71" s="255" t="n">
        <v>7400</v>
      </c>
      <c r="Y71" s="255" t="n">
        <v>7400</v>
      </c>
      <c r="Z71" s="255"/>
      <c r="AA71" s="255"/>
      <c r="AB71" s="255" t="n">
        <v>8170</v>
      </c>
      <c r="AC71" s="255" t="n">
        <v>8170</v>
      </c>
      <c r="AD71" s="255"/>
      <c r="AE71" s="255" t="n">
        <v>8120</v>
      </c>
    </row>
    <row r="72" spans="1:31">
      <c r="A72" s="230" t="str">
        <f>L64</f>
        <v>Intereses</v>
      </c>
      <c r="B72" s="242">
        <f>M64/$M$65</f>
        <v>0</v>
      </c>
      <c r="D72" s="219" t="s">
        <v>325</v>
      </c>
      <c r="E72" s="243">
        <f>M46</f>
        <v>1218693</v>
      </c>
      <c r="F72" s="204">
        <f>E72/E75</f>
        <v>0.178270817263829002</v>
      </c>
      <c r="G72" s="237" t="s">
        <v>362</v>
      </c>
      <c r="H72" s="241">
        <f>M64</f>
        <v>0</v>
      </c>
      <c r="I72" s="207">
        <f>H72/$H$75</f>
        <v>0</v>
      </c>
      <c r="K72" s="14"/>
      <c r="L72" s="367"/>
      <c r="M72" s="256" t="s">
        <v>249</v>
      </c>
      <c r="N72" s="255" t="n">
        <v>14830</v>
      </c>
      <c r="O72" s="255" t="n">
        <v>14830</v>
      </c>
      <c r="P72" s="255" t="n">
        <v>17180</v>
      </c>
      <c r="Q72" s="255" t="n">
        <v>17260</v>
      </c>
      <c r="R72" s="255" t="n">
        <v>18430</v>
      </c>
      <c r="S72" s="255" t="n">
        <v>19740</v>
      </c>
      <c r="T72" s="255" t="n">
        <v>21040</v>
      </c>
      <c r="U72" s="255"/>
      <c r="V72" s="255"/>
      <c r="W72" s="255" t="n">
        <v>24450</v>
      </c>
      <c r="X72" s="255" t="n">
        <v>25570</v>
      </c>
      <c r="Y72" s="255" t="n">
        <v>31910</v>
      </c>
      <c r="Z72" s="255"/>
      <c r="AA72" s="255"/>
      <c r="AB72" s="255" t="n">
        <v>25490</v>
      </c>
      <c r="AC72" s="255" t="n">
        <v>29660</v>
      </c>
      <c r="AD72" s="255"/>
      <c r="AE72" s="255" t="n">
        <v>31600</v>
      </c>
    </row>
    <row r="73" spans="1:31">
      <c r="A73" s="14"/>
      <c r="B73" s="257">
        <f>SUM(B64:B72)</f>
        <v>1</v>
      </c>
      <c r="D73" s="219" t="s">
        <v>327</v>
      </c>
      <c r="E73" s="243">
        <f>M47</f>
        <v>863261</v>
      </c>
      <c r="F73" s="204">
        <f>E73/E75</f>
        <v>0.126278106120236977</v>
      </c>
      <c r="G73" s="212"/>
      <c r="H73" s="213"/>
      <c r="I73" s="207"/>
      <c r="K73" s="14"/>
      <c r="L73" s="367"/>
      <c r="M73" s="256" t="s">
        <v>250</v>
      </c>
      <c r="N73" s="255" t="n">
        <v>5250</v>
      </c>
      <c r="O73" s="255" t="n">
        <v>5250</v>
      </c>
      <c r="P73" s="255" t="n">
        <v>5190</v>
      </c>
      <c r="Q73" s="255" t="n">
        <v>5190</v>
      </c>
      <c r="R73" s="255" t="n">
        <v>5190</v>
      </c>
      <c r="S73" s="255" t="n">
        <v>5190</v>
      </c>
      <c r="T73" s="255" t="n">
        <v>5190</v>
      </c>
      <c r="U73" s="255"/>
      <c r="V73" s="255"/>
      <c r="W73" s="255" t="n">
        <v>5210</v>
      </c>
      <c r="X73" s="255" t="n">
        <v>5210</v>
      </c>
      <c r="Y73" s="255" t="n">
        <v>5250</v>
      </c>
      <c r="Z73" s="255"/>
      <c r="AA73" s="255"/>
      <c r="AB73" s="255" t="n">
        <v>6350</v>
      </c>
      <c r="AC73" s="255" t="n">
        <v>6350</v>
      </c>
      <c r="AD73" s="255"/>
      <c r="AE73" s="255" t="n">
        <v>6350</v>
      </c>
    </row>
    <row r="74" spans="1:31">
      <c r="A74" s="25"/>
      <c r="B74" s="258"/>
      <c r="D74" s="259" t="s">
        <v>334</v>
      </c>
      <c r="E74" s="260">
        <f>M50</f>
        <v>0</v>
      </c>
      <c r="F74" s="204">
        <f>E74/E75</f>
        <v>0</v>
      </c>
      <c r="G74" s="261"/>
      <c r="H74" s="262"/>
      <c r="I74" s="263"/>
      <c r="K74" s="14"/>
      <c r="L74" s="367"/>
      <c r="M74" s="256" t="s">
        <v>254</v>
      </c>
      <c r="N74" s="264" t="s">
        <v>382</v>
      </c>
      <c r="O74" s="264" t="s">
        <v>383</v>
      </c>
      <c r="P74" s="264" t="s">
        <v>384</v>
      </c>
      <c r="Q74" s="264" t="s">
        <v>385</v>
      </c>
      <c r="R74" s="264" t="s">
        <v>386</v>
      </c>
      <c r="S74" s="264" t="s">
        <v>387</v>
      </c>
      <c r="T74" s="264" t="s">
        <v>388</v>
      </c>
      <c r="U74" s="264"/>
      <c r="V74" s="264"/>
      <c r="W74" s="264" t="s">
        <v>372</v>
      </c>
      <c r="X74" s="264" t="s">
        <v>373</v>
      </c>
      <c r="Y74" s="264" t="s">
        <v>374</v>
      </c>
      <c r="Z74" s="264"/>
      <c r="AA74" s="264"/>
      <c r="AB74" s="264" t="s">
        <v>375</v>
      </c>
      <c r="AC74" s="264" t="s">
        <v>376</v>
      </c>
      <c r="AD74" s="264"/>
      <c r="AE74" s="264" t="s">
        <v>291</v>
      </c>
    </row>
    <row r="75" spans="1:31">
      <c r="A75" s="368">
        <f>M65</f>
        <v>2438911</v>
      </c>
      <c r="B75" s="368"/>
      <c r="D75" s="265" t="s">
        <v>377</v>
      </c>
      <c r="E75" s="266">
        <f>E69+E61+E55+E45+E50+E64</f>
        <v>6836189</v>
      </c>
      <c r="F75" s="267">
        <f>F69+F61+F55+F45+F50+F64</f>
        <v>1</v>
      </c>
      <c r="G75" s="265" t="s">
        <v>377</v>
      </c>
      <c r="H75" s="266">
        <f>H66+H58+H50+H45+H62</f>
        <v>6836189</v>
      </c>
      <c r="I75" s="268">
        <f>H75/$H$75</f>
        <v>1</v>
      </c>
      <c r="K75" s="14"/>
      <c r="L75" s="367"/>
      <c r="M75" s="256" t="s">
        <v>378</v>
      </c>
      <c r="N75" s="269" t="n">
        <v>5.25</v>
      </c>
      <c r="O75" s="269" t="n">
        <v>5.25</v>
      </c>
      <c r="P75" s="269" t="n">
        <v>5.25</v>
      </c>
      <c r="Q75" s="269" t="n">
        <v>5.25</v>
      </c>
      <c r="R75" s="269" t="n">
        <v>5.5</v>
      </c>
      <c r="S75" s="269" t="n">
        <v>5.5</v>
      </c>
      <c r="T75" s="269" t="n">
        <v>5.5</v>
      </c>
      <c r="U75" s="269"/>
      <c r="V75" s="269"/>
      <c r="W75" s="269" t="n">
        <v>5.5</v>
      </c>
      <c r="X75" s="269" t="n">
        <v>5.5</v>
      </c>
      <c r="Y75" s="269" t="n">
        <v>5.5</v>
      </c>
      <c r="Z75" s="269"/>
      <c r="AA75" s="269"/>
      <c r="AB75" s="269" t="n">
        <v>5.75</v>
      </c>
      <c r="AC75" s="269" t="n">
        <v>5.75</v>
      </c>
      <c r="AD75" s="269"/>
      <c r="AE75" s="269" t="n">
        <v>5.75</v>
      </c>
    </row>
    <row r="76" spans="5:31">
      <c r="E76" s="213"/>
      <c r="F76" s="187"/>
      <c r="G76" s="270"/>
      <c r="H76" s="271">
        <f>E75-H75</f>
        <v>0</v>
      </c>
      <c r="I76" s="213"/>
      <c r="K76" s="14"/>
      <c r="L76" s="367"/>
      <c r="M76" s="256" t="s">
        <v>251</v>
      </c>
      <c r="N76" s="269" t="n">
        <v>4.75</v>
      </c>
      <c r="O76" s="269" t="n">
        <v>4.75</v>
      </c>
      <c r="P76" s="269" t="n">
        <v>5.25</v>
      </c>
      <c r="Q76" s="269" t="n">
        <v>5.25</v>
      </c>
      <c r="R76" s="269" t="n">
        <v>5.5</v>
      </c>
      <c r="S76" s="269" t="n">
        <v>5.75</v>
      </c>
      <c r="T76" s="269" t="n">
        <v>6</v>
      </c>
      <c r="U76" s="269"/>
      <c r="V76" s="269"/>
      <c r="W76" s="269" t="n">
        <v>6</v>
      </c>
      <c r="X76" s="269" t="n">
        <v>6</v>
      </c>
      <c r="Y76" s="269" t="n">
        <v>6</v>
      </c>
      <c r="Z76" s="269"/>
      <c r="AA76" s="269"/>
      <c r="AB76" s="269" t="n">
        <v>6.25</v>
      </c>
      <c r="AC76" s="269" t="n">
        <v>6</v>
      </c>
      <c r="AD76" s="269"/>
      <c r="AE76" s="269" t="n">
        <v>6</v>
      </c>
    </row>
    <row r="77" spans="5:31">
      <c r="E77" s="213"/>
      <c r="F77" s="213"/>
      <c r="H77" s="213"/>
      <c r="I77" s="213"/>
      <c r="K77" s="14"/>
      <c r="L77" s="367"/>
      <c r="M77" s="256" t="s">
        <v>379</v>
      </c>
      <c r="N77" s="269" t="n">
        <v>2.25</v>
      </c>
      <c r="O77" s="269" t="n">
        <v>2.5</v>
      </c>
      <c r="P77" s="269" t="n">
        <v>2.75</v>
      </c>
      <c r="Q77" s="269" t="n">
        <v>2.75</v>
      </c>
      <c r="R77" s="269" t="n">
        <v>2.75</v>
      </c>
      <c r="S77" s="269" t="n">
        <v>3</v>
      </c>
      <c r="T77" s="269" t="n">
        <v>3</v>
      </c>
      <c r="U77" s="269"/>
      <c r="V77" s="269"/>
      <c r="W77" s="269" t="n">
        <v>2.75</v>
      </c>
      <c r="X77" s="269" t="n">
        <v>2.75</v>
      </c>
      <c r="Y77" s="269" t="n">
        <v>2.75</v>
      </c>
      <c r="Z77" s="269"/>
      <c r="AA77" s="269"/>
      <c r="AB77" s="269" t="n">
        <v>2.75</v>
      </c>
      <c r="AC77" s="269" t="n">
        <v>2.75</v>
      </c>
      <c r="AD77" s="269"/>
      <c r="AE77" s="269" t="n">
        <v>2.75</v>
      </c>
    </row>
    <row r="78" spans="4:31">
      <c r="D78" s="272"/>
      <c r="E78" s="273"/>
      <c r="F78" s="213"/>
      <c r="G78" s="14"/>
      <c r="H78" s="195"/>
      <c r="I78" s="195"/>
      <c r="K78" s="14"/>
      <c r="L78" s="14"/>
      <c r="M78" s="183" t="s">
        <v>380</v>
      </c>
      <c r="N78" s="274">
        <f>N70/N71</f>
        <v>2.47368421052631993</v>
      </c>
      <c r="O78" s="274">
        <f>O70/O71</f>
        <v>2.45057766367136987</v>
      </c>
      <c r="P78" s="274">
        <f>P70/P71</f>
        <v>2.73299101412067014</v>
      </c>
      <c r="Q78" s="274">
        <f>Q70/Q71</f>
        <v>2.86621621621622005</v>
      </c>
      <c r="R78" s="274">
        <f>R70/R71</f>
        <v>3.02702702702702986</v>
      </c>
      <c r="S78" s="274">
        <f>S70/S71</f>
        <v>3.20675675675675986</v>
      </c>
      <c r="T78" s="274">
        <f>T70/T71</f>
        <v>3.3878378378378402</v>
      </c>
      <c r="U78" s="274"/>
      <c r="V78" s="274"/>
      <c r="W78" s="274">
        <f>W70/W71</f>
        <v>3.81756756756757021</v>
      </c>
      <c r="X78" s="274">
        <f>X70/X71</f>
        <v>3.96216216216215997</v>
      </c>
      <c r="Y78" s="274">
        <f>Y70/Y71</f>
        <v>4.84594594594595041</v>
      </c>
      <c r="Z78" s="274" t="e">
        <f>Z70/Z71</f>
        <v>#DIV/0!</v>
      </c>
      <c r="AA78" s="274" t="e">
        <f>AA70/AA71</f>
        <v>#DIV/0!</v>
      </c>
      <c r="AB78" s="274">
        <f>AB70/AB71</f>
        <v>3.49326805385556982</v>
      </c>
      <c r="AC78" s="274">
        <f>AC70/AC71</f>
        <v>4.00734394124846993</v>
      </c>
      <c r="AD78" s="274" t="e">
        <f>AD70/AD71</f>
        <v>#DIV/0!</v>
      </c>
      <c r="AE78" s="274">
        <f>AE70/AE71</f>
        <v>4.24876847290640036</v>
      </c>
    </row>
    <row r="79" spans="5:31">
      <c r="E79" s="195"/>
      <c r="F79" s="213"/>
      <c r="H79" s="213"/>
      <c r="I79" s="213"/>
      <c r="K79" s="14"/>
      <c r="L79" s="14"/>
      <c r="M79" s="14"/>
      <c r="N79" s="14"/>
      <c r="O79" s="7"/>
      <c r="P79" s="275"/>
      <c r="Q79" s="276">
        <f>(Q47-P47)/P47</f>
        <v>0.086691658856606999</v>
      </c>
      <c r="R79" s="276">
        <f>(R47-Q47)/Q47</f>
        <v>0.095730918499353006</v>
      </c>
      <c r="S79" s="276">
        <f>(S47-R47)/R47</f>
        <v>0.077659714023349995</v>
      </c>
      <c r="T79" s="276">
        <f>(T47-S47)/S47</f>
        <v>0.0720632988435789912</v>
      </c>
      <c r="U79" s="276">
        <f>(U47-T47)/T47</f>
        <v>0.0644487339616209987</v>
      </c>
      <c r="V79" s="276">
        <f>(V47-U47)/U47</f>
        <v>0.049964798498069003</v>
      </c>
      <c r="W79" s="276">
        <f>(W47-V47)/V47</f>
        <v>0.0488672152798940029</v>
      </c>
      <c r="X79" s="276">
        <f>(X47-W47)/W47</f>
        <v>0.0465904688105390008</v>
      </c>
      <c r="Y79" s="276">
        <f>(Y47-X47)/X47</f>
        <v>0.0445164275798240006</v>
      </c>
      <c r="Z79" s="276">
        <f>(Z47-Y47)/Y47</f>
        <v>0.0409002303739150008</v>
      </c>
      <c r="AA79" s="276">
        <f>(AA47-Z47)/Z47</f>
        <v>0.0362967755115939994</v>
      </c>
      <c r="AB79" s="276">
        <f>(AB47-AA47)/AA47</f>
        <v>0.0364711680630850044</v>
      </c>
      <c r="AC79" s="276">
        <f>(AC47-AB47)/AB47</f>
        <v>0.0351878269139319944</v>
      </c>
      <c r="AD79" s="276">
        <f>(AD47-AC47)/AC47</f>
        <v>0.0311590874291840025</v>
      </c>
      <c r="AE79" s="276">
        <f>(AE47-AD47)/AD47</f>
        <v>0.0302175365654469985</v>
      </c>
    </row>
    <row r="80" spans="5:26">
      <c r="E80" s="213"/>
      <c r="F80" s="213"/>
      <c r="H80" s="213"/>
      <c r="I80" s="213"/>
      <c r="K80" s="14"/>
      <c r="L80" s="14"/>
      <c r="M80" s="14"/>
      <c r="N80" s="14"/>
      <c r="O80" s="277"/>
      <c r="P80" s="277"/>
      <c r="Q80" s="277"/>
      <c r="R80" s="277"/>
      <c r="S80" s="277"/>
      <c r="T80" s="277"/>
      <c r="U80" s="277"/>
      <c r="V80" s="277"/>
      <c r="W80" s="277"/>
      <c r="X80" s="277"/>
      <c r="Y80" s="277"/>
      <c r="Z80" s="277"/>
    </row>
    <row r="81" spans="11:31">
      <c r="K81" s="14"/>
      <c r="L81" s="14"/>
      <c r="M81" s="14"/>
      <c r="N81" s="14"/>
      <c r="P81" s="275"/>
      <c r="Q81" s="275"/>
      <c r="R81" s="275"/>
      <c r="S81" s="275"/>
      <c r="T81" s="275"/>
      <c r="U81" s="275"/>
      <c r="V81" s="275"/>
      <c r="W81" s="283"/>
      <c r="X81" s="275"/>
      <c r="Y81" s="275"/>
      <c r="Z81" s="275"/>
      <c r="AA81" s="275"/>
      <c r="AB81" s="275"/>
      <c r="AC81" s="275"/>
      <c r="AD81" s="275"/>
      <c r="AE81" s="275"/>
    </row>
    <row r="82" spans="11:23">
      <c r="K82" s="14"/>
      <c r="L82" s="14"/>
      <c r="M82" s="14"/>
      <c r="N82" s="14"/>
      <c r="P82" s="275"/>
      <c r="Q82" s="284"/>
      <c r="R82" s="284"/>
      <c r="S82" s="284"/>
      <c r="T82" s="284"/>
      <c r="W82" s="213"/>
    </row>
    <row r="83" spans="11:20">
      <c r="K83" s="14"/>
      <c r="L83" s="14"/>
      <c r="M83" s="14"/>
      <c r="N83" s="14"/>
      <c r="O83" s="213"/>
      <c r="P83" s="275"/>
      <c r="Q83" s="284"/>
      <c r="R83" s="284"/>
      <c r="S83" s="284"/>
      <c r="T83" s="284"/>
    </row>
    <row r="84" spans="11:26">
      <c r="K84" s="14"/>
      <c r="L84" s="14"/>
      <c r="M84" s="14"/>
      <c r="N84" s="14"/>
      <c r="P84" s="275"/>
      <c r="Q84" s="284"/>
      <c r="R84" s="284"/>
      <c r="S84" s="284"/>
      <c r="T84" s="284"/>
      <c r="Z84" s="213"/>
    </row>
    <row r="85" spans="11:20">
      <c r="K85" s="14"/>
      <c r="L85" s="14"/>
      <c r="M85" s="14"/>
      <c r="N85" s="14"/>
      <c r="P85" s="275"/>
      <c r="Q85" s="284"/>
      <c r="R85" s="284"/>
      <c r="S85" s="284"/>
      <c r="T85" s="285"/>
    </row>
    <row r="86" spans="11:16">
      <c r="K86" s="14"/>
      <c r="L86" s="14"/>
      <c r="M86" s="14"/>
      <c r="N86" s="14"/>
      <c r="P86" s="275"/>
    </row>
    <row r="87" spans="11:16">
      <c r="K87" s="14"/>
      <c r="L87" s="14"/>
      <c r="M87" s="14"/>
      <c r="N87" s="14"/>
      <c r="P87" s="275"/>
    </row>
    <row r="88" spans="11:16">
      <c r="K88" s="14"/>
      <c r="L88" s="14"/>
      <c r="M88" s="14"/>
      <c r="N88" s="14"/>
      <c r="P88" s="275"/>
    </row>
    <row r="89" spans="11:16">
      <c r="K89" s="14"/>
      <c r="L89" s="14"/>
      <c r="M89" s="14"/>
      <c r="N89" s="14"/>
      <c r="P89" s="275"/>
    </row>
    <row r="90" spans="11:16">
      <c r="K90" s="14"/>
      <c r="L90" s="14"/>
      <c r="M90" s="14"/>
      <c r="N90" s="14"/>
      <c r="P90" s="275"/>
    </row>
    <row r="91" spans="11:16">
      <c r="K91" s="14"/>
      <c r="L91" s="14"/>
      <c r="M91" s="14"/>
      <c r="N91" s="14"/>
      <c r="P91" s="275"/>
    </row>
    <row r="92" spans="11:16">
      <c r="K92" s="14"/>
      <c r="L92" s="14"/>
      <c r="M92" s="14"/>
      <c r="N92" s="14"/>
      <c r="P92" s="275"/>
    </row>
    <row r="93" spans="11:16">
      <c r="K93" s="14"/>
      <c r="L93" s="14"/>
      <c r="M93" s="14"/>
      <c r="N93" s="14"/>
      <c r="P93" s="275"/>
    </row>
    <row r="94" spans="11:16">
      <c r="K94" s="14"/>
      <c r="L94" s="14"/>
      <c r="M94" s="14"/>
      <c r="N94" s="14"/>
      <c r="P94" s="275"/>
    </row>
    <row r="95" spans="11:16">
      <c r="K95" s="14"/>
      <c r="L95" s="14"/>
      <c r="M95" s="14"/>
      <c r="N95" s="14"/>
      <c r="P95" s="275"/>
    </row>
    <row r="96" spans="11:16">
      <c r="K96" s="14"/>
      <c r="L96" s="14"/>
      <c r="M96" s="14"/>
      <c r="N96" s="14"/>
      <c r="P96" s="275"/>
    </row>
    <row r="97" spans="11:16">
      <c r="K97" s="14"/>
      <c r="L97" s="14"/>
      <c r="M97" s="14"/>
      <c r="N97" s="14"/>
      <c r="P97" s="275"/>
    </row>
    <row r="98" spans="11:16">
      <c r="K98" s="14"/>
      <c r="L98" s="14"/>
      <c r="M98" s="14"/>
      <c r="N98" s="14"/>
      <c r="P98" s="275"/>
    </row>
    <row r="99" spans="11:16">
      <c r="K99" s="14"/>
      <c r="L99" s="14"/>
      <c r="M99" s="14"/>
      <c r="N99" s="14"/>
      <c r="P99" s="275"/>
    </row>
    <row r="100" spans="11:16">
      <c r="K100" s="14"/>
      <c r="L100" s="14"/>
      <c r="M100" s="14"/>
      <c r="N100" s="14"/>
      <c r="P100" s="275"/>
    </row>
    <row r="101" spans="11:16">
      <c r="K101" s="14"/>
      <c r="L101" s="14"/>
      <c r="M101" s="14"/>
      <c r="N101" s="14"/>
      <c r="P101" s="275"/>
    </row>
    <row r="102" spans="11:16">
      <c r="K102" s="14"/>
      <c r="L102" s="14"/>
      <c r="M102" s="14"/>
      <c r="N102" s="14"/>
      <c r="P102" s="275"/>
    </row>
    <row r="103" spans="11:16">
      <c r="K103" s="14"/>
      <c r="L103" s="14"/>
      <c r="M103" s="14"/>
      <c r="N103" s="14"/>
      <c r="P103" s="275"/>
    </row>
    <row r="104" spans="11:16">
      <c r="K104" s="14"/>
      <c r="L104" s="14"/>
      <c r="M104" s="14"/>
      <c r="N104" s="14"/>
      <c r="P104" s="275"/>
    </row>
    <row r="105" spans="11:16">
      <c r="K105" s="14"/>
      <c r="L105" s="14"/>
      <c r="M105" s="14"/>
      <c r="N105" s="14"/>
      <c r="P105" s="275"/>
    </row>
    <row r="106" spans="11:16">
      <c r="K106" s="14"/>
      <c r="L106" s="14"/>
      <c r="M106" s="14"/>
      <c r="N106" s="14"/>
      <c r="P106" s="275"/>
    </row>
    <row r="107" spans="11:16">
      <c r="K107" s="14"/>
      <c r="L107" s="14"/>
      <c r="M107" s="14"/>
      <c r="N107" s="14"/>
      <c r="P107" s="275"/>
    </row>
    <row r="108" spans="11:16">
      <c r="K108" s="14"/>
      <c r="L108" s="14"/>
      <c r="M108" s="14"/>
      <c r="N108" s="14"/>
      <c r="P108" s="275"/>
    </row>
    <row r="109" spans="11:16">
      <c r="K109" s="14"/>
      <c r="L109" s="14"/>
      <c r="M109" s="14"/>
      <c r="N109" s="14"/>
      <c r="P109" s="275"/>
    </row>
    <row r="110" spans="11:16">
      <c r="K110" s="14"/>
      <c r="L110" s="14"/>
      <c r="M110" s="14"/>
      <c r="N110" s="14"/>
      <c r="P110" s="275"/>
    </row>
    <row r="111" spans="11:16">
      <c r="K111" s="14"/>
      <c r="L111" s="14"/>
      <c r="M111" s="14"/>
      <c r="N111" s="14"/>
      <c r="P111" s="275"/>
    </row>
    <row r="112" spans="11:16">
      <c r="K112" s="14"/>
      <c r="L112" s="14"/>
      <c r="M112" s="14"/>
      <c r="N112" s="14"/>
      <c r="P112" s="275"/>
    </row>
    <row r="113" spans="11:16">
      <c r="K113" s="14"/>
      <c r="L113" s="14"/>
      <c r="M113" s="14"/>
      <c r="N113" s="14"/>
      <c r="P113" s="275"/>
    </row>
    <row r="114" spans="11:16">
      <c r="K114" s="14"/>
      <c r="L114" s="14"/>
      <c r="M114" s="14"/>
      <c r="N114" s="14"/>
      <c r="P114" s="275"/>
    </row>
    <row r="115" spans="11:16">
      <c r="K115" s="14"/>
      <c r="L115" s="14"/>
      <c r="M115" s="14"/>
      <c r="N115" s="14"/>
      <c r="P115" s="275"/>
    </row>
    <row r="116" spans="11:16">
      <c r="K116" s="14"/>
      <c r="L116" s="14"/>
      <c r="M116" s="14"/>
      <c r="N116" s="14"/>
      <c r="P116" s="275"/>
    </row>
    <row r="117" spans="11:16">
      <c r="K117" s="14"/>
      <c r="L117" s="14"/>
      <c r="M117" s="14"/>
      <c r="N117" s="14"/>
      <c r="P117" s="275"/>
    </row>
    <row r="118" spans="11:16">
      <c r="K118" s="14"/>
      <c r="L118" s="14"/>
      <c r="M118" s="14"/>
      <c r="N118" s="14"/>
      <c r="P118" s="275"/>
    </row>
    <row r="119" spans="11:16">
      <c r="K119" s="14"/>
      <c r="L119" s="14"/>
      <c r="M119" s="14"/>
      <c r="N119" s="14"/>
      <c r="P119" s="275"/>
    </row>
    <row r="120" spans="11:16">
      <c r="K120" s="14"/>
      <c r="L120" s="14"/>
      <c r="M120" s="14"/>
      <c r="N120" s="14"/>
      <c r="P120" s="275"/>
    </row>
    <row r="121" spans="11:16">
      <c r="K121" s="14"/>
      <c r="L121" s="14"/>
      <c r="M121" s="14"/>
      <c r="N121" s="14"/>
      <c r="P121" s="275"/>
    </row>
  </sheetData>
  <mergeCells count="21">
    <mergeCell ref="D1:I1"/>
    <mergeCell ref="D2:I2"/>
    <mergeCell ref="D3:E3"/>
    <mergeCell ref="G3:H3"/>
    <mergeCell ref="K11:K13"/>
    <mergeCell ref="A15:B15"/>
    <mergeCell ref="K21:K23"/>
    <mergeCell ref="L30:L37"/>
    <mergeCell ref="A35:B35"/>
    <mergeCell ref="D41:I41"/>
    <mergeCell ref="D42:I42"/>
    <mergeCell ref="D43:E43"/>
    <mergeCell ref="G43:H43"/>
    <mergeCell ref="K51:K53"/>
    <mergeCell ref="A55:B55"/>
    <mergeCell ref="K61:K63"/>
    <mergeCell ref="L70:L77"/>
    <mergeCell ref="A75:B75"/>
    <mergeCell ref="Q82:T82"/>
    <mergeCell ref="Q84:T84"/>
    <mergeCell ref="Q85:S85"/>
  </mergeCells>
  <conditionalFormatting sqref="E39">
    <cfRule type="cellIs" dxfId="84" priority="1" operator="greaterThan">
      <formula>0</formula>
    </cfRule>
  </conditionalFormatting>
  <conditionalFormatting sqref="E39">
    <cfRule type="cellIs" dxfId="85" priority="2" operator="lessThan">
      <formula>0</formula>
    </cfRule>
  </conditionalFormatting>
  <conditionalFormatting sqref="H38">
    <cfRule type="cellIs" dxfId="86" priority="3" operator="lessThan">
      <formula>0</formula>
    </cfRule>
  </conditionalFormatting>
  <conditionalFormatting sqref="H11:H16">
    <cfRule type="cellIs" dxfId="87" priority="4" operator="lessThan">
      <formula>0</formula>
    </cfRule>
  </conditionalFormatting>
  <conditionalFormatting sqref="H11:H16">
    <cfRule type="cellIs" dxfId="88" priority="5" operator="greaterThan">
      <formula>0</formula>
    </cfRule>
  </conditionalFormatting>
  <conditionalFormatting sqref="E79">
    <cfRule type="cellIs" dxfId="89" priority="6" operator="greaterThan">
      <formula>0</formula>
    </cfRule>
  </conditionalFormatting>
  <conditionalFormatting sqref="E79">
    <cfRule type="cellIs" dxfId="90" priority="7" operator="lessThan">
      <formula>0</formula>
    </cfRule>
  </conditionalFormatting>
  <conditionalFormatting sqref="H78">
    <cfRule type="cellIs" dxfId="91" priority="8" operator="lessThan">
      <formula>0</formula>
    </cfRule>
  </conditionalFormatting>
  <conditionalFormatting sqref="H51:H56">
    <cfRule type="cellIs" dxfId="92" priority="9" operator="lessThan">
      <formula>0</formula>
    </cfRule>
  </conditionalFormatting>
  <conditionalFormatting sqref="H51:H56">
    <cfRule type="cellIs" dxfId="93" priority="10" operator="greaterThan">
      <formula>0</formula>
    </cfRule>
  </conditionalFormatting>
  <printOptions>
    <extLst>
      <ext uri="smNativeData">
        <pm:pageFlags xmlns:pm="smNativeData" id="1595858545" printRowHead="0" printColHead="0" printHeadLine="0" printFootLine="0" autoHeightHeader="0" autoHeightFooter="0" fitToPageBoth="0"/>
      </ext>
    </extLst>
  </printOptions>
  <pageMargins left="0.700000" right="0.700000" top="0.750000" bottom="0.750000" header="0.511806" footer="0.511806"/>
  <pageSetup paperSize="9" fitToWidth="0" fitToHeight="1" pageOrder="overThenDown" cellComments="asDisplayed"/>
  <headerFooter>
    <extLst>
      <ext uri="smNativeData">
        <pm:header xmlns:pm="smNativeData" id="1595858545" l="56" r="56" t="56" b="56" borderId="0" fillId="0" vertical="0"/>
        <pm:footer xmlns:pm="smNativeData" id="1595858545" l="56" r="56" t="56" b="56" borderId="0" fillId="0" vertical="2"/>
      </ext>
    </extLst>
  </headerFooter>
  <legacyDrawing r:id="rId2"/>
  <extLst>
    <ext uri="smNativeData">
      <pm:sheetPrefs xmlns:pm="smNativeData" day="159585854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BE3D5"/>
  </sheetPr>
  <dimension ref="A1:AV39"/>
  <sheetViews>
    <sheetView view="normal" workbookViewId="0">
      <selection activeCell="D12" sqref="D12"/>
    </sheetView>
  </sheetViews>
  <sheetFormatPr defaultRowHeight="15.40"/>
  <cols>
    <col min="1" max="1" width="28.285714" customWidth="1"/>
    <col min="2" max="6" width="12.428571" customWidth="1"/>
    <col min="7" max="7" width="13.571429" customWidth="1"/>
    <col min="8" max="10" width="12.428571" customWidth="1"/>
    <col min="11" max="11" width="14.857143" customWidth="1"/>
    <col min="12" max="12" width="12.000000" customWidth="1"/>
    <col min="13" max="13" width="11.428571" customWidth="1"/>
    <col min="14" max="18" width="12.000000" customWidth="1"/>
    <col min="19" max="19" width="11.428571" customWidth="1"/>
    <col min="20" max="20" width="12.000000" customWidth="1"/>
    <col min="21" max="21" width="11.428571" customWidth="1"/>
    <col min="22" max="30" width="12.428571" customWidth="1"/>
    <col min="31" max="37" width="6.571429" customWidth="1"/>
  </cols>
  <sheetData>
    <row r="1" spans="13:21">
      <c r="M1" s="286" t="s">
        <v>389</v>
      </c>
      <c r="N1" s="286" t="s">
        <v>390</v>
      </c>
      <c r="O1" s="286" t="s">
        <v>391</v>
      </c>
      <c r="P1" s="286" t="s">
        <v>392</v>
      </c>
      <c r="Q1" s="286" t="s">
        <v>393</v>
      </c>
      <c r="R1" s="286" t="s">
        <v>394</v>
      </c>
      <c r="S1" s="286" t="s">
        <v>395</v>
      </c>
      <c r="U1" s="286" t="s">
        <v>396</v>
      </c>
    </row>
    <row r="2" spans="3:21">
      <c r="C2" s="287" t="s">
        <v>397</v>
      </c>
      <c r="D2" s="369" t="s">
        <v>398</v>
      </c>
      <c r="E2" s="369"/>
      <c r="F2" s="370" t="s">
        <v>399</v>
      </c>
      <c r="G2" s="370"/>
      <c r="H2" s="371" t="s">
        <v>400</v>
      </c>
      <c r="I2" s="371"/>
      <c r="K2" s="74"/>
      <c r="M2" s="288" t="n">
        <v>11</v>
      </c>
      <c r="N2" s="289" t="n">
        <v>14.9800000000000004</v>
      </c>
      <c r="O2" s="289" t="n">
        <v>5.95000000000000018</v>
      </c>
      <c r="P2" s="290">
        <f>U2*0.97</f>
        <v>5.32530000000000037</v>
      </c>
      <c r="Q2" s="289" t="n">
        <v>0.68000000000000016</v>
      </c>
      <c r="R2" s="291" t="n">
        <v>27.0899999999999999</v>
      </c>
      <c r="U2" s="289" t="n">
        <v>5.49000000000000021</v>
      </c>
    </row>
    <row r="3" spans="1:21">
      <c r="A3" s="292" t="s">
        <v>401</v>
      </c>
      <c r="B3" s="293">
        <f>B4+B5+B6+B7</f>
        <v>28000</v>
      </c>
      <c r="C3" s="294">
        <f>C4+C5+C6+C7</f>
        <v>36137</v>
      </c>
      <c r="D3" s="48" t="s">
        <v>402</v>
      </c>
      <c r="E3" s="48" t="s">
        <v>403</v>
      </c>
      <c r="F3" s="48" t="s">
        <v>402</v>
      </c>
      <c r="G3" s="48" t="s">
        <v>404</v>
      </c>
      <c r="H3" s="48" t="s">
        <v>402</v>
      </c>
      <c r="I3" s="295" t="s">
        <v>405</v>
      </c>
      <c r="J3" s="48" t="s">
        <v>406</v>
      </c>
      <c r="K3" s="48" t="s">
        <v>407</v>
      </c>
      <c r="M3" s="288" t="n">
        <v>10</v>
      </c>
      <c r="N3" s="296" t="n">
        <v>14.2300000000000004</v>
      </c>
      <c r="O3" s="296" t="n">
        <v>5.58999999999999986</v>
      </c>
      <c r="P3" s="290">
        <f>U3*0.97</f>
        <v>4.91790000000000038</v>
      </c>
      <c r="Q3" s="296" t="n">
        <v>0.620000000000000018</v>
      </c>
      <c r="R3" s="297" t="n">
        <v>25.5199999999999996</v>
      </c>
      <c r="U3" s="296" t="n">
        <v>5.07000000000000028</v>
      </c>
    </row>
    <row r="4" spans="1:21">
      <c r="A4" s="292" t="s">
        <v>408</v>
      </c>
      <c r="B4" s="293" t="n">
        <v>15008</v>
      </c>
      <c r="C4" s="298" t="n">
        <v>21577</v>
      </c>
      <c r="D4" s="299" t="n">
        <v>45</v>
      </c>
      <c r="E4" s="300">
        <f>D4*(C4-B4)</f>
        <v>295605</v>
      </c>
      <c r="F4" s="301" t="n">
        <v>0.5</v>
      </c>
      <c r="G4" s="300">
        <f>(C4-B4)*F4</f>
        <v>3284.5</v>
      </c>
      <c r="H4" s="301" t="n">
        <v>7</v>
      </c>
      <c r="I4" s="302">
        <f>(C4-B4)*H4</f>
        <v>45983</v>
      </c>
      <c r="J4" s="300">
        <f>H4*C4</f>
        <v>151039</v>
      </c>
      <c r="K4" s="48">
        <f>B4*F4</f>
        <v>7504</v>
      </c>
      <c r="L4" s="80">
        <f>5000*N13*F4</f>
        <v>1382.4289405684799</v>
      </c>
      <c r="M4" s="288" t="n">
        <v>9</v>
      </c>
      <c r="N4" s="289" t="n">
        <v>13.4900000000000002</v>
      </c>
      <c r="O4" s="289" t="n">
        <v>5.24000000000000021</v>
      </c>
      <c r="P4" s="290">
        <f>U4*0.97</f>
        <v>4.5202</v>
      </c>
      <c r="Q4" s="289" t="n">
        <v>0.569999999999999929</v>
      </c>
      <c r="R4" s="291" t="n">
        <v>23.9499999999999993</v>
      </c>
      <c r="U4" s="289" t="n">
        <v>4.66000000000000014</v>
      </c>
    </row>
    <row r="5" spans="1:21">
      <c r="A5" s="292" t="s">
        <v>409</v>
      </c>
      <c r="B5" s="293" t="n">
        <v>6440</v>
      </c>
      <c r="C5" s="303" t="n">
        <v>7814</v>
      </c>
      <c r="D5" s="304" t="n">
        <v>75</v>
      </c>
      <c r="E5" s="300">
        <f>D5*(C5-B5)</f>
        <v>103050</v>
      </c>
      <c r="F5" s="305" t="n">
        <v>0.7</v>
      </c>
      <c r="G5" s="300">
        <f>(C5-B5)*F5</f>
        <v>961.799999999999955</v>
      </c>
      <c r="H5" s="305" t="n">
        <v>10</v>
      </c>
      <c r="I5" s="302">
        <f>(C5-B5)*H5</f>
        <v>13740</v>
      </c>
      <c r="J5" s="300">
        <f>H5*C5</f>
        <v>78140</v>
      </c>
      <c r="K5" s="48">
        <f>B5*F5</f>
        <v>4508</v>
      </c>
      <c r="L5" s="80">
        <f>5000*O13*F5</f>
        <v>768.733850129203006</v>
      </c>
      <c r="M5" s="288" t="n">
        <v>8</v>
      </c>
      <c r="N5" s="296" t="n">
        <v>12.7400000000000002</v>
      </c>
      <c r="O5" s="296" t="n">
        <v>4.88999999999999968</v>
      </c>
      <c r="P5" s="290">
        <f>U5*0.97</f>
        <v>4.12249999999999961</v>
      </c>
      <c r="Q5" s="296" t="n">
        <v>0.509999999999999964</v>
      </c>
      <c r="R5" s="297" t="n">
        <v>22.3900000000000006</v>
      </c>
      <c r="U5" s="296" t="n">
        <v>4.25</v>
      </c>
    </row>
    <row r="6" spans="1:21">
      <c r="A6" s="292" t="s">
        <v>410</v>
      </c>
      <c r="B6" s="293" t="n">
        <v>5936</v>
      </c>
      <c r="C6" s="303" t="n">
        <v>6028</v>
      </c>
      <c r="D6" s="299" t="n">
        <v>90</v>
      </c>
      <c r="E6" s="300">
        <f>D6*(C6-B6)</f>
        <v>8280</v>
      </c>
      <c r="F6" s="301" t="n">
        <v>1</v>
      </c>
      <c r="G6" s="300">
        <f>(C6-B6)*F6</f>
        <v>92</v>
      </c>
      <c r="H6" s="301" t="n">
        <v>19</v>
      </c>
      <c r="I6" s="302">
        <f>(C6-B6)*H6</f>
        <v>1748</v>
      </c>
      <c r="J6" s="300">
        <f>H6*C6</f>
        <v>114532</v>
      </c>
      <c r="K6" s="48">
        <f>B6*F6</f>
        <v>5936</v>
      </c>
      <c r="L6" s="80">
        <f>5000*P13*F6</f>
        <v>982.890365448505008</v>
      </c>
      <c r="M6" s="288" t="n">
        <v>7</v>
      </c>
      <c r="N6" s="289" t="n">
        <v>12</v>
      </c>
      <c r="O6" s="289" t="n">
        <v>4.53000000000000025</v>
      </c>
      <c r="P6" s="290">
        <f>U6*0.97</f>
        <v>3.72480000000000011</v>
      </c>
      <c r="Q6" s="289" t="n">
        <v>0.460000000000000053</v>
      </c>
      <c r="R6" s="291" t="n">
        <v>20.8299999999999983</v>
      </c>
      <c r="U6" s="289" t="n">
        <v>3.83999999999999986</v>
      </c>
    </row>
    <row r="7" spans="1:21">
      <c r="A7" s="292" t="s">
        <v>411</v>
      </c>
      <c r="B7" s="293" t="n">
        <v>616</v>
      </c>
      <c r="C7" s="306" t="n">
        <v>718</v>
      </c>
      <c r="D7" s="304" t="n">
        <v>300</v>
      </c>
      <c r="E7" s="300">
        <f>D7*(C7-B7)</f>
        <v>30600</v>
      </c>
      <c r="F7" s="305" t="n">
        <v>2.5</v>
      </c>
      <c r="G7" s="300">
        <f>(C7-B7)*F7</f>
        <v>255</v>
      </c>
      <c r="H7" s="305" t="n">
        <v>35</v>
      </c>
      <c r="I7" s="302">
        <f>(C7-B7)*H7</f>
        <v>3570</v>
      </c>
      <c r="J7" s="300">
        <f>H7*C7</f>
        <v>25130</v>
      </c>
      <c r="K7" s="48">
        <f>B7*F7</f>
        <v>1540</v>
      </c>
      <c r="L7" s="80">
        <f>5000*Q13*F7</f>
        <v>313.768918420088028</v>
      </c>
      <c r="M7" s="288" t="n">
        <v>6</v>
      </c>
      <c r="N7" s="296" t="n">
        <v>11.2599999999999998</v>
      </c>
      <c r="O7" s="296" t="n">
        <v>4.16999999999999993</v>
      </c>
      <c r="P7" s="290">
        <f>U7*0.97</f>
        <v>3.33680000000000021</v>
      </c>
      <c r="Q7" s="296" t="n">
        <v>0.409999999999999964</v>
      </c>
      <c r="R7" s="297" t="n">
        <v>19.2699999999999996</v>
      </c>
      <c r="U7" s="296" t="n">
        <v>3.43999999999999995</v>
      </c>
    </row>
    <row r="8" spans="3:21">
      <c r="C8" s="307">
        <f>C4/$C$3</f>
        <v>0.597088856296870052</v>
      </c>
      <c r="J8" s="300">
        <f>J7+J6+J5+J4</f>
        <v>368841</v>
      </c>
      <c r="K8" s="48">
        <f>K7+K6+K5+K4</f>
        <v>19488</v>
      </c>
      <c r="L8" s="48">
        <f>L7+L6+L5+L4</f>
        <v>3447.8220745662702</v>
      </c>
      <c r="M8" s="288" t="n">
        <v>5</v>
      </c>
      <c r="N8" s="289" t="n">
        <v>10.5199999999999996</v>
      </c>
      <c r="O8" s="289" t="n">
        <v>3.81000000000000014</v>
      </c>
      <c r="P8" s="290">
        <f>U8*0.97</f>
        <v>2.93909999999999982</v>
      </c>
      <c r="Q8" s="289" t="n">
        <v>0.35</v>
      </c>
      <c r="R8" s="291" t="n">
        <v>17.7199999999999953</v>
      </c>
      <c r="U8" s="289" t="n">
        <v>3.0299999999999998</v>
      </c>
    </row>
    <row r="9" spans="3:21">
      <c r="C9" s="308">
        <f>C5/$C$3</f>
        <v>0.21623267011650098</v>
      </c>
      <c r="E9" s="309">
        <f>C4-B4</f>
        <v>6569</v>
      </c>
      <c r="H9">
        <f>H10+H11+H12+H13</f>
        <v>71304</v>
      </c>
      <c r="M9" s="288" t="n">
        <v>4</v>
      </c>
      <c r="N9" s="296" t="n">
        <v>9.80000000000000071</v>
      </c>
      <c r="O9" s="296" t="n">
        <v>3.45999999999999996</v>
      </c>
      <c r="P9" s="290">
        <f>U9*0.97</f>
        <v>2.55109999999999992</v>
      </c>
      <c r="Q9" s="296" t="n">
        <v>0.3</v>
      </c>
      <c r="R9" s="297" t="n">
        <v>16.1700000000000017</v>
      </c>
      <c r="U9" s="296" t="n">
        <v>2.62999999999999989</v>
      </c>
    </row>
    <row r="10" spans="2:21">
      <c r="B10" s="310">
        <f>B11/B13</f>
        <v>0.0223446210910879994</v>
      </c>
      <c r="C10" s="308">
        <f>C6/$C$3</f>
        <v>0.166809641088081007</v>
      </c>
      <c r="E10" s="309">
        <f>C5-B5</f>
        <v>1374</v>
      </c>
      <c r="H10" t="n">
        <v>40146</v>
      </c>
      <c r="I10" s="204">
        <f>H10/$H$9</f>
        <v>0.563025917199596027</v>
      </c>
      <c r="M10" s="288" t="n">
        <v>3</v>
      </c>
      <c r="N10" s="289" t="n">
        <v>9.08999999999999986</v>
      </c>
      <c r="O10" s="289" t="n">
        <v>3.10000000000000009</v>
      </c>
      <c r="P10" s="290">
        <f>U10*0.97</f>
        <v>2.14369999999999994</v>
      </c>
      <c r="Q10" s="289" t="n">
        <v>0.239999999999999991</v>
      </c>
      <c r="R10" s="291" t="n">
        <v>14.6300000000000008</v>
      </c>
      <c r="U10" s="289" t="n">
        <v>2.20999999999999996</v>
      </c>
    </row>
    <row r="11" spans="1:21">
      <c r="A11" s="284" t="s">
        <v>412</v>
      </c>
      <c r="B11" s="311" t="n">
        <v>10000</v>
      </c>
      <c r="C11" s="308">
        <f>C7/$C$3</f>
        <v>0.0198688324985469968</v>
      </c>
      <c r="E11" s="309">
        <f>C6-B6</f>
        <v>92</v>
      </c>
      <c r="H11" t="n">
        <v>15594</v>
      </c>
      <c r="I11" s="204">
        <f>H11/$H$9</f>
        <v>0.218697408280040007</v>
      </c>
      <c r="M11" s="288" t="n">
        <v>2</v>
      </c>
      <c r="N11" s="296" t="n">
        <v>8.41999999999999993</v>
      </c>
      <c r="O11" s="296" t="n">
        <v>2.72999999999999998</v>
      </c>
      <c r="P11" s="290">
        <f>U11*0.97</f>
        <v>1.71690000000000005</v>
      </c>
      <c r="Q11" s="296" t="n">
        <v>0.179999999999999964</v>
      </c>
      <c r="R11" s="297" t="n">
        <v>13.0900000000000016</v>
      </c>
      <c r="U11" s="296" t="n">
        <v>1.77000000000000002</v>
      </c>
    </row>
    <row r="12" spans="1:21">
      <c r="A12" s="284" t="s">
        <v>413</v>
      </c>
      <c r="B12" s="312">
        <f>E7+E6+E5+E4</f>
        <v>437535</v>
      </c>
      <c r="E12" s="309">
        <f>C7-B7</f>
        <v>102</v>
      </c>
      <c r="H12" t="n">
        <v>13868</v>
      </c>
      <c r="I12" s="204">
        <f>H12/$H$9</f>
        <v>0.194491192639963995</v>
      </c>
      <c r="M12" s="288" t="n">
        <v>1</v>
      </c>
      <c r="N12" s="289" t="n">
        <v>7.84999999999999964</v>
      </c>
      <c r="O12" s="289" t="n">
        <v>2.33999999999999986</v>
      </c>
      <c r="P12" s="290">
        <f>U12*0.97</f>
        <v>1.19310000000000006</v>
      </c>
      <c r="Q12" s="289" t="n">
        <v>0.1</v>
      </c>
      <c r="R12" s="291" t="n">
        <v>11.5299999999999994</v>
      </c>
      <c r="U12" s="289" t="n">
        <v>1.22999999999999998</v>
      </c>
    </row>
    <row r="13" spans="1:17">
      <c r="A13" s="313" t="s">
        <v>377</v>
      </c>
      <c r="B13" s="314">
        <f>B11+B12</f>
        <v>447535</v>
      </c>
      <c r="H13" t="n">
        <v>1696</v>
      </c>
      <c r="I13" s="204">
        <f>H13/$H$9</f>
        <v>0.0237854818803989998</v>
      </c>
      <c r="N13">
        <f>N2/R2</f>
        <v>0.552971576227390038</v>
      </c>
      <c r="O13">
        <f>O2/R2</f>
        <v>0.219638242894057001</v>
      </c>
      <c r="P13" s="290">
        <f>P2/R2</f>
        <v>0.196578073089700993</v>
      </c>
      <c r="Q13">
        <f>Q2/R2</f>
        <v>0.0251015134736070022</v>
      </c>
    </row>
    <row r="15" spans="1:35">
      <c r="A15" s="25"/>
      <c r="B15" s="315" t="s">
        <v>300</v>
      </c>
      <c r="C15" s="315" t="s">
        <v>301</v>
      </c>
      <c r="D15" s="315" t="s">
        <v>302</v>
      </c>
      <c r="E15" s="315" t="s">
        <v>303</v>
      </c>
      <c r="F15" s="315" t="s">
        <v>304</v>
      </c>
      <c r="G15" s="315" t="s">
        <v>305</v>
      </c>
      <c r="H15" s="315" t="s">
        <v>306</v>
      </c>
      <c r="I15" s="315" t="s">
        <v>307</v>
      </c>
      <c r="J15" s="315" t="s">
        <v>308</v>
      </c>
      <c r="K15" s="315" t="s">
        <v>309</v>
      </c>
      <c r="L15" s="315" t="s">
        <v>310</v>
      </c>
      <c r="M15" s="315" t="s">
        <v>311</v>
      </c>
      <c r="N15" s="315" t="s">
        <v>312</v>
      </c>
      <c r="O15" s="315" t="s">
        <v>313</v>
      </c>
      <c r="P15" s="315" t="s">
        <v>314</v>
      </c>
      <c r="Q15" s="315" t="s">
        <v>315</v>
      </c>
      <c r="R15" s="315" t="s">
        <v>300</v>
      </c>
      <c r="S15" s="315" t="s">
        <v>301</v>
      </c>
      <c r="T15" s="315" t="s">
        <v>302</v>
      </c>
      <c r="U15" s="315" t="s">
        <v>303</v>
      </c>
      <c r="V15" s="315" t="s">
        <v>304</v>
      </c>
      <c r="W15" s="315" t="s">
        <v>305</v>
      </c>
      <c r="X15" s="315" t="s">
        <v>306</v>
      </c>
      <c r="Y15" s="315" t="s">
        <v>307</v>
      </c>
      <c r="Z15" s="315" t="s">
        <v>308</v>
      </c>
      <c r="AA15" s="315" t="s">
        <v>309</v>
      </c>
      <c r="AB15" s="315" t="s">
        <v>310</v>
      </c>
      <c r="AC15" s="315" t="s">
        <v>311</v>
      </c>
      <c r="AD15" s="315" t="s">
        <v>312</v>
      </c>
      <c r="AE15" s="315" t="s">
        <v>313</v>
      </c>
      <c r="AF15" s="315" t="s">
        <v>314</v>
      </c>
      <c r="AG15" s="315" t="s">
        <v>315</v>
      </c>
      <c r="AH15" s="315"/>
      <c r="AI15" s="315"/>
    </row>
    <row r="16" spans="1:35">
      <c r="A16" s="316" t="s">
        <v>414</v>
      </c>
      <c r="B16" s="317" t="n">
        <v>1931</v>
      </c>
      <c r="C16" s="317">
        <f>B16+10</f>
        <v>1941</v>
      </c>
      <c r="D16" s="317">
        <f>C16+10</f>
        <v>1951</v>
      </c>
      <c r="E16" s="317">
        <f>D16+10</f>
        <v>1961</v>
      </c>
      <c r="F16" s="317">
        <f>E16+10</f>
        <v>1971</v>
      </c>
      <c r="G16" s="317">
        <f>F16+10</f>
        <v>1981</v>
      </c>
      <c r="H16" s="317">
        <f>G16+10</f>
        <v>1991</v>
      </c>
      <c r="I16" s="317">
        <f>H16+10</f>
        <v>2001</v>
      </c>
      <c r="J16" s="317">
        <f>I16+10</f>
        <v>2011</v>
      </c>
      <c r="K16" s="317">
        <f>J16+10</f>
        <v>2021</v>
      </c>
      <c r="L16" s="317">
        <f>K16+10</f>
        <v>2031</v>
      </c>
      <c r="M16" s="317">
        <f>L16+10</f>
        <v>2041</v>
      </c>
      <c r="N16" s="317">
        <f>M16+10</f>
        <v>2051</v>
      </c>
      <c r="O16" s="317">
        <f>N16+10</f>
        <v>2061</v>
      </c>
      <c r="P16" s="317">
        <f>O16+10</f>
        <v>2071</v>
      </c>
      <c r="Q16" s="317">
        <f>P16+10</f>
        <v>2081</v>
      </c>
      <c r="R16" s="317">
        <f>Q16+10</f>
        <v>2091</v>
      </c>
      <c r="S16" s="317">
        <f>R16+10</f>
        <v>2101</v>
      </c>
      <c r="T16" s="317">
        <f>S16+10</f>
        <v>2111</v>
      </c>
      <c r="U16" s="317">
        <f>T16+10</f>
        <v>2121</v>
      </c>
      <c r="V16" s="317">
        <f>U16+10</f>
        <v>2131</v>
      </c>
      <c r="W16" s="317">
        <f>V16+10</f>
        <v>2141</v>
      </c>
      <c r="X16" s="317">
        <f>W16+10</f>
        <v>2151</v>
      </c>
      <c r="Y16" s="317">
        <f>X16+10</f>
        <v>2161</v>
      </c>
      <c r="Z16" s="317">
        <f>Y16+10</f>
        <v>2171</v>
      </c>
      <c r="AA16" s="317">
        <f>Z16+10</f>
        <v>2181</v>
      </c>
      <c r="AB16" s="317">
        <f>AA16+10</f>
        <v>2191</v>
      </c>
      <c r="AC16" s="317">
        <f>AB16+10</f>
        <v>2201</v>
      </c>
      <c r="AD16" s="317">
        <f>AC16+10</f>
        <v>2211</v>
      </c>
      <c r="AE16" s="317"/>
      <c r="AF16" s="316"/>
      <c r="AG16" s="316"/>
      <c r="AH16" s="316"/>
      <c r="AI16" s="316"/>
    </row>
    <row r="17" spans="1:35">
      <c r="A17" s="316"/>
      <c r="B17" s="317">
        <f>B18+B19+B20+B21</f>
        <v>34022.4821000000011</v>
      </c>
      <c r="C17" s="317">
        <f>C18+C19+C20+C21</f>
        <v>34198.6731</v>
      </c>
      <c r="D17" s="317">
        <f>D18+D19+D20+D21</f>
        <v>34374.8640999999989</v>
      </c>
      <c r="E17" s="317">
        <f>E18+E19+E20+E21</f>
        <v>34551.0550999999978</v>
      </c>
      <c r="F17" s="317">
        <f>F18+F19+F20+F21</f>
        <v>34727.2460999999967</v>
      </c>
      <c r="G17" s="317">
        <f>G18+G19+G20+G21</f>
        <v>34903.4371000000028</v>
      </c>
      <c r="H17" s="317">
        <f>H18+H19+H20+H21</f>
        <v>35079.6281000000017</v>
      </c>
      <c r="I17" s="317">
        <f>I18+I19+I20+I21</f>
        <v>35255.8191000000006</v>
      </c>
      <c r="J17" s="317">
        <f>J18+J19+J20+J21</f>
        <v>35432.0100999999995</v>
      </c>
      <c r="K17" s="317">
        <f>K18+K19+K20+K21</f>
        <v>35608.2010999999984</v>
      </c>
      <c r="L17" s="317">
        <f>L18+L19+L20+L21</f>
        <v>35784.3920999999973</v>
      </c>
      <c r="M17" s="317">
        <f>M18+M19+M20+M21</f>
        <v>35960.5831000000035</v>
      </c>
      <c r="N17" s="317">
        <f>N18+N19+N20+N21</f>
        <v>36136.7741000000024</v>
      </c>
      <c r="O17" s="317">
        <f>O18+O19+O20+O21</f>
        <v>36312.9651000000013</v>
      </c>
      <c r="P17" s="317">
        <f>P18+P19+P20+P21</f>
        <v>36489.1561000000002</v>
      </c>
      <c r="Q17" s="317">
        <f>Q18+Q19+Q20+Q21</f>
        <v>36665.347099999999</v>
      </c>
      <c r="R17" s="317">
        <f>R18+R19+R20+R21</f>
        <v>36841.5380999999979</v>
      </c>
      <c r="S17" s="317">
        <f>S18+S19+S20+S21</f>
        <v>37017.7290999999968</v>
      </c>
      <c r="T17" s="317">
        <f>T18+T19+T20+T21</f>
        <v>37193.920100000003</v>
      </c>
      <c r="U17" s="317">
        <f>U18+U19+U20+U21</f>
        <v>37370.1111000000019</v>
      </c>
      <c r="V17" s="317">
        <f>V18+V19+V20+V21</f>
        <v>37546.3021000000008</v>
      </c>
      <c r="W17" s="317">
        <f>W18+W19+W20+W21</f>
        <v>37722.4930999999997</v>
      </c>
      <c r="X17" s="317">
        <f>X18+X19+X20+X21</f>
        <v>37898.6840999999986</v>
      </c>
      <c r="Y17" s="317">
        <f>Y18+Y19+Y20+Y21</f>
        <v>38074.8750999999975</v>
      </c>
      <c r="Z17" s="317">
        <f>Z18+Z19+Z20+Z21</f>
        <v>38251.0660999999964</v>
      </c>
      <c r="AA17" s="317">
        <f>AA18+AA19+AA20+AA21</f>
        <v>38427.2571000000025</v>
      </c>
      <c r="AB17" s="317">
        <f>AB18+AB19+AB20+AB21</f>
        <v>38603.4481000000014</v>
      </c>
      <c r="AC17" s="317">
        <f>AC18+AC19+AC20+AC21</f>
        <v>38779.6391000000003</v>
      </c>
      <c r="AD17" s="317">
        <f>AD18+AD19+AD20+AD21</f>
        <v>38955.8300999999992</v>
      </c>
      <c r="AE17" s="317"/>
      <c r="AF17" s="317"/>
      <c r="AG17" s="317"/>
      <c r="AH17" s="317"/>
      <c r="AI17" s="317"/>
    </row>
    <row r="18" spans="1:48">
      <c r="A18" s="318" t="s">
        <v>415</v>
      </c>
      <c r="B18" s="319">
        <f>B16*$N$8</f>
        <v>20314.119999999999</v>
      </c>
      <c r="C18" s="319">
        <f>C16*$N$8</f>
        <v>20419.3199999999997</v>
      </c>
      <c r="D18" s="319">
        <f>D16*$N$8</f>
        <v>20524.5200000000004</v>
      </c>
      <c r="E18" s="319">
        <f>E16*$N$8</f>
        <v>20629.7200000000012</v>
      </c>
      <c r="F18" s="319">
        <f>F16*$N$8</f>
        <v>20734.9199999999983</v>
      </c>
      <c r="G18" s="319">
        <f>G16*$N$8</f>
        <v>20840.119999999999</v>
      </c>
      <c r="H18" s="319">
        <f>H16*$N$8</f>
        <v>20945.3199999999997</v>
      </c>
      <c r="I18" s="319">
        <f>I16*$N$8</f>
        <v>21050.5200000000004</v>
      </c>
      <c r="J18" s="319">
        <f>J16*$N$8</f>
        <v>21155.7200000000012</v>
      </c>
      <c r="K18" s="319">
        <f>K16*$N$8</f>
        <v>21260.9199999999983</v>
      </c>
      <c r="L18" s="319">
        <f>L16*$N$8</f>
        <v>21366.119999999999</v>
      </c>
      <c r="M18" s="319">
        <f>M16*$N$8</f>
        <v>21471.3199999999997</v>
      </c>
      <c r="N18" s="319">
        <f>N16*$N$8</f>
        <v>21576.5200000000004</v>
      </c>
      <c r="O18" s="319">
        <f>O16*$N$8</f>
        <v>21681.7200000000012</v>
      </c>
      <c r="P18" s="319">
        <f>P16*$N$8</f>
        <v>21786.9199999999983</v>
      </c>
      <c r="Q18" s="319">
        <f>Q16*$N$8</f>
        <v>21892.119999999999</v>
      </c>
      <c r="R18" s="319">
        <f>R16*$N$8</f>
        <v>21997.3199999999997</v>
      </c>
      <c r="S18" s="319">
        <f>S16*$N$8</f>
        <v>22102.5200000000004</v>
      </c>
      <c r="T18" s="319">
        <f>T16*$N$8</f>
        <v>22207.7200000000012</v>
      </c>
      <c r="U18" s="319">
        <f>U16*$N$8</f>
        <v>22312.9199999999983</v>
      </c>
      <c r="V18" s="319">
        <f>V16*$N$8</f>
        <v>22418.119999999999</v>
      </c>
      <c r="W18" s="319">
        <f>W16*$N$8</f>
        <v>22523.3199999999997</v>
      </c>
      <c r="X18" s="319">
        <f>X16*$N$8</f>
        <v>22628.5200000000004</v>
      </c>
      <c r="Y18" s="319">
        <f>Y16*$N$8</f>
        <v>22733.7200000000012</v>
      </c>
      <c r="Z18" s="319">
        <f>Z16*$N$8</f>
        <v>22838.9199999999983</v>
      </c>
      <c r="AA18" s="319">
        <f>AA16*$N$8</f>
        <v>22944.119999999999</v>
      </c>
      <c r="AB18" s="319">
        <f>AB16*$N$8</f>
        <v>23049.3199999999997</v>
      </c>
      <c r="AC18" s="319">
        <f>AC16*$N$8</f>
        <v>23154.5200000000004</v>
      </c>
      <c r="AD18" s="319">
        <f>AD16*$N$8</f>
        <v>23259.7200000000012</v>
      </c>
      <c r="AE18" s="319"/>
      <c r="AF18" s="319"/>
      <c r="AG18" s="319"/>
      <c r="AH18" s="319"/>
      <c r="AI18" s="319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</row>
    <row r="19" spans="1:35">
      <c r="A19" s="318" t="s">
        <v>416</v>
      </c>
      <c r="B19" s="319">
        <f>B16*$O$8</f>
        <v>7357.10999999999967</v>
      </c>
      <c r="C19" s="319">
        <f>C16*$O$8</f>
        <v>7395.21000000000004</v>
      </c>
      <c r="D19" s="319">
        <f>D16*$O$8</f>
        <v>7433.3100000000004</v>
      </c>
      <c r="E19" s="319">
        <f>E16*$O$8</f>
        <v>7471.40999999999985</v>
      </c>
      <c r="F19" s="319">
        <f>F16*$O$8</f>
        <v>7509.51000000000022</v>
      </c>
      <c r="G19" s="319">
        <f>G16*$O$8</f>
        <v>7547.60999999999967</v>
      </c>
      <c r="H19" s="319">
        <f>H16*$O$8</f>
        <v>7585.71000000000004</v>
      </c>
      <c r="I19" s="319">
        <f>I16*$O$8</f>
        <v>7623.8100000000004</v>
      </c>
      <c r="J19" s="319">
        <f>J16*$O$8</f>
        <v>7661.90999999999985</v>
      </c>
      <c r="K19" s="319">
        <f>K16*$O$8</f>
        <v>7700.01000000000022</v>
      </c>
      <c r="L19" s="319">
        <f>L16*$O$8</f>
        <v>7738.10999999999967</v>
      </c>
      <c r="M19" s="319">
        <f>M16*$O$8</f>
        <v>7776.21000000000004</v>
      </c>
      <c r="N19" s="319">
        <f>N16*$O$8</f>
        <v>7814.3100000000004</v>
      </c>
      <c r="O19" s="319">
        <f>O16*$O$8</f>
        <v>7852.40999999999985</v>
      </c>
      <c r="P19" s="319">
        <f>P16*$O$8</f>
        <v>7890.51000000000022</v>
      </c>
      <c r="Q19" s="319">
        <f>Q16*$O$8</f>
        <v>7928.60999999999967</v>
      </c>
      <c r="R19" s="319">
        <f>R16*$O$8</f>
        <v>7966.71000000000004</v>
      </c>
      <c r="S19" s="319">
        <f>S16*$O$8</f>
        <v>8004.8100000000004</v>
      </c>
      <c r="T19" s="319">
        <f>T16*$O$8</f>
        <v>8042.90999999999985</v>
      </c>
      <c r="U19" s="319">
        <f>U16*$O$8</f>
        <v>8081.01000000000022</v>
      </c>
      <c r="V19" s="319">
        <f>V16*$O$8</f>
        <v>8119.10999999999967</v>
      </c>
      <c r="W19" s="319">
        <f>W16*$O$8</f>
        <v>8157.21000000000004</v>
      </c>
      <c r="X19" s="319">
        <f>X16*$O$8</f>
        <v>8195.30999999999949</v>
      </c>
      <c r="Y19" s="319">
        <f>Y16*$O$8</f>
        <v>8233.40999999999985</v>
      </c>
      <c r="Z19" s="319">
        <f>Z16*$O$8</f>
        <v>8271.51000000000022</v>
      </c>
      <c r="AA19" s="319">
        <f>AA16*$O$8</f>
        <v>8309.61000000000058</v>
      </c>
      <c r="AB19" s="319">
        <f>AB16*$O$8</f>
        <v>8347.70999999999913</v>
      </c>
      <c r="AC19" s="319">
        <f>AC16*$O$8</f>
        <v>8385.80999999999949</v>
      </c>
      <c r="AD19" s="319">
        <f>AD16*$O$8</f>
        <v>8423.90999999999985</v>
      </c>
      <c r="AE19" s="319"/>
      <c r="AF19" s="319"/>
      <c r="AG19" s="319"/>
      <c r="AH19" s="319"/>
      <c r="AI19" s="319"/>
    </row>
    <row r="20" spans="1:35">
      <c r="A20" s="318" t="s">
        <v>417</v>
      </c>
      <c r="B20" s="319">
        <f>B16*$P$8</f>
        <v>5675.40210000000025</v>
      </c>
      <c r="C20" s="319">
        <f>C16*$P$8</f>
        <v>5704.79309999999987</v>
      </c>
      <c r="D20" s="319">
        <f>D16*$P$8</f>
        <v>5734.1841000000004</v>
      </c>
      <c r="E20" s="319">
        <f>E16*$P$8</f>
        <v>5763.57510000000002</v>
      </c>
      <c r="F20" s="319">
        <f>F16*$P$8</f>
        <v>5792.96609999999964</v>
      </c>
      <c r="G20" s="319">
        <f>G16*$P$8</f>
        <v>5822.35710000000017</v>
      </c>
      <c r="H20" s="319">
        <f>H16*$P$8</f>
        <v>5851.74809999999979</v>
      </c>
      <c r="I20" s="319">
        <f>I16*$P$8</f>
        <v>5881.13910000000033</v>
      </c>
      <c r="J20" s="319">
        <f>J16*$P$8</f>
        <v>5910.53009999999995</v>
      </c>
      <c r="K20" s="319">
        <f>K16*$P$8</f>
        <v>5939.92109999999957</v>
      </c>
      <c r="L20" s="319">
        <f>L16*$P$8</f>
        <v>5969.3121000000001</v>
      </c>
      <c r="M20" s="319">
        <f>M16*$P$8</f>
        <v>5998.70309999999972</v>
      </c>
      <c r="N20" s="319">
        <f>N16*$P$8</f>
        <v>6028.09410000000025</v>
      </c>
      <c r="O20" s="319">
        <f>O16*$P$8</f>
        <v>6057.48509999999987</v>
      </c>
      <c r="P20" s="319">
        <f>P16*$P$8</f>
        <v>6086.87610000000041</v>
      </c>
      <c r="Q20" s="319">
        <f>Q16*$P$8</f>
        <v>6116.26710000000003</v>
      </c>
      <c r="R20" s="319">
        <f>R16*$P$8</f>
        <v>6145.65809999999965</v>
      </c>
      <c r="S20" s="319">
        <f>S16*$P$8</f>
        <v>6175.04910000000018</v>
      </c>
      <c r="T20" s="319">
        <f>T16*$P$8</f>
        <v>6204.4400999999998</v>
      </c>
      <c r="U20" s="319">
        <f>U16*$P$8</f>
        <v>6233.83110000000033</v>
      </c>
      <c r="V20" s="319">
        <f>V16*$P$8</f>
        <v>6263.22209999999995</v>
      </c>
      <c r="W20" s="319">
        <f>W16*$P$8</f>
        <v>6292.61309999999958</v>
      </c>
      <c r="X20" s="319">
        <f>X16*$P$8</f>
        <v>6322.00410000000011</v>
      </c>
      <c r="Y20" s="319">
        <f>Y16*$P$8</f>
        <v>6351.39509999999973</v>
      </c>
      <c r="Z20" s="319">
        <f>Z16*$P$8</f>
        <v>6380.78610000000026</v>
      </c>
      <c r="AA20" s="319">
        <f>AA16*$P$8</f>
        <v>6410.17709999999988</v>
      </c>
      <c r="AB20" s="319">
        <f>AB16*$P$8</f>
        <v>6439.56810000000041</v>
      </c>
      <c r="AC20" s="319">
        <f>AC16*$P$8</f>
        <v>6468.95910000000003</v>
      </c>
      <c r="AD20" s="319">
        <f>AD16*$P$8</f>
        <v>6498.35009999999966</v>
      </c>
      <c r="AE20" s="319"/>
      <c r="AF20" s="319"/>
      <c r="AG20" s="319"/>
      <c r="AH20" s="319"/>
      <c r="AI20" s="319"/>
    </row>
    <row r="21" spans="1:35">
      <c r="A21" s="318" t="s">
        <v>418</v>
      </c>
      <c r="B21" s="319">
        <f>B16*$Q$8</f>
        <v>675.850000000000023</v>
      </c>
      <c r="C21" s="319">
        <f>C16*$Q$8</f>
        <v>679.350000000000023</v>
      </c>
      <c r="D21" s="319">
        <f>D16*$Q$8</f>
        <v>682.850000000000023</v>
      </c>
      <c r="E21" s="319">
        <f>E16*$Q$8</f>
        <v>686.350000000000023</v>
      </c>
      <c r="F21" s="319">
        <f>F16*$Q$8</f>
        <v>689.850000000000023</v>
      </c>
      <c r="G21" s="319">
        <f>G16*$Q$8</f>
        <v>693.350000000000023</v>
      </c>
      <c r="H21" s="319">
        <f>H16*$Q$8</f>
        <v>696.850000000000023</v>
      </c>
      <c r="I21" s="319">
        <f>I16*$Q$8</f>
        <v>700.350000000000023</v>
      </c>
      <c r="J21" s="319">
        <f>J16*$Q$8</f>
        <v>703.850000000000023</v>
      </c>
      <c r="K21" s="319">
        <f>K16*$Q$8</f>
        <v>707.350000000000023</v>
      </c>
      <c r="L21" s="319">
        <f>L16*$Q$8</f>
        <v>710.850000000000023</v>
      </c>
      <c r="M21" s="319">
        <f>M16*$Q$8</f>
        <v>714.350000000000023</v>
      </c>
      <c r="N21" s="319">
        <f>N16*$Q$8</f>
        <v>717.850000000000023</v>
      </c>
      <c r="O21" s="319">
        <f>O16*$Q$8</f>
        <v>721.350000000000023</v>
      </c>
      <c r="P21" s="319">
        <f>P16*$Q$8</f>
        <v>724.850000000000023</v>
      </c>
      <c r="Q21" s="319">
        <f>Q16*$Q$8</f>
        <v>728.350000000000023</v>
      </c>
      <c r="R21" s="319">
        <f>R16*$Q$8</f>
        <v>731.850000000000023</v>
      </c>
      <c r="S21" s="319">
        <f>S16*$Q$8</f>
        <v>735.350000000000023</v>
      </c>
      <c r="T21" s="319">
        <f>T16*$Q$8</f>
        <v>738.850000000000023</v>
      </c>
      <c r="U21" s="319">
        <f>U16*$Q$8</f>
        <v>742.350000000000023</v>
      </c>
      <c r="V21" s="319">
        <f>V16*$Q$8</f>
        <v>745.850000000000023</v>
      </c>
      <c r="W21" s="319">
        <f>W16*$Q$8</f>
        <v>749.350000000000023</v>
      </c>
      <c r="X21" s="319">
        <f>X16*$Q$8</f>
        <v>752.850000000000023</v>
      </c>
      <c r="Y21" s="319">
        <f>Y16*$Q$8</f>
        <v>756.350000000000023</v>
      </c>
      <c r="Z21" s="319">
        <f>Z16*$Q$8</f>
        <v>759.850000000000023</v>
      </c>
      <c r="AA21" s="319">
        <f>AA16*$Q$8</f>
        <v>763.350000000000023</v>
      </c>
      <c r="AB21" s="319">
        <f>AB16*$Q$8</f>
        <v>766.850000000000023</v>
      </c>
      <c r="AC21" s="319">
        <f>AC16*$Q$8</f>
        <v>770.350000000000023</v>
      </c>
      <c r="AD21" s="319">
        <f>AD16*$Q$8</f>
        <v>773.850000000000023</v>
      </c>
      <c r="AE21" s="319"/>
      <c r="AF21" s="319"/>
      <c r="AG21" s="319"/>
      <c r="AH21" s="319"/>
      <c r="AI21" s="319"/>
    </row>
    <row r="22" spans="1:35">
      <c r="A22" s="318" t="s">
        <v>419</v>
      </c>
      <c r="B22" s="319">
        <f>MIN(B$18,$C$4)</f>
        <v>20314.119999999999</v>
      </c>
      <c r="C22" s="319">
        <f>MIN(C$18,$C$4)</f>
        <v>20419.3199999999997</v>
      </c>
      <c r="D22" s="319">
        <f>MIN(D$18,$C$4)</f>
        <v>20524.5200000000004</v>
      </c>
      <c r="E22" s="319">
        <f>MIN(E$18,$C$4)</f>
        <v>20629.7200000000012</v>
      </c>
      <c r="F22" s="319">
        <f>MIN(F$18,$C$4)</f>
        <v>20734.9199999999983</v>
      </c>
      <c r="G22" s="319">
        <f>MIN(G$18,$C$4)</f>
        <v>20840.119999999999</v>
      </c>
      <c r="H22" s="319">
        <f>MIN(H$18,$C$4)</f>
        <v>20945.3199999999997</v>
      </c>
      <c r="I22" s="319">
        <f>MIN(I$18,$C$4)</f>
        <v>21050.5200000000004</v>
      </c>
      <c r="J22" s="319">
        <f>MIN(J$18,$C$4)</f>
        <v>21155.7200000000012</v>
      </c>
      <c r="K22" s="319">
        <f>MIN(K$18,$C$4)</f>
        <v>21260.9199999999983</v>
      </c>
      <c r="L22" s="319">
        <f>MIN(L$18,$C$4)</f>
        <v>21366.119999999999</v>
      </c>
      <c r="M22" s="319">
        <f>MIN(M$18,$C$4)</f>
        <v>21471.3199999999997</v>
      </c>
      <c r="N22" s="319">
        <f>MIN(N$18,$C$4)</f>
        <v>21576.5200000000004</v>
      </c>
      <c r="O22" s="319">
        <f>MIN(O$18,$C$4)</f>
        <v>21577</v>
      </c>
      <c r="P22" s="319">
        <f>MIN(P$18,$C$4)</f>
        <v>21577</v>
      </c>
      <c r="Q22" s="319">
        <f>MIN(Q$18,$C$4)</f>
        <v>21577</v>
      </c>
      <c r="R22" s="319">
        <f>MIN(R$18,$C$4)</f>
        <v>21577</v>
      </c>
      <c r="S22" s="319">
        <f>MIN(S$18,$C$4)</f>
        <v>21577</v>
      </c>
      <c r="T22" s="319">
        <f>MIN(T$18,$C$4)</f>
        <v>21577</v>
      </c>
      <c r="U22" s="319">
        <f>MIN(U$18,$C$4)</f>
        <v>21577</v>
      </c>
      <c r="V22" s="319">
        <f>MIN(V$18,$C$4)</f>
        <v>21577</v>
      </c>
      <c r="W22" s="319">
        <f>MIN(W$18,$C$4)</f>
        <v>21577</v>
      </c>
      <c r="X22" s="319">
        <f>MIN(X$18,$C$4)</f>
        <v>21577</v>
      </c>
      <c r="Y22" s="319">
        <f>MIN(Y$18,$C$4)</f>
        <v>21577</v>
      </c>
      <c r="Z22" s="319">
        <f>MIN(Z$18,$C$4)</f>
        <v>21577</v>
      </c>
      <c r="AA22" s="319">
        <f>MIN(AA$18,$C$4)</f>
        <v>21577</v>
      </c>
      <c r="AB22" s="319">
        <f>MIN(AB$18,$C$4)</f>
        <v>21577</v>
      </c>
      <c r="AC22" s="319">
        <f>MIN(AC$18,$C$4)</f>
        <v>21577</v>
      </c>
      <c r="AD22" s="319">
        <f>MIN(AD$18,$C$4)</f>
        <v>21577</v>
      </c>
      <c r="AE22" s="319"/>
      <c r="AF22" s="319"/>
      <c r="AG22" s="319"/>
      <c r="AH22" s="319"/>
      <c r="AI22" s="319"/>
    </row>
    <row r="23" spans="1:35">
      <c r="A23" s="318" t="s">
        <v>420</v>
      </c>
      <c r="B23" s="319">
        <f>MIN(B$19,$C$5)</f>
        <v>7357.10999999999967</v>
      </c>
      <c r="C23" s="319">
        <f>MIN(C$19,$C$5)</f>
        <v>7395.21000000000004</v>
      </c>
      <c r="D23" s="319">
        <f>MIN(D$19,$C$5)</f>
        <v>7433.3100000000004</v>
      </c>
      <c r="E23" s="319">
        <f>MIN(E$19,$C$5)</f>
        <v>7471.40999999999985</v>
      </c>
      <c r="F23" s="319">
        <f>MIN(F$19,$C$5)</f>
        <v>7509.51000000000022</v>
      </c>
      <c r="G23" s="319">
        <f>MIN(G$19,$C$5)</f>
        <v>7547.60999999999967</v>
      </c>
      <c r="H23" s="319">
        <f>MIN(H$19,$C$5)</f>
        <v>7585.71000000000004</v>
      </c>
      <c r="I23" s="319">
        <f>MIN(I$19,$C$5)</f>
        <v>7623.8100000000004</v>
      </c>
      <c r="J23" s="319">
        <f>MIN(J$19,$C$5)</f>
        <v>7661.90999999999985</v>
      </c>
      <c r="K23" s="319">
        <f>MIN(K$19,$C$5)</f>
        <v>7700.01000000000022</v>
      </c>
      <c r="L23" s="319">
        <f>MIN(L$19,$C$5)</f>
        <v>7738.10999999999967</v>
      </c>
      <c r="M23" s="319">
        <f>MIN(M$19,$C$5)</f>
        <v>7776.21000000000004</v>
      </c>
      <c r="N23" s="319">
        <f>MIN(N$19,$C$5)</f>
        <v>7814</v>
      </c>
      <c r="O23" s="319">
        <f>MIN(O$19,$C$5)</f>
        <v>7814</v>
      </c>
      <c r="P23" s="319">
        <f>MIN(P$19,$C$5)</f>
        <v>7814</v>
      </c>
      <c r="Q23" s="319">
        <f>MIN(Q$19,$C$5)</f>
        <v>7814</v>
      </c>
      <c r="R23" s="319">
        <f>MIN(R$19,$C$5)</f>
        <v>7814</v>
      </c>
      <c r="S23" s="319">
        <f>MIN(S$19,$C$5)</f>
        <v>7814</v>
      </c>
      <c r="T23" s="319">
        <f>MIN(T$19,$C$5)</f>
        <v>7814</v>
      </c>
      <c r="U23" s="319">
        <f>MIN(U$19,$C$5)</f>
        <v>7814</v>
      </c>
      <c r="V23" s="319">
        <f>MIN(V$19,$C$5)</f>
        <v>7814</v>
      </c>
      <c r="W23" s="319">
        <f>MIN(W$19,$C$5)</f>
        <v>7814</v>
      </c>
      <c r="X23" s="319">
        <f>MIN(X$19,$C$5)</f>
        <v>7814</v>
      </c>
      <c r="Y23" s="319">
        <f>MIN(Y$19,$C$5)</f>
        <v>7814</v>
      </c>
      <c r="Z23" s="319">
        <f>MIN(Z$19,$C$5)</f>
        <v>7814</v>
      </c>
      <c r="AA23" s="319">
        <f>MIN(AA$19,$C$5)</f>
        <v>7814</v>
      </c>
      <c r="AB23" s="319">
        <f>MIN(AB$19,$C$5)</f>
        <v>7814</v>
      </c>
      <c r="AC23" s="319">
        <f>MIN(AC$19,$C$5)</f>
        <v>7814</v>
      </c>
      <c r="AD23" s="319">
        <f>MIN(AD$19,$C$5)</f>
        <v>7814</v>
      </c>
      <c r="AE23" s="319"/>
      <c r="AF23" s="319"/>
      <c r="AG23" s="319"/>
      <c r="AH23" s="319"/>
      <c r="AI23" s="319"/>
    </row>
    <row r="24" spans="1:35">
      <c r="A24" s="318" t="s">
        <v>421</v>
      </c>
      <c r="B24" s="319">
        <f>MIN(B$20,$C$6)</f>
        <v>5675.40210000000025</v>
      </c>
      <c r="C24" s="319">
        <f>MIN(C$20,$C$6)</f>
        <v>5704.79309999999987</v>
      </c>
      <c r="D24" s="319">
        <f>MIN(D$20,$C$6)</f>
        <v>5734.1841000000004</v>
      </c>
      <c r="E24" s="319">
        <f>MIN(E$20,$C$6)</f>
        <v>5763.57510000000002</v>
      </c>
      <c r="F24" s="319">
        <f>MIN(F$20,$C$6)</f>
        <v>5792.96609999999964</v>
      </c>
      <c r="G24" s="319">
        <f>MIN(G$20,$C$6)</f>
        <v>5822.35710000000017</v>
      </c>
      <c r="H24" s="319">
        <f>MIN(H$20,$C$6)</f>
        <v>5851.74809999999979</v>
      </c>
      <c r="I24" s="319">
        <f>MIN(I$20,$C$6)</f>
        <v>5881.13910000000033</v>
      </c>
      <c r="J24" s="319">
        <f>MIN(J$20,$C$6)</f>
        <v>5910.53009999999995</v>
      </c>
      <c r="K24" s="319">
        <f>MIN(K$20,$C$6)</f>
        <v>5939.92109999999957</v>
      </c>
      <c r="L24" s="319">
        <f>MIN(L$20,$C$6)</f>
        <v>5969.3121000000001</v>
      </c>
      <c r="M24" s="319">
        <f>MIN(M$20,$C$6)</f>
        <v>5998.70309999999972</v>
      </c>
      <c r="N24" s="319">
        <f>MIN(N$20,$C$6)</f>
        <v>6028</v>
      </c>
      <c r="O24" s="319">
        <f>MIN(O$20,$C$6)</f>
        <v>6028</v>
      </c>
      <c r="P24" s="319">
        <f>MIN(P$20,$C$6)</f>
        <v>6028</v>
      </c>
      <c r="Q24" s="319">
        <f>MIN(Q$20,$C$6)</f>
        <v>6028</v>
      </c>
      <c r="R24" s="319">
        <f>MIN(R$20,$C$6)</f>
        <v>6028</v>
      </c>
      <c r="S24" s="319">
        <f>MIN(S$20,$C$6)</f>
        <v>6028</v>
      </c>
      <c r="T24" s="319">
        <f>MIN(T$20,$C$6)</f>
        <v>6028</v>
      </c>
      <c r="U24" s="319">
        <f>MIN(U$20,$C$6)</f>
        <v>6028</v>
      </c>
      <c r="V24" s="319">
        <f>MIN(V$20,$C$6)</f>
        <v>6028</v>
      </c>
      <c r="W24" s="319">
        <f>MIN(W$20,$C$6)</f>
        <v>6028</v>
      </c>
      <c r="X24" s="319">
        <f>MIN(X$20,$C$6)</f>
        <v>6028</v>
      </c>
      <c r="Y24" s="319">
        <f>MIN(Y$20,$C$6)</f>
        <v>6028</v>
      </c>
      <c r="Z24" s="319">
        <f>MIN(Z$20,$C$6)</f>
        <v>6028</v>
      </c>
      <c r="AA24" s="319">
        <f>MIN(AA$20,$C$6)</f>
        <v>6028</v>
      </c>
      <c r="AB24" s="319">
        <f>MIN(AB$20,$C$6)</f>
        <v>6028</v>
      </c>
      <c r="AC24" s="319">
        <f>MIN(AC$20,$C$6)</f>
        <v>6028</v>
      </c>
      <c r="AD24" s="319">
        <f>MIN(AD$20,$C$6)</f>
        <v>6028</v>
      </c>
      <c r="AE24" s="319"/>
      <c r="AF24" s="319"/>
      <c r="AG24" s="319"/>
      <c r="AH24" s="319"/>
      <c r="AI24" s="319"/>
    </row>
    <row r="25" spans="1:35">
      <c r="A25" s="318" t="s">
        <v>422</v>
      </c>
      <c r="B25" s="319">
        <f>MIN(B$21,$C$7)</f>
        <v>675.850000000000023</v>
      </c>
      <c r="C25" s="319">
        <f>MIN(C$21,$C$7)</f>
        <v>679.350000000000023</v>
      </c>
      <c r="D25" s="319">
        <f>MIN(D$21,$C$7)</f>
        <v>682.850000000000023</v>
      </c>
      <c r="E25" s="319">
        <f>MIN(E$21,$C$7)</f>
        <v>686.350000000000023</v>
      </c>
      <c r="F25" s="319">
        <f>MIN(F$21,$C$7)</f>
        <v>689.850000000000023</v>
      </c>
      <c r="G25" s="319">
        <f>MIN(G$21,$C$7)</f>
        <v>693.350000000000023</v>
      </c>
      <c r="H25" s="319">
        <f>MIN(H$21,$C$7)</f>
        <v>696.850000000000023</v>
      </c>
      <c r="I25" s="319">
        <f>MIN(I$21,$C$7)</f>
        <v>700.350000000000023</v>
      </c>
      <c r="J25" s="319">
        <f>MIN(J$21,$C$7)</f>
        <v>703.850000000000023</v>
      </c>
      <c r="K25" s="319">
        <f>MIN(K$21,$C$7)</f>
        <v>707.350000000000023</v>
      </c>
      <c r="L25" s="319">
        <f>MIN(L$21,$C$7)</f>
        <v>710.850000000000023</v>
      </c>
      <c r="M25" s="319">
        <f>MIN(M$21,$C$7)</f>
        <v>714.350000000000023</v>
      </c>
      <c r="N25" s="319">
        <f>MIN(N$21,$C$7)</f>
        <v>717.850000000000023</v>
      </c>
      <c r="O25" s="319">
        <f>MIN(O$21,$C$7)</f>
        <v>718</v>
      </c>
      <c r="P25" s="319">
        <f>MIN(P$21,$C$7)</f>
        <v>718</v>
      </c>
      <c r="Q25" s="319">
        <f>MIN(Q$21,$C$7)</f>
        <v>718</v>
      </c>
      <c r="R25" s="319">
        <f>MIN(R$21,$C$7)</f>
        <v>718</v>
      </c>
      <c r="S25" s="319">
        <f>MIN(S$21,$C$7)</f>
        <v>718</v>
      </c>
      <c r="T25" s="319">
        <f>MIN(T$21,$C$7)</f>
        <v>718</v>
      </c>
      <c r="U25" s="319">
        <f>MIN(U$21,$C$7)</f>
        <v>718</v>
      </c>
      <c r="V25" s="319">
        <f>MIN(V$21,$C$7)</f>
        <v>718</v>
      </c>
      <c r="W25" s="319">
        <f>MIN(W$21,$C$7)</f>
        <v>718</v>
      </c>
      <c r="X25" s="319">
        <f>MIN(X$21,$C$7)</f>
        <v>718</v>
      </c>
      <c r="Y25" s="319">
        <f>MIN(Y$21,$C$7)</f>
        <v>718</v>
      </c>
      <c r="Z25" s="319">
        <f>MIN(Z$21,$C$7)</f>
        <v>718</v>
      </c>
      <c r="AA25" s="319">
        <f>MIN(AA$21,$C$7)</f>
        <v>718</v>
      </c>
      <c r="AB25" s="319">
        <f>MIN(AB$21,$C$7)</f>
        <v>718</v>
      </c>
      <c r="AC25" s="319">
        <f>MIN(AC$21,$C$7)</f>
        <v>718</v>
      </c>
      <c r="AD25" s="319">
        <f>MIN(AD$21,$C$7)</f>
        <v>718</v>
      </c>
      <c r="AE25" s="319"/>
      <c r="AF25" s="319"/>
      <c r="AG25" s="319"/>
      <c r="AH25" s="319"/>
      <c r="AI25" s="319"/>
    </row>
    <row r="26" spans="1:37">
      <c r="A26" s="320" t="s">
        <v>423</v>
      </c>
      <c r="B26" s="321">
        <f>IF(B22&gt;$B$4,(B22-$B$4)*$H$4,0)</f>
        <v>37142.8399999999965</v>
      </c>
      <c r="C26" s="321" t="n">
        <v>0</v>
      </c>
      <c r="D26" s="321">
        <f>IF(D22&gt;$B$4,(D22-$B$4)*$H$4,0)</f>
        <v>38615.6399999999994</v>
      </c>
      <c r="E26" s="321" t="n">
        <v>0</v>
      </c>
      <c r="F26" s="321">
        <f>IF(F22&gt;$B$4,(F22-$B$4)*$H$4,0)</f>
        <v>40088.4400000000023</v>
      </c>
      <c r="G26" s="321" t="n">
        <v>0</v>
      </c>
      <c r="H26" s="321">
        <f>IF(H22&gt;$B$4,(H22-$B$4)*$H$4,0)</f>
        <v>41561.239999999998</v>
      </c>
      <c r="I26" s="321" t="n">
        <v>0</v>
      </c>
      <c r="J26" s="321">
        <f>IF(J22&gt;$B$4,(J22-$B$4)*$H$4,0)</f>
        <v>43034.0400000000009</v>
      </c>
      <c r="K26" s="321" t="n">
        <v>0</v>
      </c>
      <c r="L26" s="321">
        <f>IF(L22&gt;$B$4,(L22-$B$4)*$H$4,0)</f>
        <v>44506.8399999999965</v>
      </c>
      <c r="M26" s="321" t="n">
        <v>0</v>
      </c>
      <c r="N26" s="321">
        <f>IF(N22&gt;$B$4,(N22-$B$4)*$H$4,0)</f>
        <v>45979.6399999999994</v>
      </c>
      <c r="O26" s="321" t="n">
        <v>0</v>
      </c>
      <c r="P26" s="321">
        <f>IF(P22&gt;$B$4,(P22-$B$4)*$H$4,0)</f>
        <v>45983</v>
      </c>
      <c r="Q26" s="321" t="n">
        <v>0</v>
      </c>
      <c r="R26" s="321">
        <f>IF(R22&gt;$B$4,(R22-$B$4)*$H$4,0)</f>
        <v>45983</v>
      </c>
      <c r="S26" s="321" t="n">
        <v>0</v>
      </c>
      <c r="T26" s="321">
        <f>IF(T22&gt;$B$4,(T22-$B$4)*$H$4,0)</f>
        <v>45983</v>
      </c>
      <c r="U26" s="321" t="n">
        <v>0</v>
      </c>
      <c r="V26" s="321">
        <f>IF(V22&gt;$B$4,(V22-$B$4)*$H$4,0)</f>
        <v>45983</v>
      </c>
      <c r="W26" s="321" t="n">
        <v>0</v>
      </c>
      <c r="X26" s="321">
        <f>IF(X22&gt;$B$4,(X22-$B$4)*$H$4,0)</f>
        <v>45983</v>
      </c>
      <c r="Y26" s="321" t="n">
        <v>0</v>
      </c>
      <c r="Z26" s="321">
        <f>IF(Z22&gt;$B$4,(Z22-$B$4)*$H$4,0)</f>
        <v>45983</v>
      </c>
      <c r="AA26" s="321" t="n">
        <v>0</v>
      </c>
      <c r="AB26" s="321">
        <f>IF(AB22&gt;$B$4,(AB22-$B$4)*$H$4,0)</f>
        <v>45983</v>
      </c>
      <c r="AC26" s="321" t="n">
        <v>0</v>
      </c>
      <c r="AD26" s="321">
        <f>IF(AD22&gt;$B$4,(AD22-$B$4)*$H$4,0)</f>
        <v>45983</v>
      </c>
      <c r="AE26" s="321" t="n">
        <v>0</v>
      </c>
      <c r="AF26" s="321">
        <f>IF(AF22&gt;$B$4,(AF22-$B$4)*$H$4,0)</f>
        <v>0</v>
      </c>
      <c r="AG26" s="321" t="n">
        <v>0</v>
      </c>
      <c r="AH26" s="321">
        <f>IF(AH22&gt;$B$4,(AH22-$B$4)*$H$4,0)</f>
        <v>0</v>
      </c>
      <c r="AI26" s="321" t="n">
        <v>0</v>
      </c>
      <c r="AJ26" s="321">
        <f>IF(AJ22&gt;$B$4,(AJ22-$B$4)*$H$4,0)</f>
        <v>0</v>
      </c>
      <c r="AK26" s="321" t="n">
        <v>0</v>
      </c>
    </row>
    <row r="27" spans="1:37">
      <c r="A27" s="320" t="s">
        <v>424</v>
      </c>
      <c r="B27" s="321">
        <f>IF(B23&gt;$B$5,(B23-$B$5)*$H$5,0)</f>
        <v>9171.10000000000036</v>
      </c>
      <c r="C27" s="321" t="n">
        <v>0</v>
      </c>
      <c r="D27" s="321">
        <f>IF(D23&gt;$B$5,(D23-$B$5)*$H$5,0)</f>
        <v>9933.10000000000946</v>
      </c>
      <c r="E27" s="321" t="n">
        <v>0</v>
      </c>
      <c r="F27" s="321">
        <f>IF(F23&gt;$B$5,(F23-$B$5)*$H$5,0)</f>
        <v>10695.1000000000004</v>
      </c>
      <c r="G27" s="321" t="n">
        <v>0</v>
      </c>
      <c r="H27" s="321">
        <f>IF(H23&gt;$B$5,(H23-$B$5)*$H$5,0)</f>
        <v>11457.1000000000004</v>
      </c>
      <c r="I27" s="321" t="n">
        <v>0</v>
      </c>
      <c r="J27" s="321">
        <f>IF(J23&gt;$B$5,(J23-$B$5)*$H$5,0)</f>
        <v>12219.1000000000004</v>
      </c>
      <c r="K27" s="321" t="n">
        <v>0</v>
      </c>
      <c r="L27" s="321">
        <f>IF(L23&gt;$B$5,(L23-$B$5)*$H$5,0)</f>
        <v>12981.1000000000004</v>
      </c>
      <c r="M27" s="321" t="n">
        <v>0</v>
      </c>
      <c r="N27" s="321">
        <f>IF(N23&gt;$B$5,(N23-$B$5)*$H$5,0)</f>
        <v>13740</v>
      </c>
      <c r="O27" s="321" t="n">
        <v>0</v>
      </c>
      <c r="P27" s="321">
        <f>IF(P23&gt;$B$5,(P23-$B$5)*$H$5,0)</f>
        <v>13740</v>
      </c>
      <c r="Q27" s="321" t="n">
        <v>0</v>
      </c>
      <c r="R27" s="321">
        <f>IF(R23&gt;$B$5,(R23-$B$5)*$H$5,0)</f>
        <v>13740</v>
      </c>
      <c r="S27" s="321" t="n">
        <v>0</v>
      </c>
      <c r="T27" s="321">
        <f>IF(T23&gt;$B$5,(T23-$B$5)*$H$5,0)</f>
        <v>13740</v>
      </c>
      <c r="U27" s="321" t="n">
        <v>0</v>
      </c>
      <c r="V27" s="321">
        <f>IF(V23&gt;$B$5,(V23-$B$5)*$H$5,0)</f>
        <v>13740</v>
      </c>
      <c r="W27" s="321" t="n">
        <v>0</v>
      </c>
      <c r="X27" s="321">
        <f>IF(X23&gt;$B$5,(X23-$B$5)*$H$5,0)</f>
        <v>13740</v>
      </c>
      <c r="Y27" s="321" t="n">
        <v>0</v>
      </c>
      <c r="Z27" s="321">
        <f>IF(Z23&gt;$B$5,(Z23-$B$5)*$H$5,0)</f>
        <v>13740</v>
      </c>
      <c r="AA27" s="321" t="n">
        <v>0</v>
      </c>
      <c r="AB27" s="321">
        <f>IF(AB23&gt;$B$5,(AB23-$B$5)*$H$5,0)</f>
        <v>13740</v>
      </c>
      <c r="AC27" s="321" t="n">
        <v>0</v>
      </c>
      <c r="AD27" s="321">
        <f>IF(AD23&gt;$B$5,(AD23-$B$5)*$H$5,0)</f>
        <v>13740</v>
      </c>
      <c r="AE27" s="321" t="n">
        <v>0</v>
      </c>
      <c r="AF27" s="321">
        <f>IF(AF23&gt;$B$5,(AF23-$B$5)*$H$5,0)</f>
        <v>0</v>
      </c>
      <c r="AG27" s="321" t="n">
        <v>0</v>
      </c>
      <c r="AH27" s="321">
        <f>IF(AH23&gt;$B$5,(AH23-$B$5)*$H$5,0)</f>
        <v>0</v>
      </c>
      <c r="AI27" s="321" t="n">
        <v>0</v>
      </c>
      <c r="AJ27" s="321">
        <f>IF(AJ23&gt;$B$5,(AJ23-$B$5)*$H$5,0)</f>
        <v>0</v>
      </c>
      <c r="AK27" s="321" t="n">
        <v>0</v>
      </c>
    </row>
    <row r="28" spans="1:37">
      <c r="A28" s="320" t="s">
        <v>425</v>
      </c>
      <c r="B28" s="321">
        <f>IF(B24&gt;$B$6,(B24-$B$6)*$H$6,0)</f>
        <v>0</v>
      </c>
      <c r="C28" s="321" t="n">
        <v>0</v>
      </c>
      <c r="D28" s="321">
        <f>IF(D24&gt;$B$6,(D24-$B$6)*$H$6,0)</f>
        <v>0</v>
      </c>
      <c r="E28" s="321" t="n">
        <v>0</v>
      </c>
      <c r="F28" s="321">
        <f>IF(F24&gt;$B$6,(F24-$B$6)*$H$6,0)</f>
        <v>0</v>
      </c>
      <c r="G28" s="321" t="n">
        <v>0</v>
      </c>
      <c r="H28" s="321">
        <f>IF(H24&gt;$B$6,(H24-$B$6)*$H$6,0)</f>
        <v>0</v>
      </c>
      <c r="I28" s="321" t="n">
        <v>0</v>
      </c>
      <c r="J28" s="321">
        <f>IF(J24&gt;$B$6,(J24-$B$6)*$H$6,0)</f>
        <v>0</v>
      </c>
      <c r="K28" s="321" t="n">
        <v>0</v>
      </c>
      <c r="L28" s="321">
        <f>IF(L24&gt;$B$6,(L24-$B$6)*$H$6,0)</f>
        <v>632.929900000002021</v>
      </c>
      <c r="M28" s="321" t="n">
        <v>0</v>
      </c>
      <c r="N28" s="321">
        <f>IF(N24&gt;$B$6,(N24-$B$6)*$H$6,0)</f>
        <v>1748</v>
      </c>
      <c r="O28" s="321" t="n">
        <v>0</v>
      </c>
      <c r="P28" s="321">
        <f>IF(P24&gt;$B$6,(P24-$B$6)*$H$6,0)</f>
        <v>1748</v>
      </c>
      <c r="Q28" s="321" t="n">
        <v>0</v>
      </c>
      <c r="R28" s="321">
        <f>IF(R24&gt;$B$6,(R24-$B$6)*$H$6,0)</f>
        <v>1748</v>
      </c>
      <c r="S28" s="321" t="n">
        <v>0</v>
      </c>
      <c r="T28" s="321">
        <f>IF(T24&gt;$B$6,(T24-$B$6)*$H$6,0)</f>
        <v>1748</v>
      </c>
      <c r="U28" s="321" t="n">
        <v>0</v>
      </c>
      <c r="V28" s="321">
        <f>IF(V24&gt;$B$6,(V24-$B$6)*$H$6,0)</f>
        <v>1748</v>
      </c>
      <c r="W28" s="321" t="n">
        <v>0</v>
      </c>
      <c r="X28" s="321">
        <f>IF(X24&gt;$B$6,(X24-$B$6)*$H$6,0)</f>
        <v>1748</v>
      </c>
      <c r="Y28" s="321" t="n">
        <v>0</v>
      </c>
      <c r="Z28" s="321">
        <f>IF(Z24&gt;$B$6,(Z24-$B$6)*$H$6,0)</f>
        <v>1748</v>
      </c>
      <c r="AA28" s="321" t="n">
        <v>0</v>
      </c>
      <c r="AB28" s="321">
        <f>IF(AB24&gt;$B$6,(AB24-$B$6)*$H$6,0)</f>
        <v>1748</v>
      </c>
      <c r="AC28" s="321" t="n">
        <v>0</v>
      </c>
      <c r="AD28" s="321">
        <f>IF(AD24&gt;$B$6,(AD24-$B$6)*$H$6,0)</f>
        <v>1748</v>
      </c>
      <c r="AE28" s="321" t="n">
        <v>0</v>
      </c>
      <c r="AF28" s="321">
        <f>IF(AF24&gt;$B$6,(AF24-$B$6)*$H$6,0)</f>
        <v>0</v>
      </c>
      <c r="AG28" s="321" t="n">
        <v>0</v>
      </c>
      <c r="AH28" s="321">
        <f>IF(AH24&gt;$B$6,(AH24-$B$6)*$H$6,0)</f>
        <v>0</v>
      </c>
      <c r="AI28" s="321" t="n">
        <v>0</v>
      </c>
      <c r="AJ28" s="321">
        <f>IF(AJ24&gt;$B$6,(AJ24-$B$6)*$H$6,0)</f>
        <v>0</v>
      </c>
      <c r="AK28" s="321" t="n">
        <v>0</v>
      </c>
    </row>
    <row r="29" spans="1:37">
      <c r="A29" s="320" t="s">
        <v>426</v>
      </c>
      <c r="B29" s="321">
        <f>IF(B25&gt;$B$7,(B25-$B$7)*$H$7,0)</f>
        <v>2094.75</v>
      </c>
      <c r="C29" s="321" t="n">
        <v>0</v>
      </c>
      <c r="D29" s="321">
        <f>IF(D25&gt;$B$7,(D25-$B$7)*$H$7,0)</f>
        <v>2339.75</v>
      </c>
      <c r="E29" s="321" t="n">
        <v>0</v>
      </c>
      <c r="F29" s="321">
        <f>IF(F25&gt;$B$7,(F25-$B$7)*$H$7,0)</f>
        <v>2584.75</v>
      </c>
      <c r="G29" s="321" t="n">
        <v>0</v>
      </c>
      <c r="H29" s="321">
        <f>IF(H25&gt;$B$7,(H25-$B$7)*$H$7,0)</f>
        <v>2829.75</v>
      </c>
      <c r="I29" s="321" t="n">
        <v>0</v>
      </c>
      <c r="J29" s="321">
        <f>IF(J25&gt;$B$7,(J25-$B$7)*$H$7,0)</f>
        <v>3074.75</v>
      </c>
      <c r="K29" s="321" t="n">
        <v>0</v>
      </c>
      <c r="L29" s="321">
        <f>IF(L25&gt;$B$7,(L25-$B$7)*$H$7,0)</f>
        <v>3319.75</v>
      </c>
      <c r="M29" s="321" t="n">
        <v>0</v>
      </c>
      <c r="N29" s="321">
        <f>IF(N25&gt;$B$7,(N25-$B$7)*$H$7,0)</f>
        <v>3564.75</v>
      </c>
      <c r="O29" s="321" t="n">
        <v>0</v>
      </c>
      <c r="P29" s="321">
        <f>IF(P25&gt;$B$7,(P25-$B$7)*$H$7,0)</f>
        <v>3570</v>
      </c>
      <c r="Q29" s="321" t="n">
        <v>0</v>
      </c>
      <c r="R29" s="321">
        <f>IF(R25&gt;$B$7,(R25-$B$7)*$H$7,0)</f>
        <v>3570</v>
      </c>
      <c r="S29" s="321" t="n">
        <v>0</v>
      </c>
      <c r="T29" s="321">
        <f>IF(T25&gt;$B$7,(T25-$B$7)*$H$7,0)</f>
        <v>3570</v>
      </c>
      <c r="U29" s="321" t="n">
        <v>0</v>
      </c>
      <c r="V29" s="321">
        <f>IF(V25&gt;$B$7,(V25-$B$7)*$H$7,0)</f>
        <v>3570</v>
      </c>
      <c r="W29" s="321" t="n">
        <v>0</v>
      </c>
      <c r="X29" s="321">
        <f>IF(X25&gt;$B$7,(X25-$B$7)*$H$7,0)</f>
        <v>3570</v>
      </c>
      <c r="Y29" s="321" t="n">
        <v>0</v>
      </c>
      <c r="Z29" s="321">
        <f>IF(Z25&gt;$B$7,(Z25-$B$7)*$H$7,0)</f>
        <v>3570</v>
      </c>
      <c r="AA29" s="321" t="n">
        <v>0</v>
      </c>
      <c r="AB29" s="321">
        <f>IF(AB25&gt;$B$7,(AB25-$B$7)*$H$7,0)</f>
        <v>3570</v>
      </c>
      <c r="AC29" s="321" t="n">
        <v>0</v>
      </c>
      <c r="AD29" s="321">
        <f>IF(AD25&gt;$B$7,(AD25-$B$7)*$H$7,0)</f>
        <v>3570</v>
      </c>
      <c r="AE29" s="321" t="n">
        <v>0</v>
      </c>
      <c r="AF29" s="321">
        <f>IF(AF25&gt;$B$7,(AF25-$B$7)*$H$7,0)</f>
        <v>0</v>
      </c>
      <c r="AG29" s="321" t="n">
        <v>0</v>
      </c>
      <c r="AH29" s="321">
        <f>IF(AH25&gt;$B$7,(AH25-$B$7)*$H$7,0)</f>
        <v>0</v>
      </c>
      <c r="AI29" s="321" t="n">
        <v>0</v>
      </c>
      <c r="AJ29" s="321">
        <f>IF(AJ25&gt;$B$7,(AJ25-$B$7)*$H$7,0)</f>
        <v>0</v>
      </c>
      <c r="AK29" s="321" t="n">
        <v>0</v>
      </c>
    </row>
    <row r="30" spans="1:35">
      <c r="A30" s="322" t="s">
        <v>427</v>
      </c>
      <c r="B30" s="323">
        <f>G4+G5+G6+G7</f>
        <v>4593.30000000000018</v>
      </c>
      <c r="C30" s="323">
        <f>B30</f>
        <v>4593.30000000000018</v>
      </c>
      <c r="D30" s="323">
        <f>C30</f>
        <v>4593.30000000000018</v>
      </c>
      <c r="E30" s="323">
        <f>D30</f>
        <v>4593.30000000000018</v>
      </c>
      <c r="F30" s="323">
        <f>E30</f>
        <v>4593.30000000000018</v>
      </c>
      <c r="G30" s="323">
        <f>F30</f>
        <v>4593.30000000000018</v>
      </c>
      <c r="H30" s="323">
        <f>G30</f>
        <v>4593.30000000000018</v>
      </c>
      <c r="I30" s="323">
        <f>H30</f>
        <v>4593.30000000000018</v>
      </c>
      <c r="J30" s="323">
        <f>I30</f>
        <v>4593.30000000000018</v>
      </c>
      <c r="K30" s="323">
        <f>J30</f>
        <v>4593.30000000000018</v>
      </c>
      <c r="L30" s="323">
        <f>K30</f>
        <v>4593.30000000000018</v>
      </c>
      <c r="M30" s="323">
        <f>L30</f>
        <v>4593.30000000000018</v>
      </c>
      <c r="N30" s="323">
        <f>M30</f>
        <v>4593.30000000000018</v>
      </c>
      <c r="O30" s="323">
        <f>N30</f>
        <v>4593.30000000000018</v>
      </c>
      <c r="P30" s="323">
        <f>O30</f>
        <v>4593.30000000000018</v>
      </c>
      <c r="Q30" s="323">
        <f>P30</f>
        <v>4593.30000000000018</v>
      </c>
      <c r="R30" s="323">
        <f>Q30</f>
        <v>4593.30000000000018</v>
      </c>
      <c r="S30" s="323">
        <f>R30</f>
        <v>4593.30000000000018</v>
      </c>
      <c r="T30" s="323">
        <f>S30</f>
        <v>4593.30000000000018</v>
      </c>
      <c r="U30" s="323">
        <f>T30</f>
        <v>4593.30000000000018</v>
      </c>
      <c r="V30" s="323">
        <f>U30</f>
        <v>4593.30000000000018</v>
      </c>
      <c r="W30" s="323">
        <f>V30</f>
        <v>4593.30000000000018</v>
      </c>
      <c r="X30" s="323">
        <f>W30</f>
        <v>4593.30000000000018</v>
      </c>
      <c r="Y30" s="323">
        <f>X30</f>
        <v>4593.30000000000018</v>
      </c>
      <c r="Z30" s="323">
        <f>Y30</f>
        <v>4593.30000000000018</v>
      </c>
      <c r="AA30" s="323">
        <f>Z30</f>
        <v>4593.30000000000018</v>
      </c>
      <c r="AB30" s="323">
        <f>AA30</f>
        <v>4593.30000000000018</v>
      </c>
      <c r="AC30" s="323">
        <f>AB30</f>
        <v>4593.30000000000018</v>
      </c>
      <c r="AD30" s="323">
        <f>AC30</f>
        <v>4593.30000000000018</v>
      </c>
      <c r="AE30" s="323"/>
      <c r="AF30" s="323"/>
      <c r="AG30" s="323"/>
      <c r="AH30" s="323"/>
      <c r="AI30" s="323"/>
    </row>
    <row r="31" spans="1:48">
      <c r="A31" s="324" t="s">
        <v>428</v>
      </c>
      <c r="B31" s="325">
        <f>B26+B27+B28+B29-B30</f>
        <v>43815.3899999999994</v>
      </c>
      <c r="C31" s="325">
        <f>C26+C27+C28+C29-C30</f>
        <v>-4593.30000000000018</v>
      </c>
      <c r="D31" s="325">
        <f>D26+D27+D28+D29-D30</f>
        <v>46295.1900000000023</v>
      </c>
      <c r="E31" s="325">
        <f>E26+E27+E28+E29-E30</f>
        <v>-4593.30000000000018</v>
      </c>
      <c r="F31" s="325">
        <f>F26+F27+F28+F29-F30</f>
        <v>48774.989999999998</v>
      </c>
      <c r="G31" s="325">
        <f>G26+G27+G28+G29-G30</f>
        <v>-4593.30000000000018</v>
      </c>
      <c r="H31" s="325">
        <f>H26+H27+H28+H29-H30</f>
        <v>51254.7900000000009</v>
      </c>
      <c r="I31" s="325">
        <f>I26+I27+I28+I29-I30</f>
        <v>-4593.30000000000018</v>
      </c>
      <c r="J31" s="325">
        <f>J26+J27+J28+J29-J30</f>
        <v>53734.5899999999965</v>
      </c>
      <c r="K31" s="325">
        <f>K26+K27+K28+K29-K30</f>
        <v>-4593.30000000000018</v>
      </c>
      <c r="L31" s="325">
        <f>L26+L27+L28+L29-L30</f>
        <v>56847.3199000000022</v>
      </c>
      <c r="M31" s="325">
        <f>M26+M27+M28+M29-M30</f>
        <v>-4593.30000000000018</v>
      </c>
      <c r="N31" s="325">
        <f>N26+N27+N28+N29-N30</f>
        <v>60439.0899999999965</v>
      </c>
      <c r="O31" s="325">
        <f>O26+O27+O28+O29-O30</f>
        <v>-4593.30000000000018</v>
      </c>
      <c r="P31" s="325">
        <f>P26+P27+P28+P29-P30</f>
        <v>60447.6999999999971</v>
      </c>
      <c r="Q31" s="325">
        <f>Q26+Q27+Q28+Q29-Q30</f>
        <v>-4593.30000000000018</v>
      </c>
      <c r="R31" s="325">
        <f>R26+R27+R28+R29-R30</f>
        <v>60447.6999999999971</v>
      </c>
      <c r="S31" s="325">
        <f>S26+S27+S28+S29-S30</f>
        <v>-4593.30000000000018</v>
      </c>
      <c r="T31" s="325">
        <f>T26+T27+T28+T29-T30</f>
        <v>60447.6999999999971</v>
      </c>
      <c r="U31" s="325">
        <f>U26+U27+U28+U29-U30</f>
        <v>-4593.30000000000018</v>
      </c>
      <c r="V31" s="325">
        <f>V26+V27+V28+V29-V30</f>
        <v>60447.6999999999971</v>
      </c>
      <c r="W31" s="325">
        <f>W26+W27+W28+W29-W30</f>
        <v>-4593.30000000000018</v>
      </c>
      <c r="X31" s="325">
        <f>X26+X27+X28+X29-X30</f>
        <v>60447.6999999999971</v>
      </c>
      <c r="Y31" s="325">
        <f>Y26+Y27+Y28+Y29-Y30</f>
        <v>-4593.30000000000018</v>
      </c>
      <c r="Z31" s="325">
        <f>Z26+Z27+Z28+Z29-Z30</f>
        <v>60447.6999999999971</v>
      </c>
      <c r="AA31" s="325">
        <f>AA26+AA27+AA28+AA29-AA30</f>
        <v>-4593.30000000000018</v>
      </c>
      <c r="AB31" s="325">
        <f>AB26+AB27+AB28+AB29-AB30</f>
        <v>60447.6999999999971</v>
      </c>
      <c r="AC31" s="325">
        <f>AC26+AC27+AC28+AC29-AC30</f>
        <v>-4593.30000000000018</v>
      </c>
      <c r="AD31" s="325">
        <f>AD26+AD27+AD28+AD29-AD30</f>
        <v>60447.6999999999971</v>
      </c>
      <c r="AE31" s="325"/>
      <c r="AF31" s="325"/>
      <c r="AG31" s="325"/>
      <c r="AH31" s="325"/>
      <c r="AI31" s="325"/>
      <c r="AJ31" s="78"/>
      <c r="AK31" s="78"/>
      <c r="AL31" s="78"/>
      <c r="AM31" s="78"/>
      <c r="AN31" s="78"/>
      <c r="AO31" s="78"/>
      <c r="AP31" s="78"/>
      <c r="AQ31" s="78"/>
      <c r="AR31" s="78"/>
      <c r="AS31" s="78"/>
      <c r="AT31" s="78"/>
      <c r="AU31" s="78"/>
      <c r="AV31" s="78"/>
    </row>
    <row r="32" spans="1:48">
      <c r="A32" s="326" t="s">
        <v>429</v>
      </c>
      <c r="B32" s="325">
        <f>-B12-B11+B31</f>
        <v>-403719.609999999986</v>
      </c>
      <c r="C32" s="325">
        <f>B32+C31</f>
        <v>-408312.909999999974</v>
      </c>
      <c r="D32" s="325">
        <f>C32+D31</f>
        <v>-362017.719999999972</v>
      </c>
      <c r="E32" s="325">
        <f>D32+E31</f>
        <v>-366611.020000000019</v>
      </c>
      <c r="F32" s="325">
        <f>E32+F31</f>
        <v>-317836.030000000028</v>
      </c>
      <c r="G32" s="325">
        <f>F32+G31</f>
        <v>-322429.330000000016</v>
      </c>
      <c r="H32" s="325">
        <f>G32+H31</f>
        <v>-271174.539999999979</v>
      </c>
      <c r="I32" s="325">
        <f>H32+I31</f>
        <v>-275767.840000000026</v>
      </c>
      <c r="J32" s="325">
        <f>I32+J31</f>
        <v>-222033.25</v>
      </c>
      <c r="K32" s="325">
        <f>J32+K31</f>
        <v>-226626.549999999988</v>
      </c>
      <c r="L32" s="325">
        <f>K32+L31</f>
        <v>-169779.230099999986</v>
      </c>
      <c r="M32" s="325">
        <f>L32+M31</f>
        <v>-174372.530100000004</v>
      </c>
      <c r="N32" s="325">
        <f>M32+N31</f>
        <v>-113933.440100000007</v>
      </c>
      <c r="O32" s="325">
        <f>N32+O31</f>
        <v>-118526.740099999995</v>
      </c>
      <c r="P32" s="325">
        <f>O32+P31</f>
        <v>-58079.0400999999983</v>
      </c>
      <c r="Q32" s="325">
        <f>P32+Q31</f>
        <v>-62672.3401000000013</v>
      </c>
      <c r="R32" s="325">
        <f>Q32+R31</f>
        <v>-2224.64010000000007</v>
      </c>
      <c r="S32" s="325">
        <f>R32+S31</f>
        <v>-6817.9400999999998</v>
      </c>
      <c r="T32" s="325">
        <f>S32+T31</f>
        <v>53629.7598999999973</v>
      </c>
      <c r="U32" s="325">
        <f>T32+U31</f>
        <v>49036.4599000000017</v>
      </c>
      <c r="V32" s="325">
        <f>U32+V31</f>
        <v>109484.159899999999</v>
      </c>
      <c r="W32" s="325">
        <f>V32+W31</f>
        <v>104890.859899999996</v>
      </c>
      <c r="X32" s="325">
        <f>W32+X31</f>
        <v>165338.559899999993</v>
      </c>
      <c r="Y32" s="325">
        <f>X32+Y31</f>
        <v>160745.259900000005</v>
      </c>
      <c r="Z32" s="325">
        <f>Y32+Z31</f>
        <v>221192.959899999987</v>
      </c>
      <c r="AA32" s="325">
        <f>Z32+AA31</f>
        <v>216599.659899999999</v>
      </c>
      <c r="AB32" s="325">
        <f>AA32+AB31</f>
        <v>277047.359899999981</v>
      </c>
      <c r="AC32" s="325">
        <f>AB32+AC31</f>
        <v>272454.059899999993</v>
      </c>
      <c r="AD32" s="325">
        <f>AC32+AD31</f>
        <v>332901.759900000005</v>
      </c>
      <c r="AE32" s="325"/>
      <c r="AF32" s="325"/>
      <c r="AG32" s="325"/>
      <c r="AH32" s="325"/>
      <c r="AI32" s="325"/>
      <c r="AJ32" s="78"/>
      <c r="AK32" s="78"/>
      <c r="AL32" s="78"/>
      <c r="AM32" s="78"/>
      <c r="AN32" s="78"/>
      <c r="AO32" s="78"/>
      <c r="AP32" s="78"/>
      <c r="AQ32" s="78"/>
      <c r="AR32" s="78"/>
      <c r="AS32" s="78"/>
      <c r="AT32" s="78"/>
      <c r="AU32" s="78"/>
      <c r="AV32" s="78"/>
    </row>
    <row r="33" spans="2:35">
      <c r="B33" s="204">
        <f>B32/$B$13</f>
        <v>-0.90209617124917596</v>
      </c>
      <c r="C33" s="204">
        <f>C32/$B$13</f>
        <v>-0.912359726054945952</v>
      </c>
      <c r="D33" s="204">
        <f>D32/$B$13</f>
        <v>-0.808914878165954043</v>
      </c>
      <c r="E33" s="204">
        <f>E32/$B$13</f>
        <v>-0.81917843297172297</v>
      </c>
      <c r="F33" s="204">
        <f>F32/$B$13</f>
        <v>-0.710192565944563015</v>
      </c>
      <c r="G33" s="204">
        <f>G32/$B$13</f>
        <v>-0.72045612075033203</v>
      </c>
      <c r="H33" s="204">
        <f>H32/$B$13</f>
        <v>-0.605929234585005005</v>
      </c>
      <c r="I33" s="204">
        <f>I32/$B$13</f>
        <v>-0.616192789390774021</v>
      </c>
      <c r="J33" s="204">
        <f>J32/$B$13</f>
        <v>-0.496124884087277973</v>
      </c>
      <c r="K33" s="204">
        <f>K32/$B$13</f>
        <v>-0.506388438893047965</v>
      </c>
      <c r="L33" s="204">
        <f>L32/$B$13</f>
        <v>-0.379365256572111997</v>
      </c>
      <c r="M33" s="204">
        <f>M32/$B$13</f>
        <v>-0.389628811377881021</v>
      </c>
      <c r="N33" s="204">
        <f>N32/$B$13</f>
        <v>-0.254579954863864977</v>
      </c>
      <c r="O33" s="204">
        <f>O32/$B$13</f>
        <v>-0.264843509669634969</v>
      </c>
      <c r="P33" s="204">
        <f>P32/$B$13</f>
        <v>-0.129775414436860004</v>
      </c>
      <c r="Q33" s="204">
        <f>Q32/$B$13</f>
        <v>-0.140038969242629019</v>
      </c>
      <c r="R33" s="204">
        <f>R32/$B$13</f>
        <v>-0.00497087400985399963</v>
      </c>
      <c r="S33" s="204">
        <f>S32/$B$13</f>
        <v>-0.0152344288156229997</v>
      </c>
      <c r="T33" s="204">
        <f>T32/$B$13</f>
        <v>0.119833666417152006</v>
      </c>
      <c r="U33" s="204">
        <f>U32/$B$13</f>
        <v>0.109570111611381993</v>
      </c>
      <c r="V33" s="204">
        <f>V32/$B$13</f>
        <v>0.244638206844157002</v>
      </c>
      <c r="W33" s="204">
        <f>W32/$B$13</f>
        <v>0.234374652038387987</v>
      </c>
      <c r="X33" s="204">
        <f>X32/$B$13</f>
        <v>0.369442747271162997</v>
      </c>
      <c r="Y33" s="204">
        <f>Y32/$B$13</f>
        <v>0.359179192465393982</v>
      </c>
      <c r="Z33" s="204">
        <f>Z32/$B$13</f>
        <v>0.494247287698169036</v>
      </c>
      <c r="AA33" s="204">
        <f>AA32/$B$13</f>
        <v>0.48398373289240002</v>
      </c>
      <c r="AB33" s="204">
        <f>AB32/$B$13</f>
        <v>0.619051828125174985</v>
      </c>
      <c r="AC33" s="204">
        <f>AC32/$B$13</f>
        <v>0.608788273319404993</v>
      </c>
      <c r="AD33" s="204">
        <f>AD32/$B$13</f>
        <v>0.743856368552179958</v>
      </c>
      <c r="AE33" s="204"/>
      <c r="AF33" s="204"/>
      <c r="AG33" s="204"/>
      <c r="AH33" s="204"/>
      <c r="AI33" s="204"/>
    </row>
    <row r="36" spans="11:11">
      <c r="K36" s="204"/>
    </row>
    <row r="37" spans="11:11">
      <c r="K37" s="204"/>
    </row>
    <row r="38" spans="11:11">
      <c r="K38" s="204"/>
    </row>
    <row r="39" spans="11:11">
      <c r="K39" s="204"/>
    </row>
  </sheetData>
  <mergeCells count="3">
    <mergeCell ref="D2:E2"/>
    <mergeCell ref="F2:G2"/>
    <mergeCell ref="H2:I2"/>
  </mergeCells>
  <conditionalFormatting sqref="B32:AD32">
    <cfRule type="cellIs" dxfId="94" priority="1" operator="lessThan">
      <formula>0</formula>
    </cfRule>
  </conditionalFormatting>
  <conditionalFormatting sqref="B32:AD32">
    <cfRule type="cellIs" dxfId="95" priority="2" operator="greaterThan">
      <formula>0</formula>
    </cfRule>
  </conditionalFormatting>
  <printOptions>
    <extLst>
      <ext uri="smNativeData">
        <pm:pageFlags xmlns:pm="smNativeData" id="1595858545" printRowHead="0" printColHead="0" printHeadLine="0" printFootLine="0" autoHeightHeader="0" autoHeightFooter="0" fitToPageBoth="0"/>
      </ext>
    </extLst>
  </printOptions>
  <pageMargins left="0.700000" right="0.700000" top="0.750000" bottom="0.750000" header="0.511806" footer="0.511806"/>
  <pageSetup paperSize="9" fitToWidth="0" fitToHeight="1" cellComments="asDisplayed"/>
  <headerFooter>
    <extLst>
      <ext uri="smNativeData">
        <pm:header xmlns:pm="smNativeData" id="1595858545" l="56" r="56" t="56" b="56" borderId="0" fillId="0" vertical="0"/>
        <pm:footer xmlns:pm="smNativeData" id="1595858545" l="56" r="56" t="56" b="56" borderId="0" fillId="0" vertical="2"/>
      </ext>
    </extLst>
  </headerFooter>
  <extLst>
    <ext uri="smNativeData">
      <pm:sheetPrefs xmlns:pm="smNativeData" day="159585854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BE3D5"/>
  </sheetPr>
  <dimension ref="A1"/>
  <sheetViews>
    <sheetView view="normal" workbookViewId="0">
      <selection activeCell="D1" sqref="D1"/>
    </sheetView>
  </sheetViews>
  <sheetFormatPr baseColWidth="10" defaultColWidth="10.714286" defaultRowHeight="15.40"/>
  <sheetData>
    <row r="1" spans="1:1">
      <c r="A1" s="327" t="n">
        <v>43762</v>
      </c>
    </row>
  </sheetData>
  <printOptions>
    <extLst>
      <ext uri="smNativeData">
        <pm:pageFlags xmlns:pm="smNativeData" id="1595858545" printRowHead="0" printColHead="0" printHeadLine="0" printFootLine="0" autoHeightHeader="0" autoHeightFooter="0" fitToPageBoth="0"/>
      </ext>
    </extLst>
  </printOptions>
  <pageMargins left="0.700000" right="0.700000" top="0.750000" bottom="0.750000" header="0.511806" footer="0.511806"/>
  <pageSetup paperSize="9" fitToWidth="0" fitToHeight="1" pageOrder="overThenDown" cellComments="asDisplayed"/>
  <headerFooter>
    <extLst>
      <ext uri="smNativeData">
        <pm:header xmlns:pm="smNativeData" id="1595858545" l="56" r="56" t="56" b="56" borderId="0" fillId="0" vertical="0"/>
        <pm:footer xmlns:pm="smNativeData" id="1595858545" l="56" r="56" t="56" b="56" borderId="0" fillId="0" vertical="2"/>
      </ext>
    </extLst>
  </headerFooter>
  <drawing r:id="rId1"/>
  <extLst>
    <ext uri="smNativeData">
      <pm:sheetPrefs xmlns:pm="smNativeData" day="159585854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BE3D5"/>
  </sheetPr>
  <dimension ref="A1:O3936"/>
  <sheetViews>
    <sheetView view="normal" workbookViewId="0">
      <selection activeCell="F26" sqref="F26"/>
    </sheetView>
  </sheetViews>
  <sheetFormatPr baseColWidth="10" defaultColWidth="10.714286" defaultRowHeight="15.40"/>
  <cols>
    <col min="1" max="1" width="5.000000" customWidth="1" style="7"/>
    <col min="2" max="2" width="14.142857" customWidth="1" style="7"/>
    <col min="3" max="3" width="5.571429" customWidth="1" style="7"/>
    <col min="4" max="4" width="5.000000" customWidth="1" style="7"/>
    <col min="5" max="5" width="17.142857" customWidth="1" style="7"/>
    <col min="6" max="6" width="11.571429" customWidth="1" style="7"/>
    <col min="7" max="7" width="5.285714" customWidth="1" style="7"/>
    <col min="8" max="8" width="5.571429" customWidth="1" style="7"/>
    <col min="9" max="9" width="5.428571" customWidth="1" style="7"/>
    <col min="10" max="11" width="5.714286" customWidth="1" style="7"/>
    <col min="14" max="14" width="7.857143" customWidth="1"/>
  </cols>
  <sheetData>
    <row r="1" spans="1:15">
      <c r="A1" s="39" t="s">
        <v>52</v>
      </c>
      <c r="B1" s="40" t="s">
        <v>53</v>
      </c>
      <c r="C1" s="39" t="s">
        <v>54</v>
      </c>
      <c r="D1" s="39" t="s">
        <v>55</v>
      </c>
      <c r="E1" s="39" t="s">
        <v>430</v>
      </c>
      <c r="F1" s="39" t="s">
        <v>431</v>
      </c>
      <c r="M1" s="14" t="s">
        <v>432</v>
      </c>
      <c r="N1" s="14" t="s">
        <v>433</v>
      </c>
      <c r="O1" s="14" t="s">
        <v>434</v>
      </c>
    </row>
    <row r="2" spans="1:15">
      <c r="A2" s="7" t="str">
        <f>Plantilla!C25</f>
        <v>DAV</v>
      </c>
      <c r="B2" s="7" t="str">
        <f>Plantilla!D25</f>
        <v>I. Velayo</v>
      </c>
      <c r="C2" s="7">
        <f>Plantilla!E25</f>
        <v>20</v>
      </c>
      <c r="D2" s="68">
        <f>Plantilla!F25</f>
        <v>12</v>
      </c>
      <c r="E2" s="175">
        <f aca="1">TODAY()-(C2*112)-D2</f>
        <v>41787</v>
      </c>
      <c r="F2" s="25">
        <f>VLOOKUP(E2,M:O,3,0)</f>
        <v>31</v>
      </c>
      <c r="M2" s="10" t="n">
        <v>43748</v>
      </c>
      <c r="N2" t="n">
        <v>15</v>
      </c>
      <c r="O2" t="n">
        <v>48</v>
      </c>
    </row>
    <row r="3" spans="1:15">
      <c r="A3" s="7" t="str">
        <f>Plantilla!C6</f>
        <v>LAT</v>
      </c>
      <c r="B3" s="7" t="str">
        <f>Plantilla!D6</f>
        <v>D. Juliol</v>
      </c>
      <c r="C3" s="7">
        <f>Plantilla!E6</f>
        <v>18</v>
      </c>
      <c r="D3" s="68">
        <f>Plantilla!F6</f>
        <v>42</v>
      </c>
      <c r="E3" s="175">
        <f aca="1">TODAY()-(C3*112)-D3</f>
        <v>41981</v>
      </c>
      <c r="F3" s="25">
        <f>VLOOKUP(E3,M:O,3,0)</f>
        <v>33</v>
      </c>
      <c r="M3" s="10" t="n">
        <v>43747</v>
      </c>
      <c r="N3" t="n">
        <v>15</v>
      </c>
      <c r="O3" t="n">
        <v>48</v>
      </c>
    </row>
    <row r="4" spans="1:15">
      <c r="A4" s="7" t="str">
        <f>Plantilla!C12</f>
        <v>CEN</v>
      </c>
      <c r="B4" s="7" t="str">
        <f>Plantilla!D12</f>
        <v>J-L. Grellier</v>
      </c>
      <c r="C4" s="7">
        <f>Plantilla!E12</f>
        <v>32</v>
      </c>
      <c r="D4" s="68">
        <f>Plantilla!F12</f>
        <v>17</v>
      </c>
      <c r="E4" s="175">
        <f aca="1">TODAY()-(C4*112)-D4</f>
        <v>40438</v>
      </c>
      <c r="F4" s="25">
        <f>VLOOKUP(E4,M:O,3,0)</f>
        <v>19</v>
      </c>
      <c r="M4" s="10" t="n">
        <v>43746</v>
      </c>
      <c r="N4" t="n">
        <v>15</v>
      </c>
      <c r="O4" t="n">
        <v>48</v>
      </c>
    </row>
    <row r="5" spans="1:15">
      <c r="A5" s="7" t="str">
        <f>Plantilla!C20</f>
        <v>EXT</v>
      </c>
      <c r="B5" s="7" t="str">
        <f>Plantilla!D20</f>
        <v>M. Tàcias</v>
      </c>
      <c r="C5" s="7">
        <f>Plantilla!E20</f>
        <v>30</v>
      </c>
      <c r="D5" s="68">
        <f>Plantilla!F20</f>
        <v>71</v>
      </c>
      <c r="E5" s="175">
        <f aca="1">TODAY()-(C5*112)-D5</f>
        <v>40608</v>
      </c>
      <c r="F5" s="25">
        <f>VLOOKUP(E5,M:O,3,0)</f>
        <v>20</v>
      </c>
      <c r="M5" s="10" t="n">
        <v>43745</v>
      </c>
      <c r="N5" t="n">
        <v>15</v>
      </c>
      <c r="O5" t="n">
        <v>48</v>
      </c>
    </row>
    <row r="6" spans="1:15">
      <c r="A6" s="7" t="str">
        <f>Plantilla!C7</f>
        <v>LAT</v>
      </c>
      <c r="B6" s="7" t="str">
        <f>Plantilla!D7</f>
        <v>M. Teixé</v>
      </c>
      <c r="C6" s="7">
        <f>Plantilla!E7</f>
        <v>30</v>
      </c>
      <c r="D6" s="68">
        <f>Plantilla!F7</f>
        <v>14</v>
      </c>
      <c r="E6" s="175">
        <f aca="1">TODAY()-(C6*112)-D6</f>
        <v>40665</v>
      </c>
      <c r="F6" s="25">
        <f>VLOOKUP(E6,M:O,3,0)</f>
        <v>21</v>
      </c>
      <c r="M6" s="10" t="n">
        <v>43744</v>
      </c>
      <c r="N6" t="n">
        <v>14</v>
      </c>
      <c r="O6" t="n">
        <v>48</v>
      </c>
    </row>
    <row r="7" spans="1:15">
      <c r="A7" s="7" t="str">
        <f>Plantilla!C14</f>
        <v>MED</v>
      </c>
      <c r="B7" s="7" t="str">
        <f>Plantilla!D14</f>
        <v>T. Lebon</v>
      </c>
      <c r="C7" s="7">
        <f>Plantilla!E14</f>
        <v>18</v>
      </c>
      <c r="D7" s="68">
        <f>Plantilla!F14</f>
        <v>65</v>
      </c>
      <c r="E7" s="175">
        <f aca="1">TODAY()-(C7*112)-D7</f>
        <v>41958</v>
      </c>
      <c r="F7" s="25">
        <f>VLOOKUP(E7,M:O,3,0)</f>
        <v>32</v>
      </c>
      <c r="M7" s="10" t="n">
        <v>43743</v>
      </c>
      <c r="N7" t="n">
        <v>14</v>
      </c>
      <c r="O7" t="n">
        <v>48</v>
      </c>
    </row>
    <row r="8" spans="1:15">
      <c r="A8" s="7" t="str">
        <f>Plantilla!C18</f>
        <v>MED</v>
      </c>
      <c r="B8" s="7" t="str">
        <f>Plantilla!D18</f>
        <v>I. Escuder</v>
      </c>
      <c r="C8" s="7">
        <f>Plantilla!E18</f>
        <v>26</v>
      </c>
      <c r="D8" s="68">
        <f>Plantilla!F18</f>
        <v>69</v>
      </c>
      <c r="E8" s="175">
        <f aca="1">TODAY()-(C8*112)-D8</f>
        <v>41058</v>
      </c>
      <c r="F8" s="25">
        <f>VLOOKUP(E8,M:O,3,0)</f>
        <v>24</v>
      </c>
      <c r="M8" s="10" t="n">
        <v>43742</v>
      </c>
      <c r="N8" t="n">
        <v>14</v>
      </c>
      <c r="O8" t="n">
        <v>48</v>
      </c>
    </row>
    <row r="9" spans="1:15">
      <c r="A9" s="7" t="str">
        <f>Plantilla!C22</f>
        <v>EXT</v>
      </c>
      <c r="B9" s="7" t="str">
        <f>Plantilla!D22</f>
        <v>T. Averous</v>
      </c>
      <c r="C9" s="7">
        <f>Plantilla!E22</f>
        <v>26</v>
      </c>
      <c r="D9" s="68">
        <f>Plantilla!F22</f>
        <v>25</v>
      </c>
      <c r="E9" s="175">
        <f aca="1">TODAY()-(C9*112)-D9</f>
        <v>41102</v>
      </c>
      <c r="F9" s="25">
        <f>VLOOKUP(E9,M:O,3,0)</f>
        <v>25</v>
      </c>
      <c r="M9" s="10" t="n">
        <v>43741</v>
      </c>
      <c r="N9" t="n">
        <v>14</v>
      </c>
      <c r="O9" t="n">
        <v>48</v>
      </c>
    </row>
    <row r="10" spans="1:15">
      <c r="A10" s="7" t="str">
        <f>Plantilla!C15</f>
        <v>EXT</v>
      </c>
      <c r="B10" s="7" t="str">
        <f>Plantilla!D15</f>
        <v>L. Grière</v>
      </c>
      <c r="C10" s="7">
        <f>Plantilla!E15</f>
        <v>17</v>
      </c>
      <c r="D10" s="68">
        <f>Plantilla!F15</f>
        <v>84</v>
      </c>
      <c r="E10" s="175">
        <f aca="1">TODAY()-(C10*112)-D10</f>
        <v>42051</v>
      </c>
      <c r="F10" s="25">
        <f>VLOOKUP(E10,M:O,3,0)</f>
        <v>33</v>
      </c>
      <c r="M10" s="10" t="n">
        <v>43740</v>
      </c>
      <c r="N10" t="n">
        <v>14</v>
      </c>
      <c r="O10" t="n">
        <v>48</v>
      </c>
    </row>
    <row r="11" spans="1:15">
      <c r="A11" s="7" t="str">
        <f>Plantilla!C5</f>
        <v>POR</v>
      </c>
      <c r="B11" s="7" t="str">
        <f>Plantilla!D5</f>
        <v>S. Candela</v>
      </c>
      <c r="C11" s="7">
        <f>Plantilla!E5</f>
        <v>24</v>
      </c>
      <c r="D11" s="68">
        <f>Plantilla!F5</f>
        <v>88</v>
      </c>
      <c r="E11" s="175">
        <f aca="1">TODAY()-(C11*112)-D11</f>
        <v>41263</v>
      </c>
      <c r="F11" s="25">
        <f>VLOOKUP(E11,M:O,3,0)</f>
        <v>26</v>
      </c>
      <c r="M11" s="10" t="n">
        <v>43739</v>
      </c>
      <c r="N11" t="n">
        <v>14</v>
      </c>
      <c r="O11" t="n">
        <v>48</v>
      </c>
    </row>
    <row r="12" spans="1:15">
      <c r="A12" s="7" t="str">
        <f>Plantilla!C21</f>
        <v>EXT</v>
      </c>
      <c r="B12" s="7" t="str">
        <f>Plantilla!D21</f>
        <v>A. Aguilella</v>
      </c>
      <c r="C12" s="7">
        <f>Plantilla!E21</f>
        <v>24</v>
      </c>
      <c r="D12" s="68">
        <f>Plantilla!F21</f>
        <v>43</v>
      </c>
      <c r="E12" s="175">
        <f aca="1">TODAY()-(C12*112)-D12</f>
        <v>41308</v>
      </c>
      <c r="F12" s="25">
        <f>VLOOKUP(E12,M:O,3,0)</f>
        <v>27</v>
      </c>
      <c r="M12" s="10" t="n">
        <v>43738</v>
      </c>
      <c r="N12" t="n">
        <v>14</v>
      </c>
      <c r="O12" t="n">
        <v>48</v>
      </c>
    </row>
    <row r="13" spans="1:15">
      <c r="A13" s="7" t="str">
        <f>Plantilla!C16</f>
        <v>MED</v>
      </c>
      <c r="B13" s="7" t="str">
        <f>Plantilla!D16</f>
        <v>A. Balsebre</v>
      </c>
      <c r="C13" s="7">
        <f>Plantilla!E16</f>
        <v>17</v>
      </c>
      <c r="D13" s="68">
        <f>Plantilla!F16</f>
        <v>63</v>
      </c>
      <c r="E13" s="175">
        <f aca="1">TODAY()-(C13*112)-D13</f>
        <v>42072</v>
      </c>
      <c r="F13" s="25">
        <f>VLOOKUP(E13,M:O,3,0)</f>
        <v>33</v>
      </c>
      <c r="M13" s="10" t="n">
        <v>43737</v>
      </c>
      <c r="N13" t="n">
        <v>13</v>
      </c>
      <c r="O13" t="n">
        <v>48</v>
      </c>
    </row>
    <row r="14" spans="1:15">
      <c r="A14" s="7" t="str">
        <f>Plantilla!C4</f>
        <v>POR</v>
      </c>
      <c r="B14" s="7" t="str">
        <f>Plantilla!D4</f>
        <v>E. Tarrida</v>
      </c>
      <c r="C14" s="7">
        <f>Plantilla!E4</f>
        <v>21</v>
      </c>
      <c r="D14" s="68">
        <f>Plantilla!F4</f>
        <v>97</v>
      </c>
      <c r="E14" s="175">
        <f aca="1">TODAY()-(C14*112)-D14</f>
        <v>41590</v>
      </c>
      <c r="F14" s="25">
        <f>VLOOKUP(E14,M:O,3,0)</f>
        <v>29</v>
      </c>
      <c r="M14" s="10" t="n">
        <v>43736</v>
      </c>
      <c r="N14" t="n">
        <v>13</v>
      </c>
      <c r="O14" t="n">
        <v>48</v>
      </c>
    </row>
    <row r="15" spans="1:15">
      <c r="A15" s="7" t="str">
        <f>Plantilla!C24</f>
        <v>DAV</v>
      </c>
      <c r="B15" s="7" t="str">
        <f>Plantilla!D24</f>
        <v>L-G. Salares</v>
      </c>
      <c r="C15" s="7">
        <f>Plantilla!E24</f>
        <v>21</v>
      </c>
      <c r="D15" s="68">
        <f>Plantilla!F24</f>
        <v>71</v>
      </c>
      <c r="E15" s="175">
        <f aca="1">TODAY()-(C15*112)-D15</f>
        <v>41616</v>
      </c>
      <c r="F15" s="25">
        <f>VLOOKUP(E15,M:O,3,0)</f>
        <v>29</v>
      </c>
      <c r="M15" s="10" t="n">
        <v>43735</v>
      </c>
      <c r="N15" t="n">
        <v>13</v>
      </c>
      <c r="O15" t="n">
        <v>48</v>
      </c>
    </row>
    <row r="16" spans="2:15">
      <c r="B16" s="7" t="str">
        <f>'Escola Jedi'!B13</f>
        <v>T. Vallcaneras</v>
      </c>
      <c r="C16" s="7">
        <f>'Escola Jedi'!C13</f>
        <v>16</v>
      </c>
      <c r="D16" s="68">
        <f>'Escola Jedi'!D13</f>
        <v>29</v>
      </c>
      <c r="E16" s="175">
        <f aca="1">TODAY()-(C16*112)-D16</f>
        <v>42218</v>
      </c>
      <c r="F16" s="25">
        <f>VLOOKUP(E16,M:O,3,0)</f>
        <v>35</v>
      </c>
      <c r="M16" s="10" t="n">
        <v>43734</v>
      </c>
      <c r="N16" t="n">
        <v>13</v>
      </c>
      <c r="O16" t="n">
        <v>48</v>
      </c>
    </row>
    <row r="17" spans="2:15">
      <c r="B17" s="7" t="str">
        <f>'Escola Jedi'!B9</f>
        <v>P. Benaiges</v>
      </c>
      <c r="C17" s="7">
        <f>'Escola Jedi'!C9</f>
        <v>16</v>
      </c>
      <c r="D17" s="68">
        <f>'Escola Jedi'!D9</f>
        <v>85</v>
      </c>
      <c r="E17" s="175">
        <f aca="1">TODAY()-(C17*112)-D17</f>
        <v>42162</v>
      </c>
      <c r="F17" s="25">
        <f>VLOOKUP(E17,M:O,3,0)</f>
        <v>34</v>
      </c>
      <c r="M17" s="10" t="n">
        <v>43733</v>
      </c>
      <c r="N17" t="n">
        <v>13</v>
      </c>
      <c r="O17" t="n">
        <v>48</v>
      </c>
    </row>
    <row r="18" spans="2:15">
      <c r="B18" s="7" t="str">
        <f>'Escola Jedi'!B11</f>
        <v>Ò. Balletbó</v>
      </c>
      <c r="C18" s="7">
        <f>'Escola Jedi'!C11</f>
        <v>16</v>
      </c>
      <c r="D18" s="68">
        <f>'Escola Jedi'!D11</f>
        <v>103</v>
      </c>
      <c r="E18" s="175">
        <f aca="1">TODAY()-(C18*112)-D18</f>
        <v>42144</v>
      </c>
      <c r="F18" s="25">
        <f>VLOOKUP(E18,M:O,3,0)</f>
        <v>34</v>
      </c>
      <c r="M18" s="10" t="n">
        <v>43732</v>
      </c>
      <c r="N18" t="n">
        <v>13</v>
      </c>
      <c r="O18" t="n">
        <v>48</v>
      </c>
    </row>
    <row r="19" spans="2:15">
      <c r="B19" s="7" t="str">
        <f>'Escola Jedi'!B3</f>
        <v>A. Retegui</v>
      </c>
      <c r="C19" s="7">
        <f>'Escola Jedi'!C3</f>
        <v>16</v>
      </c>
      <c r="D19" s="68">
        <f>'Escola Jedi'!D3</f>
        <v>102</v>
      </c>
      <c r="E19" s="175">
        <f aca="1">TODAY()-(C19*112)-D19</f>
        <v>42145</v>
      </c>
      <c r="F19" s="25">
        <f>VLOOKUP(E19,M:O,3,0)</f>
        <v>34</v>
      </c>
      <c r="M19" s="10" t="n">
        <v>43731</v>
      </c>
      <c r="N19" t="n">
        <v>13</v>
      </c>
      <c r="O19" t="n">
        <v>48</v>
      </c>
    </row>
    <row r="20" spans="2:15">
      <c r="B20" s="7" t="str">
        <f>'Escola Jedi'!B20</f>
        <v>H. Bolufer</v>
      </c>
      <c r="C20" s="7">
        <f>'Escola Jedi'!C20</f>
        <v>16</v>
      </c>
      <c r="D20" s="68">
        <f>'Escola Jedi'!D20</f>
        <v>0</v>
      </c>
      <c r="E20" s="175">
        <f aca="1">TODAY()-(C20*112)-D20</f>
        <v>42247</v>
      </c>
      <c r="F20" s="25">
        <f>VLOOKUP(E20,M:O,3,0)</f>
        <v>35</v>
      </c>
      <c r="M20" s="10" t="n">
        <v>43730</v>
      </c>
      <c r="N20" t="n">
        <v>12</v>
      </c>
      <c r="O20" t="n">
        <v>48</v>
      </c>
    </row>
    <row r="21" spans="2:15">
      <c r="B21" s="7" t="str">
        <f>'Escola Jedi'!B19</f>
        <v>F. Cunyat</v>
      </c>
      <c r="C21" s="7">
        <f>'Escola Jedi'!C19</f>
        <v>18</v>
      </c>
      <c r="D21" s="68">
        <f>'Escola Jedi'!D19</f>
        <v>57</v>
      </c>
      <c r="E21" s="175">
        <f aca="1">TODAY()-(C21*112)-D21</f>
        <v>41966</v>
      </c>
      <c r="F21" s="25">
        <f>VLOOKUP(E21,M:O,3,0)</f>
        <v>32</v>
      </c>
      <c r="M21" s="10" t="n">
        <v>43729</v>
      </c>
      <c r="N21" t="n">
        <v>12</v>
      </c>
      <c r="O21" t="n">
        <v>48</v>
      </c>
    </row>
    <row r="22" spans="2:15">
      <c r="B22" s="7" t="str">
        <f>'Escola Jedi'!B5</f>
        <v>L. Cabistany</v>
      </c>
      <c r="C22" s="7">
        <f>'Escola Jedi'!C5</f>
        <v>16</v>
      </c>
      <c r="D22" s="68">
        <f>'Escola Jedi'!D5</f>
        <v>71</v>
      </c>
      <c r="E22" s="175">
        <f aca="1">TODAY()-(C22*112)-D22</f>
        <v>42176</v>
      </c>
      <c r="F22" s="25">
        <f>VLOOKUP(E22,M:O,3,0)</f>
        <v>34</v>
      </c>
      <c r="M22" s="10" t="n">
        <v>43728</v>
      </c>
      <c r="N22" t="n">
        <v>12</v>
      </c>
      <c r="O22" t="n">
        <v>48</v>
      </c>
    </row>
    <row r="23" spans="2:15">
      <c r="B23" s="7" t="str">
        <f>'Escola Jedi'!B7</f>
        <v>P. Recatalà</v>
      </c>
      <c r="C23" s="7">
        <f>'Escola Jedi'!C7</f>
        <v>17</v>
      </c>
      <c r="D23" s="68">
        <f>'Escola Jedi'!D7</f>
        <v>37</v>
      </c>
      <c r="E23" s="175">
        <f aca="1">TODAY()-(C23*112)-D23</f>
        <v>42098</v>
      </c>
      <c r="F23" s="25">
        <f>VLOOKUP(E23,M:O,3,0)</f>
        <v>34</v>
      </c>
      <c r="M23" s="10" t="n">
        <v>43727</v>
      </c>
      <c r="N23" t="n">
        <v>12</v>
      </c>
      <c r="O23" t="n">
        <v>48</v>
      </c>
    </row>
    <row r="24" spans="2:15">
      <c r="B24" s="7" t="str">
        <f>'Escola Jedi'!B8</f>
        <v>V. Torruella</v>
      </c>
      <c r="C24" s="7">
        <f>'Escola Jedi'!C8</f>
        <v>17</v>
      </c>
      <c r="D24" s="68">
        <f>'Escola Jedi'!D8</f>
        <v>27</v>
      </c>
      <c r="E24" s="175">
        <f aca="1">TODAY()-(C24*112)-D24</f>
        <v>42108</v>
      </c>
      <c r="F24" s="25">
        <f>VLOOKUP(E24,M:O,3,0)</f>
        <v>34</v>
      </c>
      <c r="M24" s="10" t="n">
        <v>43726</v>
      </c>
      <c r="N24" t="n">
        <v>12</v>
      </c>
      <c r="O24" t="n">
        <v>48</v>
      </c>
    </row>
    <row r="25" spans="2:15">
      <c r="B25" s="7" t="str">
        <f>Plantilla!D10</f>
        <v>G. Durand</v>
      </c>
      <c r="C25" s="7">
        <f>Plantilla!E10</f>
        <v>19</v>
      </c>
      <c r="D25" s="383">
        <f>Plantilla!F10</f>
        <v>0</v>
      </c>
      <c r="E25" s="175">
        <f aca="1">TODAY()-(C25*112)-D25</f>
        <v>41911</v>
      </c>
      <c r="F25" s="25">
        <f>VLOOKUP(E25,M:O,3,0)</f>
        <v>32</v>
      </c>
      <c r="M25" s="10" t="n">
        <v>43725</v>
      </c>
      <c r="N25" t="n">
        <v>12</v>
      </c>
      <c r="O25" t="n">
        <v>48</v>
      </c>
    </row>
    <row r="26" spans="2:15">
      <c r="B26" s="7" t="str">
        <f>Plantilla!D16</f>
        <v>A. Balsebre</v>
      </c>
      <c r="C26" s="7">
        <f>Plantilla!E16</f>
        <v>17</v>
      </c>
      <c r="D26" s="383">
        <f>Plantilla!F16</f>
        <v>63</v>
      </c>
      <c r="E26" s="175">
        <f aca="1">TODAY()-(C26*112)-D26</f>
        <v>42072</v>
      </c>
      <c r="F26" s="25">
        <f>VLOOKUP(E26,M:O,3,0)</f>
        <v>33</v>
      </c>
      <c r="M26" s="10" t="n">
        <v>43724</v>
      </c>
      <c r="N26" t="n">
        <v>12</v>
      </c>
      <c r="O26" t="n">
        <v>48</v>
      </c>
    </row>
    <row r="27" spans="13:15">
      <c r="M27" s="10" t="n">
        <v>43723</v>
      </c>
      <c r="N27">
        <f>N20-1</f>
        <v>11</v>
      </c>
      <c r="O27" t="n">
        <v>48</v>
      </c>
    </row>
    <row r="28" spans="13:15">
      <c r="M28" s="10" t="n">
        <v>43722</v>
      </c>
      <c r="N28">
        <f>N21-1</f>
        <v>11</v>
      </c>
      <c r="O28" t="n">
        <v>48</v>
      </c>
    </row>
    <row r="29" spans="13:15">
      <c r="M29" s="10" t="n">
        <v>43721</v>
      </c>
      <c r="N29">
        <f>N22-1</f>
        <v>11</v>
      </c>
      <c r="O29" t="n">
        <v>48</v>
      </c>
    </row>
    <row r="30" spans="13:15">
      <c r="M30" s="10" t="n">
        <v>43720</v>
      </c>
      <c r="N30">
        <f>N23-1</f>
        <v>11</v>
      </c>
      <c r="O30" t="n">
        <v>48</v>
      </c>
    </row>
    <row r="31" spans="13:15">
      <c r="M31" s="10" t="n">
        <v>43719</v>
      </c>
      <c r="N31">
        <f>N24-1</f>
        <v>11</v>
      </c>
      <c r="O31" t="n">
        <v>48</v>
      </c>
    </row>
    <row r="32" spans="13:15">
      <c r="M32" s="10" t="n">
        <v>43718</v>
      </c>
      <c r="N32">
        <f>N25-1</f>
        <v>11</v>
      </c>
      <c r="O32" t="n">
        <v>48</v>
      </c>
    </row>
    <row r="33" spans="13:15">
      <c r="M33" s="10" t="n">
        <v>43717</v>
      </c>
      <c r="N33">
        <f>N26-1</f>
        <v>11</v>
      </c>
      <c r="O33" t="n">
        <v>48</v>
      </c>
    </row>
    <row r="34" spans="13:15">
      <c r="M34" s="10" t="n">
        <v>43716</v>
      </c>
      <c r="N34">
        <f>N27-1</f>
        <v>10</v>
      </c>
      <c r="O34" t="n">
        <v>48</v>
      </c>
    </row>
    <row r="35" spans="13:15">
      <c r="M35" s="10" t="n">
        <v>43715</v>
      </c>
      <c r="N35">
        <f>N28-1</f>
        <v>10</v>
      </c>
      <c r="O35" t="n">
        <v>48</v>
      </c>
    </row>
    <row r="36" spans="13:15">
      <c r="M36" s="10" t="n">
        <v>43714</v>
      </c>
      <c r="N36">
        <f>N29-1</f>
        <v>10</v>
      </c>
      <c r="O36" t="n">
        <v>48</v>
      </c>
    </row>
    <row r="37" spans="13:15">
      <c r="M37" s="10" t="n">
        <v>43713</v>
      </c>
      <c r="N37">
        <f>N30-1</f>
        <v>10</v>
      </c>
      <c r="O37" t="n">
        <v>48</v>
      </c>
    </row>
    <row r="38" spans="13:15">
      <c r="M38" s="10" t="n">
        <v>43712</v>
      </c>
      <c r="N38">
        <f>N31-1</f>
        <v>10</v>
      </c>
      <c r="O38" t="n">
        <v>48</v>
      </c>
    </row>
    <row r="39" spans="13:15">
      <c r="M39" s="10" t="n">
        <v>43711</v>
      </c>
      <c r="N39">
        <f>N32-1</f>
        <v>10</v>
      </c>
      <c r="O39" t="n">
        <v>48</v>
      </c>
    </row>
    <row r="40" spans="13:15">
      <c r="M40" s="10" t="n">
        <v>43710</v>
      </c>
      <c r="N40">
        <f>N33-1</f>
        <v>10</v>
      </c>
      <c r="O40" t="n">
        <v>48</v>
      </c>
    </row>
    <row r="41" spans="13:15">
      <c r="M41" s="10" t="n">
        <v>43709</v>
      </c>
      <c r="N41">
        <f>N34-1</f>
        <v>9</v>
      </c>
      <c r="O41" t="n">
        <v>48</v>
      </c>
    </row>
    <row r="42" spans="13:15">
      <c r="M42" s="10" t="n">
        <v>43708</v>
      </c>
      <c r="N42">
        <f>N35-1</f>
        <v>9</v>
      </c>
      <c r="O42" t="n">
        <v>48</v>
      </c>
    </row>
    <row r="43" spans="13:15">
      <c r="M43" s="10" t="n">
        <v>43707</v>
      </c>
      <c r="N43">
        <f>N36-1</f>
        <v>9</v>
      </c>
      <c r="O43" t="n">
        <v>48</v>
      </c>
    </row>
    <row r="44" spans="13:15">
      <c r="M44" s="10" t="n">
        <v>43706</v>
      </c>
      <c r="N44">
        <f>N37-1</f>
        <v>9</v>
      </c>
      <c r="O44" t="n">
        <v>48</v>
      </c>
    </row>
    <row r="45" spans="13:15">
      <c r="M45" s="10" t="n">
        <v>43705</v>
      </c>
      <c r="N45">
        <f>N38-1</f>
        <v>9</v>
      </c>
      <c r="O45" t="n">
        <v>48</v>
      </c>
    </row>
    <row r="46" spans="13:15">
      <c r="M46" s="10" t="n">
        <v>43704</v>
      </c>
      <c r="N46">
        <f>N39-1</f>
        <v>9</v>
      </c>
      <c r="O46" t="n">
        <v>48</v>
      </c>
    </row>
    <row r="47" spans="13:15">
      <c r="M47" s="10" t="n">
        <v>43703</v>
      </c>
      <c r="N47">
        <f>N40-1</f>
        <v>9</v>
      </c>
      <c r="O47" t="n">
        <v>48</v>
      </c>
    </row>
    <row r="48" spans="13:15">
      <c r="M48" s="10" t="n">
        <v>43702</v>
      </c>
      <c r="N48">
        <f>N41-1</f>
        <v>8</v>
      </c>
      <c r="O48" t="n">
        <v>48</v>
      </c>
    </row>
    <row r="49" spans="13:15">
      <c r="M49" s="10" t="n">
        <v>43701</v>
      </c>
      <c r="N49">
        <f>N42-1</f>
        <v>8</v>
      </c>
      <c r="O49" t="n">
        <v>48</v>
      </c>
    </row>
    <row r="50" spans="13:15">
      <c r="M50" s="10" t="n">
        <v>43700</v>
      </c>
      <c r="N50">
        <f>N43-1</f>
        <v>8</v>
      </c>
      <c r="O50" t="n">
        <v>48</v>
      </c>
    </row>
    <row r="51" spans="13:15">
      <c r="M51" s="10" t="n">
        <v>43699</v>
      </c>
      <c r="N51">
        <f>N44-1</f>
        <v>8</v>
      </c>
      <c r="O51" t="n">
        <v>48</v>
      </c>
    </row>
    <row r="52" spans="13:15">
      <c r="M52" s="10" t="n">
        <v>43698</v>
      </c>
      <c r="N52">
        <f>N45-1</f>
        <v>8</v>
      </c>
      <c r="O52" t="n">
        <v>48</v>
      </c>
    </row>
    <row r="53" spans="13:15">
      <c r="M53" s="10" t="n">
        <v>43697</v>
      </c>
      <c r="N53">
        <f>N46-1</f>
        <v>8</v>
      </c>
      <c r="O53" t="n">
        <v>48</v>
      </c>
    </row>
    <row r="54" spans="13:15">
      <c r="M54" s="10" t="n">
        <v>43696</v>
      </c>
      <c r="N54">
        <f>N47-1</f>
        <v>8</v>
      </c>
      <c r="O54" t="n">
        <v>48</v>
      </c>
    </row>
    <row r="55" spans="13:15">
      <c r="M55" s="10" t="n">
        <v>43695</v>
      </c>
      <c r="N55">
        <f>N48-1</f>
        <v>7</v>
      </c>
      <c r="O55" t="n">
        <v>48</v>
      </c>
    </row>
    <row r="56" spans="13:15">
      <c r="M56" s="10" t="n">
        <v>43694</v>
      </c>
      <c r="N56">
        <f>N49-1</f>
        <v>7</v>
      </c>
      <c r="O56" t="n">
        <v>48</v>
      </c>
    </row>
    <row r="57" spans="13:15">
      <c r="M57" s="10" t="n">
        <v>43693</v>
      </c>
      <c r="N57">
        <f>N50-1</f>
        <v>7</v>
      </c>
      <c r="O57" t="n">
        <v>48</v>
      </c>
    </row>
    <row r="58" spans="13:15">
      <c r="M58" s="10" t="n">
        <v>43692</v>
      </c>
      <c r="N58">
        <f>N51-1</f>
        <v>7</v>
      </c>
      <c r="O58" t="n">
        <v>48</v>
      </c>
    </row>
    <row r="59" spans="13:15">
      <c r="M59" s="10" t="n">
        <v>43691</v>
      </c>
      <c r="N59">
        <f>N52-1</f>
        <v>7</v>
      </c>
      <c r="O59" t="n">
        <v>48</v>
      </c>
    </row>
    <row r="60" spans="13:15">
      <c r="M60" s="10" t="n">
        <v>43690</v>
      </c>
      <c r="N60">
        <f>N53-1</f>
        <v>7</v>
      </c>
      <c r="O60" t="n">
        <v>48</v>
      </c>
    </row>
    <row r="61" spans="13:15">
      <c r="M61" s="10" t="n">
        <v>43689</v>
      </c>
      <c r="N61">
        <f>N54-1</f>
        <v>7</v>
      </c>
      <c r="O61" t="n">
        <v>48</v>
      </c>
    </row>
    <row r="62" spans="13:15">
      <c r="M62" s="10" t="n">
        <v>43688</v>
      </c>
      <c r="N62">
        <f>N55-1</f>
        <v>6</v>
      </c>
      <c r="O62" t="n">
        <v>48</v>
      </c>
    </row>
    <row r="63" spans="13:15">
      <c r="M63" s="10" t="n">
        <v>43687</v>
      </c>
      <c r="N63">
        <f>N56-1</f>
        <v>6</v>
      </c>
      <c r="O63" t="n">
        <v>48</v>
      </c>
    </row>
    <row r="64" spans="13:15">
      <c r="M64" s="10" t="n">
        <v>43686</v>
      </c>
      <c r="N64">
        <f>N57-1</f>
        <v>6</v>
      </c>
      <c r="O64" t="n">
        <v>48</v>
      </c>
    </row>
    <row r="65" spans="13:15">
      <c r="M65" s="10" t="n">
        <v>43685</v>
      </c>
      <c r="N65">
        <f>N58-1</f>
        <v>6</v>
      </c>
      <c r="O65" t="n">
        <v>48</v>
      </c>
    </row>
    <row r="66" spans="13:15">
      <c r="M66" s="10" t="n">
        <v>43684</v>
      </c>
      <c r="N66">
        <f>N59-1</f>
        <v>6</v>
      </c>
      <c r="O66" t="n">
        <v>48</v>
      </c>
    </row>
    <row r="67" spans="13:15">
      <c r="M67" s="10" t="n">
        <v>43683</v>
      </c>
      <c r="N67">
        <f>N60-1</f>
        <v>6</v>
      </c>
      <c r="O67" t="n">
        <v>48</v>
      </c>
    </row>
    <row r="68" spans="13:15">
      <c r="M68" s="10" t="n">
        <v>43682</v>
      </c>
      <c r="N68">
        <f>N61-1</f>
        <v>6</v>
      </c>
      <c r="O68" t="n">
        <v>48</v>
      </c>
    </row>
    <row r="69" spans="13:15">
      <c r="M69" s="10" t="n">
        <v>43681</v>
      </c>
      <c r="N69">
        <f>N62-1</f>
        <v>5</v>
      </c>
      <c r="O69" t="n">
        <v>48</v>
      </c>
    </row>
    <row r="70" spans="13:15">
      <c r="M70" s="10" t="n">
        <v>43680</v>
      </c>
      <c r="N70">
        <f>N63-1</f>
        <v>5</v>
      </c>
      <c r="O70" t="n">
        <v>48</v>
      </c>
    </row>
    <row r="71" spans="13:15">
      <c r="M71" s="10" t="n">
        <v>43679</v>
      </c>
      <c r="N71">
        <f>N64-1</f>
        <v>5</v>
      </c>
      <c r="O71" t="n">
        <v>48</v>
      </c>
    </row>
    <row r="72" spans="13:15">
      <c r="M72" s="10" t="n">
        <v>43678</v>
      </c>
      <c r="N72">
        <f>N65-1</f>
        <v>5</v>
      </c>
      <c r="O72" t="n">
        <v>48</v>
      </c>
    </row>
    <row r="73" spans="13:15">
      <c r="M73" s="10" t="n">
        <v>43677</v>
      </c>
      <c r="N73">
        <f>N66-1</f>
        <v>5</v>
      </c>
      <c r="O73" t="n">
        <v>48</v>
      </c>
    </row>
    <row r="74" spans="13:15">
      <c r="M74" s="10" t="n">
        <v>43676</v>
      </c>
      <c r="N74">
        <f>N67-1</f>
        <v>5</v>
      </c>
      <c r="O74" t="n">
        <v>48</v>
      </c>
    </row>
    <row r="75" spans="13:15">
      <c r="M75" s="10" t="n">
        <v>43675</v>
      </c>
      <c r="N75">
        <f>N68-1</f>
        <v>5</v>
      </c>
      <c r="O75" t="n">
        <v>48</v>
      </c>
    </row>
    <row r="76" spans="13:15">
      <c r="M76" s="10" t="n">
        <v>43674</v>
      </c>
      <c r="N76">
        <f>N69-1</f>
        <v>4</v>
      </c>
      <c r="O76" t="n">
        <v>48</v>
      </c>
    </row>
    <row r="77" spans="13:15">
      <c r="M77" s="10" t="n">
        <v>43673</v>
      </c>
      <c r="N77">
        <f>N70-1</f>
        <v>4</v>
      </c>
      <c r="O77" t="n">
        <v>48</v>
      </c>
    </row>
    <row r="78" spans="13:15">
      <c r="M78" s="10" t="n">
        <v>43672</v>
      </c>
      <c r="N78">
        <f>N71-1</f>
        <v>4</v>
      </c>
      <c r="O78" t="n">
        <v>48</v>
      </c>
    </row>
    <row r="79" spans="13:15">
      <c r="M79" s="10" t="n">
        <v>43671</v>
      </c>
      <c r="N79">
        <f>N72-1</f>
        <v>4</v>
      </c>
      <c r="O79" t="n">
        <v>48</v>
      </c>
    </row>
    <row r="80" spans="13:15">
      <c r="M80" s="10" t="n">
        <v>43670</v>
      </c>
      <c r="N80">
        <f>N73-1</f>
        <v>4</v>
      </c>
      <c r="O80" t="n">
        <v>48</v>
      </c>
    </row>
    <row r="81" spans="13:15">
      <c r="M81" s="10" t="n">
        <v>43669</v>
      </c>
      <c r="N81">
        <f>N74-1</f>
        <v>4</v>
      </c>
      <c r="O81" t="n">
        <v>48</v>
      </c>
    </row>
    <row r="82" spans="13:15">
      <c r="M82" s="10" t="n">
        <v>43668</v>
      </c>
      <c r="N82">
        <f>N75-1</f>
        <v>4</v>
      </c>
      <c r="O82" t="n">
        <v>48</v>
      </c>
    </row>
    <row r="83" spans="13:15">
      <c r="M83" s="10" t="n">
        <v>43667</v>
      </c>
      <c r="N83">
        <f>N76-1</f>
        <v>3</v>
      </c>
      <c r="O83" t="n">
        <v>48</v>
      </c>
    </row>
    <row r="84" spans="13:15">
      <c r="M84" s="10" t="n">
        <v>43666</v>
      </c>
      <c r="N84">
        <f>N77-1</f>
        <v>3</v>
      </c>
      <c r="O84" t="n">
        <v>48</v>
      </c>
    </row>
    <row r="85" spans="13:15">
      <c r="M85" s="10" t="n">
        <v>43665</v>
      </c>
      <c r="N85">
        <f>N78-1</f>
        <v>3</v>
      </c>
      <c r="O85" t="n">
        <v>48</v>
      </c>
    </row>
    <row r="86" spans="13:15">
      <c r="M86" s="10" t="n">
        <v>43664</v>
      </c>
      <c r="N86">
        <f>N79-1</f>
        <v>3</v>
      </c>
      <c r="O86" t="n">
        <v>48</v>
      </c>
    </row>
    <row r="87" spans="13:15">
      <c r="M87" s="10" t="n">
        <v>43663</v>
      </c>
      <c r="N87">
        <f>N80-1</f>
        <v>3</v>
      </c>
      <c r="O87" t="n">
        <v>48</v>
      </c>
    </row>
    <row r="88" spans="13:15">
      <c r="M88" s="10" t="n">
        <v>43662</v>
      </c>
      <c r="N88">
        <f>N81-1</f>
        <v>3</v>
      </c>
      <c r="O88" t="n">
        <v>48</v>
      </c>
    </row>
    <row r="89" spans="13:15">
      <c r="M89" s="10" t="n">
        <v>43661</v>
      </c>
      <c r="N89">
        <f>N82-1</f>
        <v>3</v>
      </c>
      <c r="O89" t="n">
        <v>48</v>
      </c>
    </row>
    <row r="90" spans="13:15">
      <c r="M90" s="10" t="n">
        <v>43660</v>
      </c>
      <c r="N90">
        <f>N83-1</f>
        <v>2</v>
      </c>
      <c r="O90" t="n">
        <v>48</v>
      </c>
    </row>
    <row r="91" spans="13:15">
      <c r="M91" s="10" t="n">
        <v>43659</v>
      </c>
      <c r="N91">
        <f>N84-1</f>
        <v>2</v>
      </c>
      <c r="O91" t="n">
        <v>48</v>
      </c>
    </row>
    <row r="92" spans="13:15">
      <c r="M92" s="10" t="n">
        <v>43658</v>
      </c>
      <c r="N92">
        <f>N85-1</f>
        <v>2</v>
      </c>
      <c r="O92" t="n">
        <v>48</v>
      </c>
    </row>
    <row r="93" spans="13:15">
      <c r="M93" s="10" t="n">
        <v>43657</v>
      </c>
      <c r="N93">
        <f>N86-1</f>
        <v>2</v>
      </c>
      <c r="O93" t="n">
        <v>48</v>
      </c>
    </row>
    <row r="94" spans="13:15">
      <c r="M94" s="10" t="n">
        <v>43656</v>
      </c>
      <c r="N94">
        <f>N87-1</f>
        <v>2</v>
      </c>
      <c r="O94" t="n">
        <v>48</v>
      </c>
    </row>
    <row r="95" spans="13:15">
      <c r="M95" s="10" t="n">
        <v>43655</v>
      </c>
      <c r="N95">
        <f>N88-1</f>
        <v>2</v>
      </c>
      <c r="O95" t="n">
        <v>48</v>
      </c>
    </row>
    <row r="96" spans="13:15">
      <c r="M96" s="10" t="n">
        <v>43654</v>
      </c>
      <c r="N96">
        <f>N89-1</f>
        <v>2</v>
      </c>
      <c r="O96" t="n">
        <v>48</v>
      </c>
    </row>
    <row r="97" spans="13:15">
      <c r="M97" s="10" t="n">
        <v>43653</v>
      </c>
      <c r="N97">
        <f>N90-1</f>
        <v>1</v>
      </c>
      <c r="O97" t="n">
        <v>48</v>
      </c>
    </row>
    <row r="98" spans="13:15">
      <c r="M98" s="10" t="n">
        <v>43652</v>
      </c>
      <c r="N98">
        <f>N91-1</f>
        <v>1</v>
      </c>
      <c r="O98" t="n">
        <v>48</v>
      </c>
    </row>
    <row r="99" spans="13:15">
      <c r="M99" s="10" t="n">
        <v>43651</v>
      </c>
      <c r="N99">
        <f>N92-1</f>
        <v>1</v>
      </c>
      <c r="O99" t="n">
        <v>48</v>
      </c>
    </row>
    <row r="100" spans="13:15">
      <c r="M100" s="10" t="n">
        <v>43650</v>
      </c>
      <c r="N100">
        <f>N93-1</f>
        <v>1</v>
      </c>
      <c r="O100" t="n">
        <v>48</v>
      </c>
    </row>
    <row r="101" spans="13:15">
      <c r="M101" s="10" t="n">
        <v>43649</v>
      </c>
      <c r="N101">
        <f>N94-1</f>
        <v>1</v>
      </c>
      <c r="O101" t="n">
        <v>48</v>
      </c>
    </row>
    <row r="102" spans="13:15">
      <c r="M102" s="10" t="n">
        <v>43648</v>
      </c>
      <c r="N102">
        <f>N95-1</f>
        <v>1</v>
      </c>
      <c r="O102" t="n">
        <v>48</v>
      </c>
    </row>
    <row r="103" spans="13:15">
      <c r="M103" s="10" t="n">
        <v>43647</v>
      </c>
      <c r="N103">
        <f>N96-1</f>
        <v>1</v>
      </c>
      <c r="O103" t="n">
        <v>48</v>
      </c>
    </row>
    <row r="104" spans="13:15">
      <c r="M104" s="10" t="n">
        <v>43646</v>
      </c>
      <c r="N104" t="n">
        <v>16</v>
      </c>
      <c r="O104" t="n">
        <v>47</v>
      </c>
    </row>
    <row r="105" spans="13:15">
      <c r="M105" s="10" t="n">
        <v>43645</v>
      </c>
      <c r="N105" t="n">
        <v>16</v>
      </c>
      <c r="O105" t="n">
        <v>47</v>
      </c>
    </row>
    <row r="106" spans="13:15">
      <c r="M106" s="10" t="n">
        <v>43644</v>
      </c>
      <c r="N106" t="n">
        <v>16</v>
      </c>
      <c r="O106" t="n">
        <v>47</v>
      </c>
    </row>
    <row r="107" spans="13:15">
      <c r="M107" s="10" t="n">
        <v>43643</v>
      </c>
      <c r="N107" t="n">
        <v>16</v>
      </c>
      <c r="O107" t="n">
        <v>47</v>
      </c>
    </row>
    <row r="108" spans="13:15">
      <c r="M108" s="10" t="n">
        <v>43642</v>
      </c>
      <c r="N108" t="n">
        <v>16</v>
      </c>
      <c r="O108" t="n">
        <v>47</v>
      </c>
    </row>
    <row r="109" spans="13:15">
      <c r="M109" s="10" t="n">
        <v>43641</v>
      </c>
      <c r="N109" t="n">
        <v>16</v>
      </c>
      <c r="O109" t="n">
        <v>47</v>
      </c>
    </row>
    <row r="110" spans="13:15">
      <c r="M110" s="10" t="n">
        <v>43640</v>
      </c>
      <c r="N110" t="n">
        <v>16</v>
      </c>
      <c r="O110" t="n">
        <v>47</v>
      </c>
    </row>
    <row r="111" spans="13:15">
      <c r="M111" s="10" t="n">
        <v>43639</v>
      </c>
      <c r="N111">
        <f>N104-1</f>
        <v>15</v>
      </c>
      <c r="O111" t="n">
        <v>47</v>
      </c>
    </row>
    <row r="112" spans="13:15">
      <c r="M112" s="10" t="n">
        <v>43638</v>
      </c>
      <c r="N112">
        <f>N105-1</f>
        <v>15</v>
      </c>
      <c r="O112" t="n">
        <v>47</v>
      </c>
    </row>
    <row r="113" spans="13:15">
      <c r="M113" s="10" t="n">
        <v>43637</v>
      </c>
      <c r="N113">
        <f>N106-1</f>
        <v>15</v>
      </c>
      <c r="O113" t="n">
        <v>47</v>
      </c>
    </row>
    <row r="114" spans="13:15">
      <c r="M114" s="10" t="n">
        <v>43636</v>
      </c>
      <c r="N114">
        <f>N107-1</f>
        <v>15</v>
      </c>
      <c r="O114" t="n">
        <v>47</v>
      </c>
    </row>
    <row r="115" spans="13:15">
      <c r="M115" s="10" t="n">
        <v>43635</v>
      </c>
      <c r="N115">
        <f>N108-1</f>
        <v>15</v>
      </c>
      <c r="O115" t="n">
        <v>47</v>
      </c>
    </row>
    <row r="116" spans="13:15">
      <c r="M116" s="10" t="n">
        <v>43634</v>
      </c>
      <c r="N116">
        <f>N109-1</f>
        <v>15</v>
      </c>
      <c r="O116" t="n">
        <v>47</v>
      </c>
    </row>
    <row r="117" spans="13:15">
      <c r="M117" s="10" t="n">
        <v>43633</v>
      </c>
      <c r="N117">
        <f>N110-1</f>
        <v>15</v>
      </c>
      <c r="O117" t="n">
        <v>47</v>
      </c>
    </row>
    <row r="118" spans="13:15">
      <c r="M118" s="10" t="n">
        <v>43632</v>
      </c>
      <c r="N118">
        <f>N111-1</f>
        <v>14</v>
      </c>
      <c r="O118" t="n">
        <v>47</v>
      </c>
    </row>
    <row r="119" spans="13:15">
      <c r="M119" s="10" t="n">
        <v>43631</v>
      </c>
      <c r="N119">
        <f>N112-1</f>
        <v>14</v>
      </c>
      <c r="O119" t="n">
        <v>47</v>
      </c>
    </row>
    <row r="120" spans="13:15">
      <c r="M120" s="10" t="n">
        <v>43630</v>
      </c>
      <c r="N120">
        <f>N113-1</f>
        <v>14</v>
      </c>
      <c r="O120" t="n">
        <v>47</v>
      </c>
    </row>
    <row r="121" spans="13:15">
      <c r="M121" s="10" t="n">
        <v>43629</v>
      </c>
      <c r="N121">
        <f>N114-1</f>
        <v>14</v>
      </c>
      <c r="O121" t="n">
        <v>47</v>
      </c>
    </row>
    <row r="122" spans="13:15">
      <c r="M122" s="10" t="n">
        <v>43628</v>
      </c>
      <c r="N122">
        <f>N115-1</f>
        <v>14</v>
      </c>
      <c r="O122" t="n">
        <v>47</v>
      </c>
    </row>
    <row r="123" spans="13:15">
      <c r="M123" s="10" t="n">
        <v>43627</v>
      </c>
      <c r="N123">
        <f>N116-1</f>
        <v>14</v>
      </c>
      <c r="O123" t="n">
        <v>47</v>
      </c>
    </row>
    <row r="124" spans="13:15">
      <c r="M124" s="10" t="n">
        <v>43626</v>
      </c>
      <c r="N124">
        <f>N117-1</f>
        <v>14</v>
      </c>
      <c r="O124" t="n">
        <v>47</v>
      </c>
    </row>
    <row r="125" spans="13:15">
      <c r="M125" s="10" t="n">
        <v>43625</v>
      </c>
      <c r="N125">
        <f>N118-1</f>
        <v>13</v>
      </c>
      <c r="O125" t="n">
        <v>47</v>
      </c>
    </row>
    <row r="126" spans="13:15">
      <c r="M126" s="10" t="n">
        <v>43624</v>
      </c>
      <c r="N126">
        <f>N119-1</f>
        <v>13</v>
      </c>
      <c r="O126" t="n">
        <v>47</v>
      </c>
    </row>
    <row r="127" spans="13:15">
      <c r="M127" s="10" t="n">
        <v>43623</v>
      </c>
      <c r="N127">
        <f>N120-1</f>
        <v>13</v>
      </c>
      <c r="O127" t="n">
        <v>47</v>
      </c>
    </row>
    <row r="128" spans="13:15">
      <c r="M128" s="10" t="n">
        <v>43622</v>
      </c>
      <c r="N128">
        <f>N121-1</f>
        <v>13</v>
      </c>
      <c r="O128" t="n">
        <v>47</v>
      </c>
    </row>
    <row r="129" spans="13:15">
      <c r="M129" s="10" t="n">
        <v>43621</v>
      </c>
      <c r="N129">
        <f>N122-1</f>
        <v>13</v>
      </c>
      <c r="O129" t="n">
        <v>47</v>
      </c>
    </row>
    <row r="130" spans="13:15">
      <c r="M130" s="10" t="n">
        <v>43620</v>
      </c>
      <c r="N130">
        <f>N123-1</f>
        <v>13</v>
      </c>
      <c r="O130" t="n">
        <v>47</v>
      </c>
    </row>
    <row r="131" spans="13:15">
      <c r="M131" s="10" t="n">
        <v>43619</v>
      </c>
      <c r="N131">
        <f>N124-1</f>
        <v>13</v>
      </c>
      <c r="O131" t="n">
        <v>47</v>
      </c>
    </row>
    <row r="132" spans="13:15">
      <c r="M132" s="10" t="n">
        <v>43618</v>
      </c>
      <c r="N132">
        <f>N125-1</f>
        <v>12</v>
      </c>
      <c r="O132" t="n">
        <v>47</v>
      </c>
    </row>
    <row r="133" spans="13:15">
      <c r="M133" s="10" t="n">
        <v>43617</v>
      </c>
      <c r="N133">
        <f>N126-1</f>
        <v>12</v>
      </c>
      <c r="O133" t="n">
        <v>47</v>
      </c>
    </row>
    <row r="134" spans="13:15">
      <c r="M134" s="10" t="n">
        <v>43616</v>
      </c>
      <c r="N134">
        <f>N127-1</f>
        <v>12</v>
      </c>
      <c r="O134" t="n">
        <v>47</v>
      </c>
    </row>
    <row r="135" spans="13:15">
      <c r="M135" s="10" t="n">
        <v>43615</v>
      </c>
      <c r="N135">
        <f>N128-1</f>
        <v>12</v>
      </c>
      <c r="O135" t="n">
        <v>47</v>
      </c>
    </row>
    <row r="136" spans="13:15">
      <c r="M136" s="10" t="n">
        <v>43614</v>
      </c>
      <c r="N136">
        <f>N129-1</f>
        <v>12</v>
      </c>
      <c r="O136" t="n">
        <v>47</v>
      </c>
    </row>
    <row r="137" spans="13:15">
      <c r="M137" s="10" t="n">
        <v>43613</v>
      </c>
      <c r="N137">
        <f>N130-1</f>
        <v>12</v>
      </c>
      <c r="O137" t="n">
        <v>47</v>
      </c>
    </row>
    <row r="138" spans="13:15">
      <c r="M138" s="10" t="n">
        <v>43612</v>
      </c>
      <c r="N138">
        <f>N131-1</f>
        <v>12</v>
      </c>
      <c r="O138" t="n">
        <v>47</v>
      </c>
    </row>
    <row r="139" spans="13:15">
      <c r="M139" s="10" t="n">
        <v>43611</v>
      </c>
      <c r="N139">
        <f>N132-1</f>
        <v>11</v>
      </c>
      <c r="O139" t="n">
        <v>47</v>
      </c>
    </row>
    <row r="140" spans="13:15">
      <c r="M140" s="10" t="n">
        <v>43610</v>
      </c>
      <c r="N140">
        <f>N133-1</f>
        <v>11</v>
      </c>
      <c r="O140" t="n">
        <v>47</v>
      </c>
    </row>
    <row r="141" spans="13:15">
      <c r="M141" s="10" t="n">
        <v>43609</v>
      </c>
      <c r="N141">
        <f>N134-1</f>
        <v>11</v>
      </c>
      <c r="O141" t="n">
        <v>47</v>
      </c>
    </row>
    <row r="142" spans="13:15">
      <c r="M142" s="10" t="n">
        <v>43608</v>
      </c>
      <c r="N142">
        <f>N135-1</f>
        <v>11</v>
      </c>
      <c r="O142" t="n">
        <v>47</v>
      </c>
    </row>
    <row r="143" spans="13:15">
      <c r="M143" s="10" t="n">
        <v>43607</v>
      </c>
      <c r="N143">
        <f>N136-1</f>
        <v>11</v>
      </c>
      <c r="O143" t="n">
        <v>47</v>
      </c>
    </row>
    <row r="144" spans="13:15">
      <c r="M144" s="10" t="n">
        <v>43606</v>
      </c>
      <c r="N144">
        <f>N137-1</f>
        <v>11</v>
      </c>
      <c r="O144" t="n">
        <v>47</v>
      </c>
    </row>
    <row r="145" spans="13:15">
      <c r="M145" s="10" t="n">
        <v>43605</v>
      </c>
      <c r="N145">
        <f>N138-1</f>
        <v>11</v>
      </c>
      <c r="O145" t="n">
        <v>47</v>
      </c>
    </row>
    <row r="146" spans="13:15">
      <c r="M146" s="10" t="n">
        <v>43604</v>
      </c>
      <c r="N146">
        <f>N139-1</f>
        <v>10</v>
      </c>
      <c r="O146" t="n">
        <v>47</v>
      </c>
    </row>
    <row r="147" spans="13:15">
      <c r="M147" s="10" t="n">
        <v>43603</v>
      </c>
      <c r="N147">
        <f>N140-1</f>
        <v>10</v>
      </c>
      <c r="O147" t="n">
        <v>47</v>
      </c>
    </row>
    <row r="148" spans="13:15">
      <c r="M148" s="10" t="n">
        <v>43602</v>
      </c>
      <c r="N148">
        <f>N141-1</f>
        <v>10</v>
      </c>
      <c r="O148" t="n">
        <v>47</v>
      </c>
    </row>
    <row r="149" spans="13:15">
      <c r="M149" s="10" t="n">
        <v>43601</v>
      </c>
      <c r="N149">
        <f>N142-1</f>
        <v>10</v>
      </c>
      <c r="O149" t="n">
        <v>47</v>
      </c>
    </row>
    <row r="150" spans="13:15">
      <c r="M150" s="10" t="n">
        <v>43600</v>
      </c>
      <c r="N150">
        <f>N143-1</f>
        <v>10</v>
      </c>
      <c r="O150" t="n">
        <v>47</v>
      </c>
    </row>
    <row r="151" spans="13:15">
      <c r="M151" s="10" t="n">
        <v>43599</v>
      </c>
      <c r="N151">
        <f>N144-1</f>
        <v>10</v>
      </c>
      <c r="O151" t="n">
        <v>47</v>
      </c>
    </row>
    <row r="152" spans="13:15">
      <c r="M152" s="10" t="n">
        <v>43598</v>
      </c>
      <c r="N152">
        <f>N145-1</f>
        <v>10</v>
      </c>
      <c r="O152" t="n">
        <v>47</v>
      </c>
    </row>
    <row r="153" spans="13:15">
      <c r="M153" s="10" t="n">
        <v>43597</v>
      </c>
      <c r="N153">
        <f>N146-1</f>
        <v>9</v>
      </c>
      <c r="O153" t="n">
        <v>47</v>
      </c>
    </row>
    <row r="154" spans="13:15">
      <c r="M154" s="10" t="n">
        <v>43596</v>
      </c>
      <c r="N154">
        <f>N147-1</f>
        <v>9</v>
      </c>
      <c r="O154" t="n">
        <v>47</v>
      </c>
    </row>
    <row r="155" spans="13:15">
      <c r="M155" s="10" t="n">
        <v>43595</v>
      </c>
      <c r="N155">
        <f>N148-1</f>
        <v>9</v>
      </c>
      <c r="O155" t="n">
        <v>47</v>
      </c>
    </row>
    <row r="156" spans="13:15">
      <c r="M156" s="10" t="n">
        <v>43594</v>
      </c>
      <c r="N156">
        <f>N149-1</f>
        <v>9</v>
      </c>
      <c r="O156" t="n">
        <v>47</v>
      </c>
    </row>
    <row r="157" spans="13:15">
      <c r="M157" s="10" t="n">
        <v>43593</v>
      </c>
      <c r="N157">
        <f>N150-1</f>
        <v>9</v>
      </c>
      <c r="O157" t="n">
        <v>47</v>
      </c>
    </row>
    <row r="158" spans="13:15">
      <c r="M158" s="10" t="n">
        <v>43592</v>
      </c>
      <c r="N158">
        <f>N151-1</f>
        <v>9</v>
      </c>
      <c r="O158" t="n">
        <v>47</v>
      </c>
    </row>
    <row r="159" spans="13:15">
      <c r="M159" s="10" t="n">
        <v>43591</v>
      </c>
      <c r="N159">
        <f>N152-1</f>
        <v>9</v>
      </c>
      <c r="O159" t="n">
        <v>47</v>
      </c>
    </row>
    <row r="160" spans="13:15">
      <c r="M160" s="10" t="n">
        <v>43590</v>
      </c>
      <c r="N160">
        <f>N153-1</f>
        <v>8</v>
      </c>
      <c r="O160" t="n">
        <v>47</v>
      </c>
    </row>
    <row r="161" spans="13:15">
      <c r="M161" s="10" t="n">
        <v>43589</v>
      </c>
      <c r="N161">
        <f>N154-1</f>
        <v>8</v>
      </c>
      <c r="O161" t="n">
        <v>47</v>
      </c>
    </row>
    <row r="162" spans="13:15">
      <c r="M162" s="10" t="n">
        <v>43588</v>
      </c>
      <c r="N162">
        <f>N155-1</f>
        <v>8</v>
      </c>
      <c r="O162" t="n">
        <v>47</v>
      </c>
    </row>
    <row r="163" spans="13:15">
      <c r="M163" s="10" t="n">
        <v>43587</v>
      </c>
      <c r="N163">
        <f>N156-1</f>
        <v>8</v>
      </c>
      <c r="O163" t="n">
        <v>47</v>
      </c>
    </row>
    <row r="164" spans="13:15">
      <c r="M164" s="10" t="n">
        <v>43586</v>
      </c>
      <c r="N164">
        <f>N157-1</f>
        <v>8</v>
      </c>
      <c r="O164" t="n">
        <v>47</v>
      </c>
    </row>
    <row r="165" spans="13:15">
      <c r="M165" s="10" t="n">
        <v>43585</v>
      </c>
      <c r="N165">
        <f>N158-1</f>
        <v>8</v>
      </c>
      <c r="O165" t="n">
        <v>47</v>
      </c>
    </row>
    <row r="166" spans="13:15">
      <c r="M166" s="10" t="n">
        <v>43584</v>
      </c>
      <c r="N166">
        <f>N159-1</f>
        <v>8</v>
      </c>
      <c r="O166" t="n">
        <v>47</v>
      </c>
    </row>
    <row r="167" spans="13:15">
      <c r="M167" s="10" t="n">
        <v>43583</v>
      </c>
      <c r="N167">
        <f>N160-1</f>
        <v>7</v>
      </c>
      <c r="O167" t="n">
        <v>47</v>
      </c>
    </row>
    <row r="168" spans="13:15">
      <c r="M168" s="10" t="n">
        <v>43582</v>
      </c>
      <c r="N168">
        <f>N161-1</f>
        <v>7</v>
      </c>
      <c r="O168" t="n">
        <v>47</v>
      </c>
    </row>
    <row r="169" spans="13:15">
      <c r="M169" s="10" t="n">
        <v>43581</v>
      </c>
      <c r="N169">
        <f>N162-1</f>
        <v>7</v>
      </c>
      <c r="O169" t="n">
        <v>47</v>
      </c>
    </row>
    <row r="170" spans="13:15">
      <c r="M170" s="10" t="n">
        <v>43580</v>
      </c>
      <c r="N170">
        <f>N163-1</f>
        <v>7</v>
      </c>
      <c r="O170" t="n">
        <v>47</v>
      </c>
    </row>
    <row r="171" spans="13:15">
      <c r="M171" s="10" t="n">
        <v>43579</v>
      </c>
      <c r="N171">
        <f>N164-1</f>
        <v>7</v>
      </c>
      <c r="O171" t="n">
        <v>47</v>
      </c>
    </row>
    <row r="172" spans="13:15">
      <c r="M172" s="10" t="n">
        <v>43578</v>
      </c>
      <c r="N172">
        <f>N165-1</f>
        <v>7</v>
      </c>
      <c r="O172" t="n">
        <v>47</v>
      </c>
    </row>
    <row r="173" spans="13:15">
      <c r="M173" s="10" t="n">
        <v>43577</v>
      </c>
      <c r="N173">
        <f>N166-1</f>
        <v>7</v>
      </c>
      <c r="O173" t="n">
        <v>47</v>
      </c>
    </row>
    <row r="174" spans="13:15">
      <c r="M174" s="10" t="n">
        <v>43576</v>
      </c>
      <c r="N174">
        <f>N167-1</f>
        <v>6</v>
      </c>
      <c r="O174" t="n">
        <v>47</v>
      </c>
    </row>
    <row r="175" spans="13:15">
      <c r="M175" s="10" t="n">
        <v>43575</v>
      </c>
      <c r="N175">
        <f>N168-1</f>
        <v>6</v>
      </c>
      <c r="O175" t="n">
        <v>47</v>
      </c>
    </row>
    <row r="176" spans="13:15">
      <c r="M176" s="10" t="n">
        <v>43574</v>
      </c>
      <c r="N176">
        <f>N169-1</f>
        <v>6</v>
      </c>
      <c r="O176" t="n">
        <v>47</v>
      </c>
    </row>
    <row r="177" spans="13:15">
      <c r="M177" s="10" t="n">
        <v>43573</v>
      </c>
      <c r="N177">
        <f>N170-1</f>
        <v>6</v>
      </c>
      <c r="O177" t="n">
        <v>47</v>
      </c>
    </row>
    <row r="178" spans="13:15">
      <c r="M178" s="10" t="n">
        <v>43572</v>
      </c>
      <c r="N178">
        <f>N171-1</f>
        <v>6</v>
      </c>
      <c r="O178" t="n">
        <v>47</v>
      </c>
    </row>
    <row r="179" spans="13:15">
      <c r="M179" s="10" t="n">
        <v>43571</v>
      </c>
      <c r="N179">
        <f>N172-1</f>
        <v>6</v>
      </c>
      <c r="O179" t="n">
        <v>47</v>
      </c>
    </row>
    <row r="180" spans="13:15">
      <c r="M180" s="10" t="n">
        <v>43570</v>
      </c>
      <c r="N180">
        <f>N173-1</f>
        <v>6</v>
      </c>
      <c r="O180" t="n">
        <v>47</v>
      </c>
    </row>
    <row r="181" spans="13:15">
      <c r="M181" s="10" t="n">
        <v>43569</v>
      </c>
      <c r="N181">
        <f>N174-1</f>
        <v>5</v>
      </c>
      <c r="O181" t="n">
        <v>47</v>
      </c>
    </row>
    <row r="182" spans="13:15">
      <c r="M182" s="10" t="n">
        <v>43568</v>
      </c>
      <c r="N182">
        <f>N175-1</f>
        <v>5</v>
      </c>
      <c r="O182" t="n">
        <v>47</v>
      </c>
    </row>
    <row r="183" spans="13:15">
      <c r="M183" s="10" t="n">
        <v>43567</v>
      </c>
      <c r="N183">
        <f>N176-1</f>
        <v>5</v>
      </c>
      <c r="O183" t="n">
        <v>47</v>
      </c>
    </row>
    <row r="184" spans="13:15">
      <c r="M184" s="10" t="n">
        <v>43566</v>
      </c>
      <c r="N184">
        <f>N177-1</f>
        <v>5</v>
      </c>
      <c r="O184" t="n">
        <v>47</v>
      </c>
    </row>
    <row r="185" spans="13:15">
      <c r="M185" s="10" t="n">
        <v>43565</v>
      </c>
      <c r="N185">
        <f>N178-1</f>
        <v>5</v>
      </c>
      <c r="O185" t="n">
        <v>47</v>
      </c>
    </row>
    <row r="186" spans="13:15">
      <c r="M186" s="10" t="n">
        <v>43564</v>
      </c>
      <c r="N186">
        <f>N179-1</f>
        <v>5</v>
      </c>
      <c r="O186" t="n">
        <v>47</v>
      </c>
    </row>
    <row r="187" spans="13:15">
      <c r="M187" s="10" t="n">
        <v>43563</v>
      </c>
      <c r="N187">
        <f>N180-1</f>
        <v>5</v>
      </c>
      <c r="O187" t="n">
        <v>47</v>
      </c>
    </row>
    <row r="188" spans="13:15">
      <c r="M188" s="10" t="n">
        <v>43562</v>
      </c>
      <c r="N188">
        <f>N181-1</f>
        <v>4</v>
      </c>
      <c r="O188" t="n">
        <v>47</v>
      </c>
    </row>
    <row r="189" spans="13:15">
      <c r="M189" s="10" t="n">
        <v>43561</v>
      </c>
      <c r="N189">
        <f>N182-1</f>
        <v>4</v>
      </c>
      <c r="O189" t="n">
        <v>47</v>
      </c>
    </row>
    <row r="190" spans="13:15">
      <c r="M190" s="10" t="n">
        <v>43560</v>
      </c>
      <c r="N190">
        <f>N183-1</f>
        <v>4</v>
      </c>
      <c r="O190" t="n">
        <v>47</v>
      </c>
    </row>
    <row r="191" spans="13:15">
      <c r="M191" s="10" t="n">
        <v>43559</v>
      </c>
      <c r="N191">
        <f>N184-1</f>
        <v>4</v>
      </c>
      <c r="O191" t="n">
        <v>47</v>
      </c>
    </row>
    <row r="192" spans="13:15">
      <c r="M192" s="10" t="n">
        <v>43558</v>
      </c>
      <c r="N192">
        <f>N185-1</f>
        <v>4</v>
      </c>
      <c r="O192" t="n">
        <v>47</v>
      </c>
    </row>
    <row r="193" spans="13:15">
      <c r="M193" s="10" t="n">
        <v>43557</v>
      </c>
      <c r="N193">
        <f>N186-1</f>
        <v>4</v>
      </c>
      <c r="O193" t="n">
        <v>47</v>
      </c>
    </row>
    <row r="194" spans="13:15">
      <c r="M194" s="10" t="n">
        <v>43556</v>
      </c>
      <c r="N194">
        <f>N187-1</f>
        <v>4</v>
      </c>
      <c r="O194" t="n">
        <v>47</v>
      </c>
    </row>
    <row r="195" spans="13:15">
      <c r="M195" s="10" t="n">
        <v>43555</v>
      </c>
      <c r="N195">
        <f>N188-1</f>
        <v>3</v>
      </c>
      <c r="O195" t="n">
        <v>47</v>
      </c>
    </row>
    <row r="196" spans="13:15">
      <c r="M196" s="10" t="n">
        <v>43554</v>
      </c>
      <c r="N196">
        <f>N189-1</f>
        <v>3</v>
      </c>
      <c r="O196" t="n">
        <v>47</v>
      </c>
    </row>
    <row r="197" spans="13:15">
      <c r="M197" s="10" t="n">
        <v>43553</v>
      </c>
      <c r="N197">
        <f>N190-1</f>
        <v>3</v>
      </c>
      <c r="O197" t="n">
        <v>47</v>
      </c>
    </row>
    <row r="198" spans="13:15">
      <c r="M198" s="10" t="n">
        <v>43552</v>
      </c>
      <c r="N198">
        <f>N191-1</f>
        <v>3</v>
      </c>
      <c r="O198" t="n">
        <v>47</v>
      </c>
    </row>
    <row r="199" spans="13:15">
      <c r="M199" s="10" t="n">
        <v>43551</v>
      </c>
      <c r="N199">
        <f>N192-1</f>
        <v>3</v>
      </c>
      <c r="O199" t="n">
        <v>47</v>
      </c>
    </row>
    <row r="200" spans="13:15">
      <c r="M200" s="10" t="n">
        <v>43550</v>
      </c>
      <c r="N200">
        <f>N193-1</f>
        <v>3</v>
      </c>
      <c r="O200" t="n">
        <v>47</v>
      </c>
    </row>
    <row r="201" spans="13:15">
      <c r="M201" s="10" t="n">
        <v>43549</v>
      </c>
      <c r="N201">
        <f>N194-1</f>
        <v>3</v>
      </c>
      <c r="O201" t="n">
        <v>47</v>
      </c>
    </row>
    <row r="202" spans="13:15">
      <c r="M202" s="10" t="n">
        <v>43548</v>
      </c>
      <c r="N202">
        <f>N195-1</f>
        <v>2</v>
      </c>
      <c r="O202" t="n">
        <v>47</v>
      </c>
    </row>
    <row r="203" spans="13:15">
      <c r="M203" s="10" t="n">
        <v>43547</v>
      </c>
      <c r="N203">
        <f>N196-1</f>
        <v>2</v>
      </c>
      <c r="O203" t="n">
        <v>47</v>
      </c>
    </row>
    <row r="204" spans="13:15">
      <c r="M204" s="10" t="n">
        <v>43546</v>
      </c>
      <c r="N204">
        <f>N197-1</f>
        <v>2</v>
      </c>
      <c r="O204" t="n">
        <v>47</v>
      </c>
    </row>
    <row r="205" spans="13:15">
      <c r="M205" s="10" t="n">
        <v>43545</v>
      </c>
      <c r="N205">
        <f>N198-1</f>
        <v>2</v>
      </c>
      <c r="O205" t="n">
        <v>47</v>
      </c>
    </row>
    <row r="206" spans="13:15">
      <c r="M206" s="10" t="n">
        <v>43544</v>
      </c>
      <c r="N206">
        <f>N199-1</f>
        <v>2</v>
      </c>
      <c r="O206" t="n">
        <v>47</v>
      </c>
    </row>
    <row r="207" spans="13:15">
      <c r="M207" s="10" t="n">
        <v>43543</v>
      </c>
      <c r="N207">
        <f>N200-1</f>
        <v>2</v>
      </c>
      <c r="O207" t="n">
        <v>47</v>
      </c>
    </row>
    <row r="208" spans="13:15">
      <c r="M208" s="10" t="n">
        <v>43542</v>
      </c>
      <c r="N208">
        <f>N201-1</f>
        <v>2</v>
      </c>
      <c r="O208" t="n">
        <v>47</v>
      </c>
    </row>
    <row r="209" spans="13:15">
      <c r="M209" s="10" t="n">
        <v>43541</v>
      </c>
      <c r="N209">
        <f>N202-1</f>
        <v>1</v>
      </c>
      <c r="O209" t="n">
        <v>47</v>
      </c>
    </row>
    <row r="210" spans="13:15">
      <c r="M210" s="10" t="n">
        <v>43540</v>
      </c>
      <c r="N210">
        <f>N203-1</f>
        <v>1</v>
      </c>
      <c r="O210" t="n">
        <v>47</v>
      </c>
    </row>
    <row r="211" spans="13:15">
      <c r="M211" s="10" t="n">
        <v>43539</v>
      </c>
      <c r="N211">
        <f>N204-1</f>
        <v>1</v>
      </c>
      <c r="O211" t="n">
        <v>47</v>
      </c>
    </row>
    <row r="212" spans="13:15">
      <c r="M212" s="10" t="n">
        <v>43538</v>
      </c>
      <c r="N212">
        <f>N205-1</f>
        <v>1</v>
      </c>
      <c r="O212" t="n">
        <v>47</v>
      </c>
    </row>
    <row r="213" spans="13:15">
      <c r="M213" s="10" t="n">
        <v>43537</v>
      </c>
      <c r="N213">
        <f>N206-1</f>
        <v>1</v>
      </c>
      <c r="O213" t="n">
        <v>47</v>
      </c>
    </row>
    <row r="214" spans="13:15">
      <c r="M214" s="10" t="n">
        <v>43536</v>
      </c>
      <c r="N214">
        <f>N207-1</f>
        <v>1</v>
      </c>
      <c r="O214" t="n">
        <v>47</v>
      </c>
    </row>
    <row r="215" spans="13:15">
      <c r="M215" s="10" t="n">
        <v>43535</v>
      </c>
      <c r="N215">
        <f>N208-1</f>
        <v>1</v>
      </c>
      <c r="O215" t="n">
        <v>47</v>
      </c>
    </row>
    <row r="216" spans="13:15">
      <c r="M216" s="10" t="n">
        <v>43534</v>
      </c>
      <c r="N216" t="n">
        <v>16</v>
      </c>
      <c r="O216" t="n">
        <v>46</v>
      </c>
    </row>
    <row r="217" spans="13:15">
      <c r="M217" s="10" t="n">
        <v>43533</v>
      </c>
      <c r="N217" t="n">
        <v>16</v>
      </c>
      <c r="O217" t="n">
        <v>46</v>
      </c>
    </row>
    <row r="218" spans="13:15">
      <c r="M218" s="10" t="n">
        <v>43532</v>
      </c>
      <c r="N218" t="n">
        <v>16</v>
      </c>
      <c r="O218" t="n">
        <v>46</v>
      </c>
    </row>
    <row r="219" spans="13:15">
      <c r="M219" s="10" t="n">
        <v>43531</v>
      </c>
      <c r="N219" t="n">
        <v>16</v>
      </c>
      <c r="O219" t="n">
        <v>46</v>
      </c>
    </row>
    <row r="220" spans="13:15">
      <c r="M220" s="10" t="n">
        <v>43530</v>
      </c>
      <c r="N220" t="n">
        <v>16</v>
      </c>
      <c r="O220" t="n">
        <v>46</v>
      </c>
    </row>
    <row r="221" spans="13:15">
      <c r="M221" s="10" t="n">
        <v>43529</v>
      </c>
      <c r="N221" t="n">
        <v>16</v>
      </c>
      <c r="O221" t="n">
        <v>46</v>
      </c>
    </row>
    <row r="222" spans="13:15">
      <c r="M222" s="10" t="n">
        <v>43528</v>
      </c>
      <c r="N222" t="n">
        <v>16</v>
      </c>
      <c r="O222" t="n">
        <v>46</v>
      </c>
    </row>
    <row r="223" spans="13:15">
      <c r="M223" s="10" t="n">
        <v>43527</v>
      </c>
      <c r="N223">
        <f>N216-1</f>
        <v>15</v>
      </c>
      <c r="O223" t="n">
        <v>46</v>
      </c>
    </row>
    <row r="224" spans="13:15">
      <c r="M224" s="10" t="n">
        <v>43526</v>
      </c>
      <c r="N224">
        <f>N217-1</f>
        <v>15</v>
      </c>
      <c r="O224" t="n">
        <v>46</v>
      </c>
    </row>
    <row r="225" spans="13:15">
      <c r="M225" s="10" t="n">
        <v>43525</v>
      </c>
      <c r="N225">
        <f>N218-1</f>
        <v>15</v>
      </c>
      <c r="O225" t="n">
        <v>46</v>
      </c>
    </row>
    <row r="226" spans="13:15">
      <c r="M226" s="10" t="n">
        <v>43524</v>
      </c>
      <c r="N226">
        <f>N219-1</f>
        <v>15</v>
      </c>
      <c r="O226" t="n">
        <v>46</v>
      </c>
    </row>
    <row r="227" spans="13:15">
      <c r="M227" s="10" t="n">
        <v>43523</v>
      </c>
      <c r="N227">
        <f>N220-1</f>
        <v>15</v>
      </c>
      <c r="O227" t="n">
        <v>46</v>
      </c>
    </row>
    <row r="228" spans="13:15">
      <c r="M228" s="10" t="n">
        <v>43522</v>
      </c>
      <c r="N228">
        <f>N221-1</f>
        <v>15</v>
      </c>
      <c r="O228" t="n">
        <v>46</v>
      </c>
    </row>
    <row r="229" spans="13:15">
      <c r="M229" s="10" t="n">
        <v>43521</v>
      </c>
      <c r="N229">
        <f>N222-1</f>
        <v>15</v>
      </c>
      <c r="O229" t="n">
        <v>46</v>
      </c>
    </row>
    <row r="230" spans="13:15">
      <c r="M230" s="10" t="n">
        <v>43520</v>
      </c>
      <c r="N230">
        <f>N223-1</f>
        <v>14</v>
      </c>
      <c r="O230" t="n">
        <v>46</v>
      </c>
    </row>
    <row r="231" spans="13:15">
      <c r="M231" s="10" t="n">
        <v>43519</v>
      </c>
      <c r="N231">
        <f>N224-1</f>
        <v>14</v>
      </c>
      <c r="O231" t="n">
        <v>46</v>
      </c>
    </row>
    <row r="232" spans="13:15">
      <c r="M232" s="10" t="n">
        <v>43518</v>
      </c>
      <c r="N232">
        <f>N225-1</f>
        <v>14</v>
      </c>
      <c r="O232" t="n">
        <v>46</v>
      </c>
    </row>
    <row r="233" spans="13:15">
      <c r="M233" s="10" t="n">
        <v>43517</v>
      </c>
      <c r="N233">
        <f>N226-1</f>
        <v>14</v>
      </c>
      <c r="O233" t="n">
        <v>46</v>
      </c>
    </row>
    <row r="234" spans="13:15">
      <c r="M234" s="10" t="n">
        <v>43516</v>
      </c>
      <c r="N234">
        <f>N227-1</f>
        <v>14</v>
      </c>
      <c r="O234" t="n">
        <v>46</v>
      </c>
    </row>
    <row r="235" spans="13:15">
      <c r="M235" s="10" t="n">
        <v>43515</v>
      </c>
      <c r="N235">
        <f>N228-1</f>
        <v>14</v>
      </c>
      <c r="O235" t="n">
        <v>46</v>
      </c>
    </row>
    <row r="236" spans="13:15">
      <c r="M236" s="10" t="n">
        <v>43514</v>
      </c>
      <c r="N236">
        <f>N229-1</f>
        <v>14</v>
      </c>
      <c r="O236" t="n">
        <v>46</v>
      </c>
    </row>
    <row r="237" spans="13:15">
      <c r="M237" s="10" t="n">
        <v>43513</v>
      </c>
      <c r="N237">
        <f>N230-1</f>
        <v>13</v>
      </c>
      <c r="O237" t="n">
        <v>46</v>
      </c>
    </row>
    <row r="238" spans="13:15">
      <c r="M238" s="10" t="n">
        <v>43512</v>
      </c>
      <c r="N238">
        <f>N231-1</f>
        <v>13</v>
      </c>
      <c r="O238" t="n">
        <v>46</v>
      </c>
    </row>
    <row r="239" spans="13:15">
      <c r="M239" s="10" t="n">
        <v>43511</v>
      </c>
      <c r="N239">
        <f>N232-1</f>
        <v>13</v>
      </c>
      <c r="O239" t="n">
        <v>46</v>
      </c>
    </row>
    <row r="240" spans="13:15">
      <c r="M240" s="10" t="n">
        <v>43510</v>
      </c>
      <c r="N240">
        <f>N233-1</f>
        <v>13</v>
      </c>
      <c r="O240" t="n">
        <v>46</v>
      </c>
    </row>
    <row r="241" spans="13:15">
      <c r="M241" s="10" t="n">
        <v>43509</v>
      </c>
      <c r="N241">
        <f>N234-1</f>
        <v>13</v>
      </c>
      <c r="O241" t="n">
        <v>46</v>
      </c>
    </row>
    <row r="242" spans="13:15">
      <c r="M242" s="10" t="n">
        <v>43508</v>
      </c>
      <c r="N242">
        <f>N235-1</f>
        <v>13</v>
      </c>
      <c r="O242" t="n">
        <v>46</v>
      </c>
    </row>
    <row r="243" spans="13:15">
      <c r="M243" s="10" t="n">
        <v>43507</v>
      </c>
      <c r="N243">
        <f>N236-1</f>
        <v>13</v>
      </c>
      <c r="O243" t="n">
        <v>46</v>
      </c>
    </row>
    <row r="244" spans="13:15">
      <c r="M244" s="10" t="n">
        <v>43506</v>
      </c>
      <c r="N244">
        <f>N237-1</f>
        <v>12</v>
      </c>
      <c r="O244" t="n">
        <v>46</v>
      </c>
    </row>
    <row r="245" spans="13:15">
      <c r="M245" s="10" t="n">
        <v>43505</v>
      </c>
      <c r="N245">
        <f>N238-1</f>
        <v>12</v>
      </c>
      <c r="O245" t="n">
        <v>46</v>
      </c>
    </row>
    <row r="246" spans="13:15">
      <c r="M246" s="10" t="n">
        <v>43504</v>
      </c>
      <c r="N246">
        <f>N239-1</f>
        <v>12</v>
      </c>
      <c r="O246" t="n">
        <v>46</v>
      </c>
    </row>
    <row r="247" spans="13:15">
      <c r="M247" s="10" t="n">
        <v>43503</v>
      </c>
      <c r="N247">
        <f>N240-1</f>
        <v>12</v>
      </c>
      <c r="O247" t="n">
        <v>46</v>
      </c>
    </row>
    <row r="248" spans="13:15">
      <c r="M248" s="10" t="n">
        <v>43502</v>
      </c>
      <c r="N248">
        <f>N241-1</f>
        <v>12</v>
      </c>
      <c r="O248" t="n">
        <v>46</v>
      </c>
    </row>
    <row r="249" spans="13:15">
      <c r="M249" s="10" t="n">
        <v>43501</v>
      </c>
      <c r="N249">
        <f>N242-1</f>
        <v>12</v>
      </c>
      <c r="O249" t="n">
        <v>46</v>
      </c>
    </row>
    <row r="250" spans="13:15">
      <c r="M250" s="10" t="n">
        <v>43500</v>
      </c>
      <c r="N250">
        <f>N243-1</f>
        <v>12</v>
      </c>
      <c r="O250" t="n">
        <v>46</v>
      </c>
    </row>
    <row r="251" spans="13:15">
      <c r="M251" s="10" t="n">
        <v>43499</v>
      </c>
      <c r="N251">
        <f>N244-1</f>
        <v>11</v>
      </c>
      <c r="O251" t="n">
        <v>46</v>
      </c>
    </row>
    <row r="252" spans="13:15">
      <c r="M252" s="10" t="n">
        <v>43498</v>
      </c>
      <c r="N252">
        <f>N245-1</f>
        <v>11</v>
      </c>
      <c r="O252" t="n">
        <v>46</v>
      </c>
    </row>
    <row r="253" spans="13:15">
      <c r="M253" s="10" t="n">
        <v>43497</v>
      </c>
      <c r="N253">
        <f>N246-1</f>
        <v>11</v>
      </c>
      <c r="O253" t="n">
        <v>46</v>
      </c>
    </row>
    <row r="254" spans="13:15">
      <c r="M254" s="10" t="n">
        <v>43496</v>
      </c>
      <c r="N254">
        <f>N247-1</f>
        <v>11</v>
      </c>
      <c r="O254" t="n">
        <v>46</v>
      </c>
    </row>
    <row r="255" spans="13:15">
      <c r="M255" s="10" t="n">
        <v>43495</v>
      </c>
      <c r="N255">
        <f>N248-1</f>
        <v>11</v>
      </c>
      <c r="O255" t="n">
        <v>46</v>
      </c>
    </row>
    <row r="256" spans="13:15">
      <c r="M256" s="10" t="n">
        <v>43494</v>
      </c>
      <c r="N256">
        <f>N249-1</f>
        <v>11</v>
      </c>
      <c r="O256" t="n">
        <v>46</v>
      </c>
    </row>
    <row r="257" spans="13:15">
      <c r="M257" s="10" t="n">
        <v>43493</v>
      </c>
      <c r="N257">
        <f>N250-1</f>
        <v>11</v>
      </c>
      <c r="O257" t="n">
        <v>46</v>
      </c>
    </row>
    <row r="258" spans="13:15">
      <c r="M258" s="10" t="n">
        <v>43492</v>
      </c>
      <c r="N258">
        <f>N251-1</f>
        <v>10</v>
      </c>
      <c r="O258" t="n">
        <v>46</v>
      </c>
    </row>
    <row r="259" spans="13:15">
      <c r="M259" s="10" t="n">
        <v>43491</v>
      </c>
      <c r="N259">
        <f>N252-1</f>
        <v>10</v>
      </c>
      <c r="O259" t="n">
        <v>46</v>
      </c>
    </row>
    <row r="260" spans="13:15">
      <c r="M260" s="10" t="n">
        <v>43490</v>
      </c>
      <c r="N260">
        <f>N253-1</f>
        <v>10</v>
      </c>
      <c r="O260" t="n">
        <v>46</v>
      </c>
    </row>
    <row r="261" spans="13:15">
      <c r="M261" s="10" t="n">
        <v>43489</v>
      </c>
      <c r="N261">
        <f>N254-1</f>
        <v>10</v>
      </c>
      <c r="O261" t="n">
        <v>46</v>
      </c>
    </row>
    <row r="262" spans="13:15">
      <c r="M262" s="10" t="n">
        <v>43488</v>
      </c>
      <c r="N262">
        <f>N255-1</f>
        <v>10</v>
      </c>
      <c r="O262" t="n">
        <v>46</v>
      </c>
    </row>
    <row r="263" spans="13:15">
      <c r="M263" s="10" t="n">
        <v>43487</v>
      </c>
      <c r="N263">
        <f>N256-1</f>
        <v>10</v>
      </c>
      <c r="O263" t="n">
        <v>46</v>
      </c>
    </row>
    <row r="264" spans="13:15">
      <c r="M264" s="10" t="n">
        <v>43486</v>
      </c>
      <c r="N264">
        <f>N257-1</f>
        <v>10</v>
      </c>
      <c r="O264" t="n">
        <v>46</v>
      </c>
    </row>
    <row r="265" spans="13:15">
      <c r="M265" s="10" t="n">
        <v>43485</v>
      </c>
      <c r="N265">
        <f>N258-1</f>
        <v>9</v>
      </c>
      <c r="O265" t="n">
        <v>46</v>
      </c>
    </row>
    <row r="266" spans="13:15">
      <c r="M266" s="10" t="n">
        <v>43484</v>
      </c>
      <c r="N266">
        <f>N259-1</f>
        <v>9</v>
      </c>
      <c r="O266" t="n">
        <v>46</v>
      </c>
    </row>
    <row r="267" spans="13:15">
      <c r="M267" s="10" t="n">
        <v>43483</v>
      </c>
      <c r="N267">
        <f>N260-1</f>
        <v>9</v>
      </c>
      <c r="O267" t="n">
        <v>46</v>
      </c>
    </row>
    <row r="268" spans="13:15">
      <c r="M268" s="10" t="n">
        <v>43482</v>
      </c>
      <c r="N268">
        <f>N261-1</f>
        <v>9</v>
      </c>
      <c r="O268" t="n">
        <v>46</v>
      </c>
    </row>
    <row r="269" spans="13:15">
      <c r="M269" s="10" t="n">
        <v>43481</v>
      </c>
      <c r="N269">
        <f>N262-1</f>
        <v>9</v>
      </c>
      <c r="O269" t="n">
        <v>46</v>
      </c>
    </row>
    <row r="270" spans="13:15">
      <c r="M270" s="10" t="n">
        <v>43480</v>
      </c>
      <c r="N270">
        <f>N263-1</f>
        <v>9</v>
      </c>
      <c r="O270" t="n">
        <v>46</v>
      </c>
    </row>
    <row r="271" spans="13:15">
      <c r="M271" s="10" t="n">
        <v>43479</v>
      </c>
      <c r="N271">
        <f>N264-1</f>
        <v>9</v>
      </c>
      <c r="O271" t="n">
        <v>46</v>
      </c>
    </row>
    <row r="272" spans="13:15">
      <c r="M272" s="10" t="n">
        <v>43478</v>
      </c>
      <c r="N272">
        <f>N265-1</f>
        <v>8</v>
      </c>
      <c r="O272" t="n">
        <v>46</v>
      </c>
    </row>
    <row r="273" spans="13:15">
      <c r="M273" s="10" t="n">
        <v>43477</v>
      </c>
      <c r="N273">
        <f>N266-1</f>
        <v>8</v>
      </c>
      <c r="O273" t="n">
        <v>46</v>
      </c>
    </row>
    <row r="274" spans="13:15">
      <c r="M274" s="10" t="n">
        <v>43476</v>
      </c>
      <c r="N274">
        <f>N267-1</f>
        <v>8</v>
      </c>
      <c r="O274" t="n">
        <v>46</v>
      </c>
    </row>
    <row r="275" spans="13:15">
      <c r="M275" s="10" t="n">
        <v>43475</v>
      </c>
      <c r="N275">
        <f>N268-1</f>
        <v>8</v>
      </c>
      <c r="O275" t="n">
        <v>46</v>
      </c>
    </row>
    <row r="276" spans="13:15">
      <c r="M276" s="10" t="n">
        <v>43474</v>
      </c>
      <c r="N276">
        <f>N269-1</f>
        <v>8</v>
      </c>
      <c r="O276" t="n">
        <v>46</v>
      </c>
    </row>
    <row r="277" spans="13:15">
      <c r="M277" s="10" t="n">
        <v>43473</v>
      </c>
      <c r="N277">
        <f>N270-1</f>
        <v>8</v>
      </c>
      <c r="O277" t="n">
        <v>46</v>
      </c>
    </row>
    <row r="278" spans="13:15">
      <c r="M278" s="10" t="n">
        <v>43472</v>
      </c>
      <c r="N278">
        <f>N271-1</f>
        <v>8</v>
      </c>
      <c r="O278" t="n">
        <v>46</v>
      </c>
    </row>
    <row r="279" spans="13:15">
      <c r="M279" s="10" t="n">
        <v>43471</v>
      </c>
      <c r="N279">
        <f>N272-1</f>
        <v>7</v>
      </c>
      <c r="O279" t="n">
        <v>46</v>
      </c>
    </row>
    <row r="280" spans="13:15">
      <c r="M280" s="10" t="n">
        <v>43470</v>
      </c>
      <c r="N280">
        <f>N273-1</f>
        <v>7</v>
      </c>
      <c r="O280" t="n">
        <v>46</v>
      </c>
    </row>
    <row r="281" spans="13:15">
      <c r="M281" s="10" t="n">
        <v>43469</v>
      </c>
      <c r="N281">
        <f>N274-1</f>
        <v>7</v>
      </c>
      <c r="O281" t="n">
        <v>46</v>
      </c>
    </row>
    <row r="282" spans="13:15">
      <c r="M282" s="10" t="n">
        <v>43468</v>
      </c>
      <c r="N282">
        <f>N275-1</f>
        <v>7</v>
      </c>
      <c r="O282" t="n">
        <v>46</v>
      </c>
    </row>
    <row r="283" spans="13:15">
      <c r="M283" s="10" t="n">
        <v>43467</v>
      </c>
      <c r="N283">
        <f>N276-1</f>
        <v>7</v>
      </c>
      <c r="O283" t="n">
        <v>46</v>
      </c>
    </row>
    <row r="284" spans="13:15">
      <c r="M284" s="10" t="n">
        <v>43466</v>
      </c>
      <c r="N284">
        <f>N277-1</f>
        <v>7</v>
      </c>
      <c r="O284" t="n">
        <v>46</v>
      </c>
    </row>
    <row r="285" spans="13:15">
      <c r="M285" s="10" t="n">
        <v>43465</v>
      </c>
      <c r="N285">
        <f>N278-1</f>
        <v>7</v>
      </c>
      <c r="O285" t="n">
        <v>46</v>
      </c>
    </row>
    <row r="286" spans="13:15">
      <c r="M286" s="10" t="n">
        <v>43464</v>
      </c>
      <c r="N286">
        <f>N279-1</f>
        <v>6</v>
      </c>
      <c r="O286" t="n">
        <v>46</v>
      </c>
    </row>
    <row r="287" spans="13:15">
      <c r="M287" s="10" t="n">
        <v>43463</v>
      </c>
      <c r="N287">
        <f>N280-1</f>
        <v>6</v>
      </c>
      <c r="O287" t="n">
        <v>46</v>
      </c>
    </row>
    <row r="288" spans="13:15">
      <c r="M288" s="10" t="n">
        <v>43462</v>
      </c>
      <c r="N288">
        <f>N281-1</f>
        <v>6</v>
      </c>
      <c r="O288" t="n">
        <v>46</v>
      </c>
    </row>
    <row r="289" spans="13:15">
      <c r="M289" s="10" t="n">
        <v>43461</v>
      </c>
      <c r="N289">
        <f>N282-1</f>
        <v>6</v>
      </c>
      <c r="O289" t="n">
        <v>46</v>
      </c>
    </row>
    <row r="290" spans="13:15">
      <c r="M290" s="10" t="n">
        <v>43460</v>
      </c>
      <c r="N290">
        <f>N283-1</f>
        <v>6</v>
      </c>
      <c r="O290" t="n">
        <v>46</v>
      </c>
    </row>
    <row r="291" spans="13:15">
      <c r="M291" s="10" t="n">
        <v>43459</v>
      </c>
      <c r="N291">
        <f>N284-1</f>
        <v>6</v>
      </c>
      <c r="O291" t="n">
        <v>46</v>
      </c>
    </row>
    <row r="292" spans="13:15">
      <c r="M292" s="10" t="n">
        <v>43458</v>
      </c>
      <c r="N292">
        <f>N285-1</f>
        <v>6</v>
      </c>
      <c r="O292" t="n">
        <v>46</v>
      </c>
    </row>
    <row r="293" spans="13:15">
      <c r="M293" s="10" t="n">
        <v>43457</v>
      </c>
      <c r="N293">
        <f>N286-1</f>
        <v>5</v>
      </c>
      <c r="O293" t="n">
        <v>46</v>
      </c>
    </row>
    <row r="294" spans="13:15">
      <c r="M294" s="10" t="n">
        <v>43456</v>
      </c>
      <c r="N294">
        <f>N287-1</f>
        <v>5</v>
      </c>
      <c r="O294" t="n">
        <v>46</v>
      </c>
    </row>
    <row r="295" spans="13:15">
      <c r="M295" s="10" t="n">
        <v>43455</v>
      </c>
      <c r="N295">
        <f>N288-1</f>
        <v>5</v>
      </c>
      <c r="O295" t="n">
        <v>46</v>
      </c>
    </row>
    <row r="296" spans="13:15">
      <c r="M296" s="10" t="n">
        <v>43454</v>
      </c>
      <c r="N296">
        <f>N289-1</f>
        <v>5</v>
      </c>
      <c r="O296" t="n">
        <v>46</v>
      </c>
    </row>
    <row r="297" spans="13:15">
      <c r="M297" s="10" t="n">
        <v>43453</v>
      </c>
      <c r="N297">
        <f>N290-1</f>
        <v>5</v>
      </c>
      <c r="O297" t="n">
        <v>46</v>
      </c>
    </row>
    <row r="298" spans="13:15">
      <c r="M298" s="10" t="n">
        <v>43452</v>
      </c>
      <c r="N298">
        <f>N291-1</f>
        <v>5</v>
      </c>
      <c r="O298" t="n">
        <v>46</v>
      </c>
    </row>
    <row r="299" spans="13:15">
      <c r="M299" s="10" t="n">
        <v>43451</v>
      </c>
      <c r="N299">
        <f>N292-1</f>
        <v>5</v>
      </c>
      <c r="O299" t="n">
        <v>46</v>
      </c>
    </row>
    <row r="300" spans="13:15">
      <c r="M300" s="10" t="n">
        <v>43450</v>
      </c>
      <c r="N300">
        <f>N293-1</f>
        <v>4</v>
      </c>
      <c r="O300" t="n">
        <v>46</v>
      </c>
    </row>
    <row r="301" spans="13:15">
      <c r="M301" s="10" t="n">
        <v>43449</v>
      </c>
      <c r="N301">
        <f>N294-1</f>
        <v>4</v>
      </c>
      <c r="O301" t="n">
        <v>46</v>
      </c>
    </row>
    <row r="302" spans="13:15">
      <c r="M302" s="10" t="n">
        <v>43448</v>
      </c>
      <c r="N302">
        <f>N295-1</f>
        <v>4</v>
      </c>
      <c r="O302" t="n">
        <v>46</v>
      </c>
    </row>
    <row r="303" spans="13:15">
      <c r="M303" s="10" t="n">
        <v>43447</v>
      </c>
      <c r="N303">
        <f>N296-1</f>
        <v>4</v>
      </c>
      <c r="O303" t="n">
        <v>46</v>
      </c>
    </row>
    <row r="304" spans="13:15">
      <c r="M304" s="10" t="n">
        <v>43446</v>
      </c>
      <c r="N304">
        <f>N297-1</f>
        <v>4</v>
      </c>
      <c r="O304" t="n">
        <v>46</v>
      </c>
    </row>
    <row r="305" spans="13:15">
      <c r="M305" s="10" t="n">
        <v>43445</v>
      </c>
      <c r="N305">
        <f>N298-1</f>
        <v>4</v>
      </c>
      <c r="O305" t="n">
        <v>46</v>
      </c>
    </row>
    <row r="306" spans="13:15">
      <c r="M306" s="10" t="n">
        <v>43444</v>
      </c>
      <c r="N306">
        <f>N299-1</f>
        <v>4</v>
      </c>
      <c r="O306" t="n">
        <v>46</v>
      </c>
    </row>
    <row r="307" spans="13:15">
      <c r="M307" s="10" t="n">
        <v>43443</v>
      </c>
      <c r="N307">
        <f>N300-1</f>
        <v>3</v>
      </c>
      <c r="O307" t="n">
        <v>46</v>
      </c>
    </row>
    <row r="308" spans="13:15">
      <c r="M308" s="10" t="n">
        <v>43442</v>
      </c>
      <c r="N308">
        <f>N301-1</f>
        <v>3</v>
      </c>
      <c r="O308" t="n">
        <v>46</v>
      </c>
    </row>
    <row r="309" spans="13:15">
      <c r="M309" s="10" t="n">
        <v>43441</v>
      </c>
      <c r="N309">
        <f>N302-1</f>
        <v>3</v>
      </c>
      <c r="O309" t="n">
        <v>46</v>
      </c>
    </row>
    <row r="310" spans="13:15">
      <c r="M310" s="10" t="n">
        <v>43440</v>
      </c>
      <c r="N310">
        <f>N303-1</f>
        <v>3</v>
      </c>
      <c r="O310" t="n">
        <v>46</v>
      </c>
    </row>
    <row r="311" spans="13:15">
      <c r="M311" s="10" t="n">
        <v>43439</v>
      </c>
      <c r="N311">
        <f>N304-1</f>
        <v>3</v>
      </c>
      <c r="O311" t="n">
        <v>46</v>
      </c>
    </row>
    <row r="312" spans="13:15">
      <c r="M312" s="10" t="n">
        <v>43438</v>
      </c>
      <c r="N312">
        <f>N305-1</f>
        <v>3</v>
      </c>
      <c r="O312" t="n">
        <v>46</v>
      </c>
    </row>
    <row r="313" spans="13:15">
      <c r="M313" s="10" t="n">
        <v>43437</v>
      </c>
      <c r="N313">
        <f>N306-1</f>
        <v>3</v>
      </c>
      <c r="O313" t="n">
        <v>46</v>
      </c>
    </row>
    <row r="314" spans="13:15">
      <c r="M314" s="10" t="n">
        <v>43436</v>
      </c>
      <c r="N314">
        <f>N307-1</f>
        <v>2</v>
      </c>
      <c r="O314" t="n">
        <v>46</v>
      </c>
    </row>
    <row r="315" spans="13:15">
      <c r="M315" s="10" t="n">
        <v>43435</v>
      </c>
      <c r="N315">
        <f>N308-1</f>
        <v>2</v>
      </c>
      <c r="O315" t="n">
        <v>46</v>
      </c>
    </row>
    <row r="316" spans="13:15">
      <c r="M316" s="10" t="n">
        <v>43434</v>
      </c>
      <c r="N316">
        <f>N309-1</f>
        <v>2</v>
      </c>
      <c r="O316" t="n">
        <v>46</v>
      </c>
    </row>
    <row r="317" spans="13:15">
      <c r="M317" s="10" t="n">
        <v>43433</v>
      </c>
      <c r="N317">
        <f>N310-1</f>
        <v>2</v>
      </c>
      <c r="O317" t="n">
        <v>46</v>
      </c>
    </row>
    <row r="318" spans="13:15">
      <c r="M318" s="10" t="n">
        <v>43432</v>
      </c>
      <c r="N318">
        <f>N311-1</f>
        <v>2</v>
      </c>
      <c r="O318" t="n">
        <v>46</v>
      </c>
    </row>
    <row r="319" spans="13:15">
      <c r="M319" s="10" t="n">
        <v>43431</v>
      </c>
      <c r="N319">
        <f>N312-1</f>
        <v>2</v>
      </c>
      <c r="O319" t="n">
        <v>46</v>
      </c>
    </row>
    <row r="320" spans="13:15">
      <c r="M320" s="10" t="n">
        <v>43430</v>
      </c>
      <c r="N320">
        <f>N313-1</f>
        <v>2</v>
      </c>
      <c r="O320" t="n">
        <v>46</v>
      </c>
    </row>
    <row r="321" spans="13:15">
      <c r="M321" s="10" t="n">
        <v>43429</v>
      </c>
      <c r="N321">
        <f>N314-1</f>
        <v>1</v>
      </c>
      <c r="O321" t="n">
        <v>46</v>
      </c>
    </row>
    <row r="322" spans="13:15">
      <c r="M322" s="10" t="n">
        <v>43428</v>
      </c>
      <c r="N322">
        <f>N315-1</f>
        <v>1</v>
      </c>
      <c r="O322" t="n">
        <v>46</v>
      </c>
    </row>
    <row r="323" spans="13:15">
      <c r="M323" s="10" t="n">
        <v>43427</v>
      </c>
      <c r="N323">
        <f>N316-1</f>
        <v>1</v>
      </c>
      <c r="O323" t="n">
        <v>46</v>
      </c>
    </row>
    <row r="324" spans="13:15">
      <c r="M324" s="10" t="n">
        <v>43426</v>
      </c>
      <c r="N324">
        <f>N317-1</f>
        <v>1</v>
      </c>
      <c r="O324" t="n">
        <v>46</v>
      </c>
    </row>
    <row r="325" spans="13:15">
      <c r="M325" s="10" t="n">
        <v>43425</v>
      </c>
      <c r="N325">
        <f>N318-1</f>
        <v>1</v>
      </c>
      <c r="O325" t="n">
        <v>46</v>
      </c>
    </row>
    <row r="326" spans="13:15">
      <c r="M326" s="10" t="n">
        <v>43424</v>
      </c>
      <c r="N326">
        <f>N319-1</f>
        <v>1</v>
      </c>
      <c r="O326" t="n">
        <v>46</v>
      </c>
    </row>
    <row r="327" spans="13:15">
      <c r="M327" s="10" t="n">
        <v>43423</v>
      </c>
      <c r="N327">
        <f>N320-1</f>
        <v>1</v>
      </c>
      <c r="O327" t="n">
        <v>46</v>
      </c>
    </row>
    <row r="328" spans="13:15">
      <c r="M328" s="10" t="n">
        <v>43422</v>
      </c>
      <c r="N328" t="n">
        <v>16</v>
      </c>
      <c r="O328" t="n">
        <v>45</v>
      </c>
    </row>
    <row r="329" spans="13:15">
      <c r="M329" s="10" t="n">
        <v>43421</v>
      </c>
      <c r="N329" t="n">
        <v>16</v>
      </c>
      <c r="O329" t="n">
        <v>45</v>
      </c>
    </row>
    <row r="330" spans="13:15">
      <c r="M330" s="10" t="n">
        <v>43420</v>
      </c>
      <c r="N330" t="n">
        <v>16</v>
      </c>
      <c r="O330" t="n">
        <v>45</v>
      </c>
    </row>
    <row r="331" spans="13:15">
      <c r="M331" s="10" t="n">
        <v>43419</v>
      </c>
      <c r="N331" t="n">
        <v>16</v>
      </c>
      <c r="O331" t="n">
        <v>45</v>
      </c>
    </row>
    <row r="332" spans="13:15">
      <c r="M332" s="10" t="n">
        <v>43418</v>
      </c>
      <c r="N332" t="n">
        <v>16</v>
      </c>
      <c r="O332" t="n">
        <v>45</v>
      </c>
    </row>
    <row r="333" spans="13:15">
      <c r="M333" s="10" t="n">
        <v>43417</v>
      </c>
      <c r="N333" t="n">
        <v>16</v>
      </c>
      <c r="O333" t="n">
        <v>45</v>
      </c>
    </row>
    <row r="334" spans="13:15">
      <c r="M334" s="10" t="n">
        <v>43416</v>
      </c>
      <c r="N334" t="n">
        <v>16</v>
      </c>
      <c r="O334" t="n">
        <v>45</v>
      </c>
    </row>
    <row r="335" spans="13:15">
      <c r="M335" s="10" t="n">
        <v>43415</v>
      </c>
      <c r="N335">
        <f>N328-1</f>
        <v>15</v>
      </c>
      <c r="O335" t="n">
        <v>45</v>
      </c>
    </row>
    <row r="336" spans="13:15">
      <c r="M336" s="10" t="n">
        <v>43414</v>
      </c>
      <c r="N336">
        <f>N329-1</f>
        <v>15</v>
      </c>
      <c r="O336" t="n">
        <v>45</v>
      </c>
    </row>
    <row r="337" spans="13:15">
      <c r="M337" s="10" t="n">
        <v>43413</v>
      </c>
      <c r="N337">
        <f>N330-1</f>
        <v>15</v>
      </c>
      <c r="O337" t="n">
        <v>45</v>
      </c>
    </row>
    <row r="338" spans="13:15">
      <c r="M338" s="10" t="n">
        <v>43412</v>
      </c>
      <c r="N338">
        <f>N331-1</f>
        <v>15</v>
      </c>
      <c r="O338" t="n">
        <v>45</v>
      </c>
    </row>
    <row r="339" spans="13:15">
      <c r="M339" s="10" t="n">
        <v>43411</v>
      </c>
      <c r="N339">
        <f>N332-1</f>
        <v>15</v>
      </c>
      <c r="O339" t="n">
        <v>45</v>
      </c>
    </row>
    <row r="340" spans="13:15">
      <c r="M340" s="10" t="n">
        <v>43410</v>
      </c>
      <c r="N340">
        <f>N333-1</f>
        <v>15</v>
      </c>
      <c r="O340" t="n">
        <v>45</v>
      </c>
    </row>
    <row r="341" spans="13:15">
      <c r="M341" s="10" t="n">
        <v>43409</v>
      </c>
      <c r="N341">
        <f>N334-1</f>
        <v>15</v>
      </c>
      <c r="O341" t="n">
        <v>45</v>
      </c>
    </row>
    <row r="342" spans="13:15">
      <c r="M342" s="10" t="n">
        <v>43408</v>
      </c>
      <c r="N342">
        <f>N335-1</f>
        <v>14</v>
      </c>
      <c r="O342" t="n">
        <v>45</v>
      </c>
    </row>
    <row r="343" spans="13:15">
      <c r="M343" s="10" t="n">
        <v>43407</v>
      </c>
      <c r="N343">
        <f>N336-1</f>
        <v>14</v>
      </c>
      <c r="O343" t="n">
        <v>45</v>
      </c>
    </row>
    <row r="344" spans="13:15">
      <c r="M344" s="10" t="n">
        <v>43406</v>
      </c>
      <c r="N344">
        <f>N337-1</f>
        <v>14</v>
      </c>
      <c r="O344" t="n">
        <v>45</v>
      </c>
    </row>
    <row r="345" spans="13:15">
      <c r="M345" s="10" t="n">
        <v>43405</v>
      </c>
      <c r="N345">
        <f>N338-1</f>
        <v>14</v>
      </c>
      <c r="O345" t="n">
        <v>45</v>
      </c>
    </row>
    <row r="346" spans="13:15">
      <c r="M346" s="10" t="n">
        <v>43404</v>
      </c>
      <c r="N346">
        <f>N339-1</f>
        <v>14</v>
      </c>
      <c r="O346" t="n">
        <v>45</v>
      </c>
    </row>
    <row r="347" spans="13:15">
      <c r="M347" s="10" t="n">
        <v>43403</v>
      </c>
      <c r="N347">
        <f>N340-1</f>
        <v>14</v>
      </c>
      <c r="O347" t="n">
        <v>45</v>
      </c>
    </row>
    <row r="348" spans="13:15">
      <c r="M348" s="10" t="n">
        <v>43402</v>
      </c>
      <c r="N348">
        <f>N341-1</f>
        <v>14</v>
      </c>
      <c r="O348" t="n">
        <v>45</v>
      </c>
    </row>
    <row r="349" spans="13:15">
      <c r="M349" s="10" t="n">
        <v>43401</v>
      </c>
      <c r="N349">
        <f>N342-1</f>
        <v>13</v>
      </c>
      <c r="O349" t="n">
        <v>45</v>
      </c>
    </row>
    <row r="350" spans="13:15">
      <c r="M350" s="10" t="n">
        <v>43400</v>
      </c>
      <c r="N350">
        <f>N343-1</f>
        <v>13</v>
      </c>
      <c r="O350" t="n">
        <v>45</v>
      </c>
    </row>
    <row r="351" spans="13:15">
      <c r="M351" s="10" t="n">
        <v>43399</v>
      </c>
      <c r="N351">
        <f>N344-1</f>
        <v>13</v>
      </c>
      <c r="O351" t="n">
        <v>45</v>
      </c>
    </row>
    <row r="352" spans="13:15">
      <c r="M352" s="10" t="n">
        <v>43398</v>
      </c>
      <c r="N352">
        <f>N345-1</f>
        <v>13</v>
      </c>
      <c r="O352" t="n">
        <v>45</v>
      </c>
    </row>
    <row r="353" spans="13:15">
      <c r="M353" s="10" t="n">
        <v>43397</v>
      </c>
      <c r="N353">
        <f>N346-1</f>
        <v>13</v>
      </c>
      <c r="O353" t="n">
        <v>45</v>
      </c>
    </row>
    <row r="354" spans="13:15">
      <c r="M354" s="10" t="n">
        <v>43396</v>
      </c>
      <c r="N354">
        <f>N347-1</f>
        <v>13</v>
      </c>
      <c r="O354" t="n">
        <v>45</v>
      </c>
    </row>
    <row r="355" spans="13:15">
      <c r="M355" s="10" t="n">
        <v>43395</v>
      </c>
      <c r="N355">
        <f>N348-1</f>
        <v>13</v>
      </c>
      <c r="O355" t="n">
        <v>45</v>
      </c>
    </row>
    <row r="356" spans="13:15">
      <c r="M356" s="10" t="n">
        <v>43394</v>
      </c>
      <c r="N356">
        <f>N349-1</f>
        <v>12</v>
      </c>
      <c r="O356" t="n">
        <v>45</v>
      </c>
    </row>
    <row r="357" spans="13:15">
      <c r="M357" s="10" t="n">
        <v>43393</v>
      </c>
      <c r="N357">
        <f>N350-1</f>
        <v>12</v>
      </c>
      <c r="O357" t="n">
        <v>45</v>
      </c>
    </row>
    <row r="358" spans="13:15">
      <c r="M358" s="10" t="n">
        <v>43392</v>
      </c>
      <c r="N358">
        <f>N351-1</f>
        <v>12</v>
      </c>
      <c r="O358" t="n">
        <v>45</v>
      </c>
    </row>
    <row r="359" spans="13:15">
      <c r="M359" s="10" t="n">
        <v>43391</v>
      </c>
      <c r="N359">
        <f>N352-1</f>
        <v>12</v>
      </c>
      <c r="O359" t="n">
        <v>45</v>
      </c>
    </row>
    <row r="360" spans="13:15">
      <c r="M360" s="10" t="n">
        <v>43390</v>
      </c>
      <c r="N360">
        <f>N353-1</f>
        <v>12</v>
      </c>
      <c r="O360" t="n">
        <v>45</v>
      </c>
    </row>
    <row r="361" spans="13:15">
      <c r="M361" s="10" t="n">
        <v>43389</v>
      </c>
      <c r="N361">
        <f>N354-1</f>
        <v>12</v>
      </c>
      <c r="O361" t="n">
        <v>45</v>
      </c>
    </row>
    <row r="362" spans="13:15">
      <c r="M362" s="10" t="n">
        <v>43388</v>
      </c>
      <c r="N362">
        <f>N355-1</f>
        <v>12</v>
      </c>
      <c r="O362" t="n">
        <v>45</v>
      </c>
    </row>
    <row r="363" spans="13:15">
      <c r="M363" s="10" t="n">
        <v>43387</v>
      </c>
      <c r="N363">
        <f>N356-1</f>
        <v>11</v>
      </c>
      <c r="O363" t="n">
        <v>45</v>
      </c>
    </row>
    <row r="364" spans="13:15">
      <c r="M364" s="10" t="n">
        <v>43386</v>
      </c>
      <c r="N364">
        <f>N357-1</f>
        <v>11</v>
      </c>
      <c r="O364" t="n">
        <v>45</v>
      </c>
    </row>
    <row r="365" spans="13:15">
      <c r="M365" s="10" t="n">
        <v>43385</v>
      </c>
      <c r="N365">
        <f>N358-1</f>
        <v>11</v>
      </c>
      <c r="O365" t="n">
        <v>45</v>
      </c>
    </row>
    <row r="366" spans="13:15">
      <c r="M366" s="10" t="n">
        <v>43384</v>
      </c>
      <c r="N366">
        <f>N359-1</f>
        <v>11</v>
      </c>
      <c r="O366" t="n">
        <v>45</v>
      </c>
    </row>
    <row r="367" spans="13:15">
      <c r="M367" s="10" t="n">
        <v>43383</v>
      </c>
      <c r="N367">
        <f>N360-1</f>
        <v>11</v>
      </c>
      <c r="O367" t="n">
        <v>45</v>
      </c>
    </row>
    <row r="368" spans="13:15">
      <c r="M368" s="10" t="n">
        <v>43382</v>
      </c>
      <c r="N368">
        <f>N361-1</f>
        <v>11</v>
      </c>
      <c r="O368" t="n">
        <v>45</v>
      </c>
    </row>
    <row r="369" spans="13:15">
      <c r="M369" s="10" t="n">
        <v>43381</v>
      </c>
      <c r="N369">
        <f>N362-1</f>
        <v>11</v>
      </c>
      <c r="O369" t="n">
        <v>45</v>
      </c>
    </row>
    <row r="370" spans="13:15">
      <c r="M370" s="10" t="n">
        <v>43380</v>
      </c>
      <c r="N370">
        <f>N363-1</f>
        <v>10</v>
      </c>
      <c r="O370" t="n">
        <v>45</v>
      </c>
    </row>
    <row r="371" spans="13:15">
      <c r="M371" s="10" t="n">
        <v>43379</v>
      </c>
      <c r="N371">
        <f>N364-1</f>
        <v>10</v>
      </c>
      <c r="O371" t="n">
        <v>45</v>
      </c>
    </row>
    <row r="372" spans="13:15">
      <c r="M372" s="10" t="n">
        <v>43378</v>
      </c>
      <c r="N372">
        <f>N365-1</f>
        <v>10</v>
      </c>
      <c r="O372" t="n">
        <v>45</v>
      </c>
    </row>
    <row r="373" spans="13:15">
      <c r="M373" s="10" t="n">
        <v>43377</v>
      </c>
      <c r="N373">
        <f>N366-1</f>
        <v>10</v>
      </c>
      <c r="O373" t="n">
        <v>45</v>
      </c>
    </row>
    <row r="374" spans="13:15">
      <c r="M374" s="10" t="n">
        <v>43376</v>
      </c>
      <c r="N374">
        <f>N367-1</f>
        <v>10</v>
      </c>
      <c r="O374" t="n">
        <v>45</v>
      </c>
    </row>
    <row r="375" spans="13:15">
      <c r="M375" s="10" t="n">
        <v>43375</v>
      </c>
      <c r="N375">
        <f>N368-1</f>
        <v>10</v>
      </c>
      <c r="O375" t="n">
        <v>45</v>
      </c>
    </row>
    <row r="376" spans="13:15">
      <c r="M376" s="10" t="n">
        <v>43374</v>
      </c>
      <c r="N376">
        <f>N369-1</f>
        <v>10</v>
      </c>
      <c r="O376" t="n">
        <v>45</v>
      </c>
    </row>
    <row r="377" spans="13:15">
      <c r="M377" s="10" t="n">
        <v>43373</v>
      </c>
      <c r="N377">
        <f>N370-1</f>
        <v>9</v>
      </c>
      <c r="O377" t="n">
        <v>45</v>
      </c>
    </row>
    <row r="378" spans="13:15">
      <c r="M378" s="10" t="n">
        <v>43372</v>
      </c>
      <c r="N378">
        <f>N371-1</f>
        <v>9</v>
      </c>
      <c r="O378" t="n">
        <v>45</v>
      </c>
    </row>
    <row r="379" spans="13:15">
      <c r="M379" s="10" t="n">
        <v>43371</v>
      </c>
      <c r="N379">
        <f>N372-1</f>
        <v>9</v>
      </c>
      <c r="O379" t="n">
        <v>45</v>
      </c>
    </row>
    <row r="380" spans="13:15">
      <c r="M380" s="10" t="n">
        <v>43370</v>
      </c>
      <c r="N380">
        <f>N373-1</f>
        <v>9</v>
      </c>
      <c r="O380" t="n">
        <v>45</v>
      </c>
    </row>
    <row r="381" spans="13:15">
      <c r="M381" s="10" t="n">
        <v>43369</v>
      </c>
      <c r="N381">
        <f>N374-1</f>
        <v>9</v>
      </c>
      <c r="O381" t="n">
        <v>45</v>
      </c>
    </row>
    <row r="382" spans="13:15">
      <c r="M382" s="10" t="n">
        <v>43368</v>
      </c>
      <c r="N382">
        <f>N375-1</f>
        <v>9</v>
      </c>
      <c r="O382" t="n">
        <v>45</v>
      </c>
    </row>
    <row r="383" spans="13:15">
      <c r="M383" s="10" t="n">
        <v>43367</v>
      </c>
      <c r="N383">
        <f>N376-1</f>
        <v>9</v>
      </c>
      <c r="O383" t="n">
        <v>45</v>
      </c>
    </row>
    <row r="384" spans="13:15">
      <c r="M384" s="10" t="n">
        <v>43366</v>
      </c>
      <c r="N384">
        <f>N377-1</f>
        <v>8</v>
      </c>
      <c r="O384" t="n">
        <v>45</v>
      </c>
    </row>
    <row r="385" spans="13:15">
      <c r="M385" s="10" t="n">
        <v>43365</v>
      </c>
      <c r="N385">
        <f>N378-1</f>
        <v>8</v>
      </c>
      <c r="O385" t="n">
        <v>45</v>
      </c>
    </row>
    <row r="386" spans="13:15">
      <c r="M386" s="10" t="n">
        <v>43364</v>
      </c>
      <c r="N386">
        <f>N379-1</f>
        <v>8</v>
      </c>
      <c r="O386" t="n">
        <v>45</v>
      </c>
    </row>
    <row r="387" spans="13:15">
      <c r="M387" s="10" t="n">
        <v>43363</v>
      </c>
      <c r="N387">
        <f>N380-1</f>
        <v>8</v>
      </c>
      <c r="O387" t="n">
        <v>45</v>
      </c>
    </row>
    <row r="388" spans="13:15">
      <c r="M388" s="10" t="n">
        <v>43362</v>
      </c>
      <c r="N388">
        <f>N381-1</f>
        <v>8</v>
      </c>
      <c r="O388" t="n">
        <v>45</v>
      </c>
    </row>
    <row r="389" spans="13:15">
      <c r="M389" s="10" t="n">
        <v>43361</v>
      </c>
      <c r="N389">
        <f>N382-1</f>
        <v>8</v>
      </c>
      <c r="O389" t="n">
        <v>45</v>
      </c>
    </row>
    <row r="390" spans="13:15">
      <c r="M390" s="10" t="n">
        <v>43360</v>
      </c>
      <c r="N390">
        <f>N383-1</f>
        <v>8</v>
      </c>
      <c r="O390" t="n">
        <v>45</v>
      </c>
    </row>
    <row r="391" spans="13:15">
      <c r="M391" s="10" t="n">
        <v>43359</v>
      </c>
      <c r="N391">
        <f>N384-1</f>
        <v>7</v>
      </c>
      <c r="O391" t="n">
        <v>45</v>
      </c>
    </row>
    <row r="392" spans="13:15">
      <c r="M392" s="10" t="n">
        <v>43358</v>
      </c>
      <c r="N392">
        <f>N385-1</f>
        <v>7</v>
      </c>
      <c r="O392" t="n">
        <v>45</v>
      </c>
    </row>
    <row r="393" spans="13:15">
      <c r="M393" s="10" t="n">
        <v>43357</v>
      </c>
      <c r="N393">
        <f>N386-1</f>
        <v>7</v>
      </c>
      <c r="O393" t="n">
        <v>45</v>
      </c>
    </row>
    <row r="394" spans="13:15">
      <c r="M394" s="10" t="n">
        <v>43356</v>
      </c>
      <c r="N394">
        <f>N387-1</f>
        <v>7</v>
      </c>
      <c r="O394" t="n">
        <v>45</v>
      </c>
    </row>
    <row r="395" spans="13:15">
      <c r="M395" s="10" t="n">
        <v>43355</v>
      </c>
      <c r="N395">
        <f>N388-1</f>
        <v>7</v>
      </c>
      <c r="O395" t="n">
        <v>45</v>
      </c>
    </row>
    <row r="396" spans="13:15">
      <c r="M396" s="10" t="n">
        <v>43354</v>
      </c>
      <c r="N396">
        <f>N389-1</f>
        <v>7</v>
      </c>
      <c r="O396" t="n">
        <v>45</v>
      </c>
    </row>
    <row r="397" spans="13:15">
      <c r="M397" s="10" t="n">
        <v>43353</v>
      </c>
      <c r="N397">
        <f>N390-1</f>
        <v>7</v>
      </c>
      <c r="O397" t="n">
        <v>45</v>
      </c>
    </row>
    <row r="398" spans="13:15">
      <c r="M398" s="10" t="n">
        <v>43352</v>
      </c>
      <c r="N398">
        <f>N391-1</f>
        <v>6</v>
      </c>
      <c r="O398" t="n">
        <v>45</v>
      </c>
    </row>
    <row r="399" spans="13:15">
      <c r="M399" s="10" t="n">
        <v>43351</v>
      </c>
      <c r="N399">
        <f>N392-1</f>
        <v>6</v>
      </c>
      <c r="O399" t="n">
        <v>45</v>
      </c>
    </row>
    <row r="400" spans="13:15">
      <c r="M400" s="10" t="n">
        <v>43350</v>
      </c>
      <c r="N400">
        <f>N393-1</f>
        <v>6</v>
      </c>
      <c r="O400" t="n">
        <v>45</v>
      </c>
    </row>
    <row r="401" spans="13:15">
      <c r="M401" s="10" t="n">
        <v>43349</v>
      </c>
      <c r="N401">
        <f>N394-1</f>
        <v>6</v>
      </c>
      <c r="O401" t="n">
        <v>45</v>
      </c>
    </row>
    <row r="402" spans="13:15">
      <c r="M402" s="10" t="n">
        <v>43348</v>
      </c>
      <c r="N402">
        <f>N395-1</f>
        <v>6</v>
      </c>
      <c r="O402" t="n">
        <v>45</v>
      </c>
    </row>
    <row r="403" spans="13:15">
      <c r="M403" s="10" t="n">
        <v>43347</v>
      </c>
      <c r="N403">
        <f>N396-1</f>
        <v>6</v>
      </c>
      <c r="O403" t="n">
        <v>45</v>
      </c>
    </row>
    <row r="404" spans="13:15">
      <c r="M404" s="10" t="n">
        <v>43346</v>
      </c>
      <c r="N404">
        <f>N397-1</f>
        <v>6</v>
      </c>
      <c r="O404" t="n">
        <v>45</v>
      </c>
    </row>
    <row r="405" spans="13:15">
      <c r="M405" s="10" t="n">
        <v>43345</v>
      </c>
      <c r="N405">
        <f>N398-1</f>
        <v>5</v>
      </c>
      <c r="O405" t="n">
        <v>45</v>
      </c>
    </row>
    <row r="406" spans="13:15">
      <c r="M406" s="10" t="n">
        <v>43344</v>
      </c>
      <c r="N406">
        <f>N399-1</f>
        <v>5</v>
      </c>
      <c r="O406" t="n">
        <v>45</v>
      </c>
    </row>
    <row r="407" spans="13:15">
      <c r="M407" s="10" t="n">
        <v>43343</v>
      </c>
      <c r="N407">
        <f>N400-1</f>
        <v>5</v>
      </c>
      <c r="O407" t="n">
        <v>45</v>
      </c>
    </row>
    <row r="408" spans="13:15">
      <c r="M408" s="10" t="n">
        <v>43342</v>
      </c>
      <c r="N408">
        <f>N401-1</f>
        <v>5</v>
      </c>
      <c r="O408" t="n">
        <v>45</v>
      </c>
    </row>
    <row r="409" spans="13:15">
      <c r="M409" s="10" t="n">
        <v>43341</v>
      </c>
      <c r="N409">
        <f>N402-1</f>
        <v>5</v>
      </c>
      <c r="O409" t="n">
        <v>45</v>
      </c>
    </row>
    <row r="410" spans="13:15">
      <c r="M410" s="10" t="n">
        <v>43340</v>
      </c>
      <c r="N410">
        <f>N403-1</f>
        <v>5</v>
      </c>
      <c r="O410" t="n">
        <v>45</v>
      </c>
    </row>
    <row r="411" spans="13:15">
      <c r="M411" s="10" t="n">
        <v>43339</v>
      </c>
      <c r="N411">
        <f>N404-1</f>
        <v>5</v>
      </c>
      <c r="O411" t="n">
        <v>45</v>
      </c>
    </row>
    <row r="412" spans="13:15">
      <c r="M412" s="10" t="n">
        <v>43338</v>
      </c>
      <c r="N412">
        <f>N405-1</f>
        <v>4</v>
      </c>
      <c r="O412" t="n">
        <v>45</v>
      </c>
    </row>
    <row r="413" spans="13:15">
      <c r="M413" s="10" t="n">
        <v>43337</v>
      </c>
      <c r="N413">
        <f>N406-1</f>
        <v>4</v>
      </c>
      <c r="O413" t="n">
        <v>45</v>
      </c>
    </row>
    <row r="414" spans="13:15">
      <c r="M414" s="10" t="n">
        <v>43336</v>
      </c>
      <c r="N414">
        <f>N407-1</f>
        <v>4</v>
      </c>
      <c r="O414" t="n">
        <v>45</v>
      </c>
    </row>
    <row r="415" spans="13:15">
      <c r="M415" s="10" t="n">
        <v>43335</v>
      </c>
      <c r="N415">
        <f>N408-1</f>
        <v>4</v>
      </c>
      <c r="O415" t="n">
        <v>45</v>
      </c>
    </row>
    <row r="416" spans="13:15">
      <c r="M416" s="10" t="n">
        <v>43334</v>
      </c>
      <c r="N416">
        <f>N409-1</f>
        <v>4</v>
      </c>
      <c r="O416" t="n">
        <v>45</v>
      </c>
    </row>
    <row r="417" spans="13:15">
      <c r="M417" s="10" t="n">
        <v>43333</v>
      </c>
      <c r="N417">
        <f>N410-1</f>
        <v>4</v>
      </c>
      <c r="O417" t="n">
        <v>45</v>
      </c>
    </row>
    <row r="418" spans="13:15">
      <c r="M418" s="10" t="n">
        <v>43332</v>
      </c>
      <c r="N418">
        <f>N411-1</f>
        <v>4</v>
      </c>
      <c r="O418" t="n">
        <v>45</v>
      </c>
    </row>
    <row r="419" spans="13:15">
      <c r="M419" s="10" t="n">
        <v>43331</v>
      </c>
      <c r="N419">
        <f>N412-1</f>
        <v>3</v>
      </c>
      <c r="O419" t="n">
        <v>45</v>
      </c>
    </row>
    <row r="420" spans="13:15">
      <c r="M420" s="10" t="n">
        <v>43330</v>
      </c>
      <c r="N420">
        <f>N413-1</f>
        <v>3</v>
      </c>
      <c r="O420" t="n">
        <v>45</v>
      </c>
    </row>
    <row r="421" spans="13:15">
      <c r="M421" s="10" t="n">
        <v>43329</v>
      </c>
      <c r="N421">
        <f>N414-1</f>
        <v>3</v>
      </c>
      <c r="O421" t="n">
        <v>45</v>
      </c>
    </row>
    <row r="422" spans="13:15">
      <c r="M422" s="10" t="n">
        <v>43328</v>
      </c>
      <c r="N422">
        <f>N415-1</f>
        <v>3</v>
      </c>
      <c r="O422" t="n">
        <v>45</v>
      </c>
    </row>
    <row r="423" spans="13:15">
      <c r="M423" s="10" t="n">
        <v>43327</v>
      </c>
      <c r="N423">
        <f>N416-1</f>
        <v>3</v>
      </c>
      <c r="O423" t="n">
        <v>45</v>
      </c>
    </row>
    <row r="424" spans="13:15">
      <c r="M424" s="10" t="n">
        <v>43326</v>
      </c>
      <c r="N424">
        <f>N417-1</f>
        <v>3</v>
      </c>
      <c r="O424" t="n">
        <v>45</v>
      </c>
    </row>
    <row r="425" spans="13:15">
      <c r="M425" s="10" t="n">
        <v>43325</v>
      </c>
      <c r="N425">
        <f>N418-1</f>
        <v>3</v>
      </c>
      <c r="O425" t="n">
        <v>45</v>
      </c>
    </row>
    <row r="426" spans="13:15">
      <c r="M426" s="10" t="n">
        <v>43324</v>
      </c>
      <c r="N426">
        <f>N419-1</f>
        <v>2</v>
      </c>
      <c r="O426" t="n">
        <v>45</v>
      </c>
    </row>
    <row r="427" spans="13:15">
      <c r="M427" s="10" t="n">
        <v>43323</v>
      </c>
      <c r="N427">
        <f>N420-1</f>
        <v>2</v>
      </c>
      <c r="O427" t="n">
        <v>45</v>
      </c>
    </row>
    <row r="428" spans="13:15">
      <c r="M428" s="10" t="n">
        <v>43322</v>
      </c>
      <c r="N428">
        <f>N421-1</f>
        <v>2</v>
      </c>
      <c r="O428" t="n">
        <v>45</v>
      </c>
    </row>
    <row r="429" spans="13:15">
      <c r="M429" s="10" t="n">
        <v>43321</v>
      </c>
      <c r="N429">
        <f>N422-1</f>
        <v>2</v>
      </c>
      <c r="O429" t="n">
        <v>45</v>
      </c>
    </row>
    <row r="430" spans="13:15">
      <c r="M430" s="10" t="n">
        <v>43320</v>
      </c>
      <c r="N430">
        <f>N423-1</f>
        <v>2</v>
      </c>
      <c r="O430" t="n">
        <v>45</v>
      </c>
    </row>
    <row r="431" spans="13:15">
      <c r="M431" s="10" t="n">
        <v>43319</v>
      </c>
      <c r="N431">
        <f>N424-1</f>
        <v>2</v>
      </c>
      <c r="O431" t="n">
        <v>45</v>
      </c>
    </row>
    <row r="432" spans="13:15">
      <c r="M432" s="10" t="n">
        <v>43318</v>
      </c>
      <c r="N432">
        <f>N425-1</f>
        <v>2</v>
      </c>
      <c r="O432" t="n">
        <v>45</v>
      </c>
    </row>
    <row r="433" spans="13:15">
      <c r="M433" s="10" t="n">
        <v>43317</v>
      </c>
      <c r="N433">
        <f>N426-1</f>
        <v>1</v>
      </c>
      <c r="O433" t="n">
        <v>45</v>
      </c>
    </row>
    <row r="434" spans="13:15">
      <c r="M434" s="10" t="n">
        <v>43316</v>
      </c>
      <c r="N434">
        <f>N427-1</f>
        <v>1</v>
      </c>
      <c r="O434" t="n">
        <v>45</v>
      </c>
    </row>
    <row r="435" spans="13:15">
      <c r="M435" s="10" t="n">
        <v>43315</v>
      </c>
      <c r="N435">
        <f>N428-1</f>
        <v>1</v>
      </c>
      <c r="O435" t="n">
        <v>45</v>
      </c>
    </row>
    <row r="436" spans="13:15">
      <c r="M436" s="10" t="n">
        <v>43314</v>
      </c>
      <c r="N436">
        <f>N429-1</f>
        <v>1</v>
      </c>
      <c r="O436" t="n">
        <v>45</v>
      </c>
    </row>
    <row r="437" spans="13:15">
      <c r="M437" s="10" t="n">
        <v>43313</v>
      </c>
      <c r="N437">
        <f>N430-1</f>
        <v>1</v>
      </c>
      <c r="O437" t="n">
        <v>45</v>
      </c>
    </row>
    <row r="438" spans="13:15">
      <c r="M438" s="10" t="n">
        <v>43312</v>
      </c>
      <c r="N438">
        <f>N431-1</f>
        <v>1</v>
      </c>
      <c r="O438" t="n">
        <v>45</v>
      </c>
    </row>
    <row r="439" spans="13:15">
      <c r="M439" s="10" t="n">
        <v>43311</v>
      </c>
      <c r="N439">
        <f>N432-1</f>
        <v>1</v>
      </c>
      <c r="O439" t="n">
        <v>45</v>
      </c>
    </row>
    <row r="440" spans="13:15">
      <c r="M440" s="10" t="n">
        <v>43310</v>
      </c>
      <c r="N440" t="n">
        <v>16</v>
      </c>
      <c r="O440" t="n">
        <v>44</v>
      </c>
    </row>
    <row r="441" spans="13:15">
      <c r="M441" s="10" t="n">
        <v>43309</v>
      </c>
      <c r="N441" t="n">
        <v>16</v>
      </c>
      <c r="O441" t="n">
        <v>44</v>
      </c>
    </row>
    <row r="442" spans="13:15">
      <c r="M442" s="10" t="n">
        <v>43308</v>
      </c>
      <c r="N442" t="n">
        <v>16</v>
      </c>
      <c r="O442" t="n">
        <v>44</v>
      </c>
    </row>
    <row r="443" spans="13:15">
      <c r="M443" s="10" t="n">
        <v>43307</v>
      </c>
      <c r="N443" t="n">
        <v>16</v>
      </c>
      <c r="O443" t="n">
        <v>44</v>
      </c>
    </row>
    <row r="444" spans="13:15">
      <c r="M444" s="10" t="n">
        <v>43306</v>
      </c>
      <c r="N444" t="n">
        <v>16</v>
      </c>
      <c r="O444" t="n">
        <v>44</v>
      </c>
    </row>
    <row r="445" spans="13:15">
      <c r="M445" s="10" t="n">
        <v>43305</v>
      </c>
      <c r="N445" t="n">
        <v>16</v>
      </c>
      <c r="O445" t="n">
        <v>44</v>
      </c>
    </row>
    <row r="446" spans="13:15">
      <c r="M446" s="10" t="n">
        <v>43304</v>
      </c>
      <c r="N446" t="n">
        <v>16</v>
      </c>
      <c r="O446" t="n">
        <v>44</v>
      </c>
    </row>
    <row r="447" spans="13:15">
      <c r="M447" s="10" t="n">
        <v>43303</v>
      </c>
      <c r="N447">
        <f>N440-1</f>
        <v>15</v>
      </c>
      <c r="O447" t="n">
        <v>44</v>
      </c>
    </row>
    <row r="448" spans="13:15">
      <c r="M448" s="10" t="n">
        <v>43302</v>
      </c>
      <c r="N448">
        <f>N441-1</f>
        <v>15</v>
      </c>
      <c r="O448" t="n">
        <v>44</v>
      </c>
    </row>
    <row r="449" spans="13:15">
      <c r="M449" s="10" t="n">
        <v>43301</v>
      </c>
      <c r="N449">
        <f>N442-1</f>
        <v>15</v>
      </c>
      <c r="O449" t="n">
        <v>44</v>
      </c>
    </row>
    <row r="450" spans="13:15">
      <c r="M450" s="10" t="n">
        <v>43300</v>
      </c>
      <c r="N450">
        <f>N443-1</f>
        <v>15</v>
      </c>
      <c r="O450" t="n">
        <v>44</v>
      </c>
    </row>
    <row r="451" spans="13:15">
      <c r="M451" s="10" t="n">
        <v>43299</v>
      </c>
      <c r="N451">
        <f>N444-1</f>
        <v>15</v>
      </c>
      <c r="O451" t="n">
        <v>44</v>
      </c>
    </row>
    <row r="452" spans="13:15">
      <c r="M452" s="10" t="n">
        <v>43298</v>
      </c>
      <c r="N452">
        <f>N445-1</f>
        <v>15</v>
      </c>
      <c r="O452" t="n">
        <v>44</v>
      </c>
    </row>
    <row r="453" spans="13:15">
      <c r="M453" s="10" t="n">
        <v>43297</v>
      </c>
      <c r="N453">
        <f>N446-1</f>
        <v>15</v>
      </c>
      <c r="O453" t="n">
        <v>44</v>
      </c>
    </row>
    <row r="454" spans="13:15">
      <c r="M454" s="10" t="n">
        <v>43296</v>
      </c>
      <c r="N454">
        <f>N447-1</f>
        <v>14</v>
      </c>
      <c r="O454" t="n">
        <v>44</v>
      </c>
    </row>
    <row r="455" spans="13:15">
      <c r="M455" s="10" t="n">
        <v>43295</v>
      </c>
      <c r="N455">
        <f>N448-1</f>
        <v>14</v>
      </c>
      <c r="O455" t="n">
        <v>44</v>
      </c>
    </row>
    <row r="456" spans="13:15">
      <c r="M456" s="10" t="n">
        <v>43294</v>
      </c>
      <c r="N456">
        <f>N449-1</f>
        <v>14</v>
      </c>
      <c r="O456" t="n">
        <v>44</v>
      </c>
    </row>
    <row r="457" spans="13:15">
      <c r="M457" s="10" t="n">
        <v>43293</v>
      </c>
      <c r="N457">
        <f>N450-1</f>
        <v>14</v>
      </c>
      <c r="O457" t="n">
        <v>44</v>
      </c>
    </row>
    <row r="458" spans="13:15">
      <c r="M458" s="10" t="n">
        <v>43292</v>
      </c>
      <c r="N458">
        <f>N451-1</f>
        <v>14</v>
      </c>
      <c r="O458" t="n">
        <v>44</v>
      </c>
    </row>
    <row r="459" spans="13:15">
      <c r="M459" s="10" t="n">
        <v>43291</v>
      </c>
      <c r="N459">
        <f>N452-1</f>
        <v>14</v>
      </c>
      <c r="O459" t="n">
        <v>44</v>
      </c>
    </row>
    <row r="460" spans="13:15">
      <c r="M460" s="10" t="n">
        <v>43290</v>
      </c>
      <c r="N460">
        <f>N453-1</f>
        <v>14</v>
      </c>
      <c r="O460" t="n">
        <v>44</v>
      </c>
    </row>
    <row r="461" spans="13:15">
      <c r="M461" s="10" t="n">
        <v>43289</v>
      </c>
      <c r="N461">
        <f>N454-1</f>
        <v>13</v>
      </c>
      <c r="O461" t="n">
        <v>44</v>
      </c>
    </row>
    <row r="462" spans="13:15">
      <c r="M462" s="10" t="n">
        <v>43288</v>
      </c>
      <c r="N462">
        <f>N455-1</f>
        <v>13</v>
      </c>
      <c r="O462" t="n">
        <v>44</v>
      </c>
    </row>
    <row r="463" spans="13:15">
      <c r="M463" s="10" t="n">
        <v>43287</v>
      </c>
      <c r="N463">
        <f>N456-1</f>
        <v>13</v>
      </c>
      <c r="O463" t="n">
        <v>44</v>
      </c>
    </row>
    <row r="464" spans="13:15">
      <c r="M464" s="10" t="n">
        <v>43286</v>
      </c>
      <c r="N464">
        <f>N457-1</f>
        <v>13</v>
      </c>
      <c r="O464" t="n">
        <v>44</v>
      </c>
    </row>
    <row r="465" spans="13:15">
      <c r="M465" s="10" t="n">
        <v>43285</v>
      </c>
      <c r="N465">
        <f>N458-1</f>
        <v>13</v>
      </c>
      <c r="O465" t="n">
        <v>44</v>
      </c>
    </row>
    <row r="466" spans="13:15">
      <c r="M466" s="10" t="n">
        <v>43284</v>
      </c>
      <c r="N466">
        <f>N459-1</f>
        <v>13</v>
      </c>
      <c r="O466" t="n">
        <v>44</v>
      </c>
    </row>
    <row r="467" spans="13:15">
      <c r="M467" s="10" t="n">
        <v>43283</v>
      </c>
      <c r="N467">
        <f>N460-1</f>
        <v>13</v>
      </c>
      <c r="O467" t="n">
        <v>44</v>
      </c>
    </row>
    <row r="468" spans="13:15">
      <c r="M468" s="10" t="n">
        <v>43282</v>
      </c>
      <c r="N468">
        <f>N461-1</f>
        <v>12</v>
      </c>
      <c r="O468" t="n">
        <v>44</v>
      </c>
    </row>
    <row r="469" spans="13:15">
      <c r="M469" s="10" t="n">
        <v>43281</v>
      </c>
      <c r="N469">
        <f>N462-1</f>
        <v>12</v>
      </c>
      <c r="O469" t="n">
        <v>44</v>
      </c>
    </row>
    <row r="470" spans="13:15">
      <c r="M470" s="10" t="n">
        <v>43280</v>
      </c>
      <c r="N470">
        <f>N463-1</f>
        <v>12</v>
      </c>
      <c r="O470" t="n">
        <v>44</v>
      </c>
    </row>
    <row r="471" spans="13:15">
      <c r="M471" s="10" t="n">
        <v>43279</v>
      </c>
      <c r="N471">
        <f>N464-1</f>
        <v>12</v>
      </c>
      <c r="O471" t="n">
        <v>44</v>
      </c>
    </row>
    <row r="472" spans="13:15">
      <c r="M472" s="10" t="n">
        <v>43278</v>
      </c>
      <c r="N472">
        <f>N465-1</f>
        <v>12</v>
      </c>
      <c r="O472" t="n">
        <v>44</v>
      </c>
    </row>
    <row r="473" spans="13:15">
      <c r="M473" s="10" t="n">
        <v>43277</v>
      </c>
      <c r="N473">
        <f>N466-1</f>
        <v>12</v>
      </c>
      <c r="O473" t="n">
        <v>44</v>
      </c>
    </row>
    <row r="474" spans="13:15">
      <c r="M474" s="10" t="n">
        <v>43276</v>
      </c>
      <c r="N474">
        <f>N467-1</f>
        <v>12</v>
      </c>
      <c r="O474" t="n">
        <v>44</v>
      </c>
    </row>
    <row r="475" spans="13:15">
      <c r="M475" s="10" t="n">
        <v>43275</v>
      </c>
      <c r="N475">
        <f>N468-1</f>
        <v>11</v>
      </c>
      <c r="O475" t="n">
        <v>44</v>
      </c>
    </row>
    <row r="476" spans="13:15">
      <c r="M476" s="10" t="n">
        <v>43274</v>
      </c>
      <c r="N476">
        <f>N469-1</f>
        <v>11</v>
      </c>
      <c r="O476" t="n">
        <v>44</v>
      </c>
    </row>
    <row r="477" spans="13:15">
      <c r="M477" s="10" t="n">
        <v>43273</v>
      </c>
      <c r="N477">
        <f>N470-1</f>
        <v>11</v>
      </c>
      <c r="O477" t="n">
        <v>44</v>
      </c>
    </row>
    <row r="478" spans="13:15">
      <c r="M478" s="10" t="n">
        <v>43272</v>
      </c>
      <c r="N478">
        <f>N471-1</f>
        <v>11</v>
      </c>
      <c r="O478" t="n">
        <v>44</v>
      </c>
    </row>
    <row r="479" spans="13:15">
      <c r="M479" s="10" t="n">
        <v>43271</v>
      </c>
      <c r="N479">
        <f>N472-1</f>
        <v>11</v>
      </c>
      <c r="O479" t="n">
        <v>44</v>
      </c>
    </row>
    <row r="480" spans="13:15">
      <c r="M480" s="10" t="n">
        <v>43270</v>
      </c>
      <c r="N480">
        <f>N473-1</f>
        <v>11</v>
      </c>
      <c r="O480" t="n">
        <v>44</v>
      </c>
    </row>
    <row r="481" spans="13:15">
      <c r="M481" s="10" t="n">
        <v>43269</v>
      </c>
      <c r="N481">
        <f>N474-1</f>
        <v>11</v>
      </c>
      <c r="O481" t="n">
        <v>44</v>
      </c>
    </row>
    <row r="482" spans="13:15">
      <c r="M482" s="10" t="n">
        <v>43268</v>
      </c>
      <c r="N482">
        <f>N475-1</f>
        <v>10</v>
      </c>
      <c r="O482" t="n">
        <v>44</v>
      </c>
    </row>
    <row r="483" spans="13:15">
      <c r="M483" s="10" t="n">
        <v>43267</v>
      </c>
      <c r="N483">
        <f>N476-1</f>
        <v>10</v>
      </c>
      <c r="O483" t="n">
        <v>44</v>
      </c>
    </row>
    <row r="484" spans="13:15">
      <c r="M484" s="10" t="n">
        <v>43266</v>
      </c>
      <c r="N484">
        <f>N477-1</f>
        <v>10</v>
      </c>
      <c r="O484" t="n">
        <v>44</v>
      </c>
    </row>
    <row r="485" spans="13:15">
      <c r="M485" s="10" t="n">
        <v>43265</v>
      </c>
      <c r="N485">
        <f>N478-1</f>
        <v>10</v>
      </c>
      <c r="O485" t="n">
        <v>44</v>
      </c>
    </row>
    <row r="486" spans="13:15">
      <c r="M486" s="10" t="n">
        <v>43264</v>
      </c>
      <c r="N486">
        <f>N479-1</f>
        <v>10</v>
      </c>
      <c r="O486" t="n">
        <v>44</v>
      </c>
    </row>
    <row r="487" spans="13:15">
      <c r="M487" s="10" t="n">
        <v>43263</v>
      </c>
      <c r="N487">
        <f>N480-1</f>
        <v>10</v>
      </c>
      <c r="O487" t="n">
        <v>44</v>
      </c>
    </row>
    <row r="488" spans="13:15">
      <c r="M488" s="10" t="n">
        <v>43262</v>
      </c>
      <c r="N488">
        <f>N481-1</f>
        <v>10</v>
      </c>
      <c r="O488" t="n">
        <v>44</v>
      </c>
    </row>
    <row r="489" spans="13:15">
      <c r="M489" s="10" t="n">
        <v>43261</v>
      </c>
      <c r="N489">
        <f>N482-1</f>
        <v>9</v>
      </c>
      <c r="O489" t="n">
        <v>44</v>
      </c>
    </row>
    <row r="490" spans="13:15">
      <c r="M490" s="10" t="n">
        <v>43260</v>
      </c>
      <c r="N490">
        <f>N483-1</f>
        <v>9</v>
      </c>
      <c r="O490" t="n">
        <v>44</v>
      </c>
    </row>
    <row r="491" spans="13:15">
      <c r="M491" s="10" t="n">
        <v>43259</v>
      </c>
      <c r="N491">
        <f>N484-1</f>
        <v>9</v>
      </c>
      <c r="O491" t="n">
        <v>44</v>
      </c>
    </row>
    <row r="492" spans="13:15">
      <c r="M492" s="10" t="n">
        <v>43258</v>
      </c>
      <c r="N492">
        <f>N485-1</f>
        <v>9</v>
      </c>
      <c r="O492" t="n">
        <v>44</v>
      </c>
    </row>
    <row r="493" spans="13:15">
      <c r="M493" s="10" t="n">
        <v>43257</v>
      </c>
      <c r="N493">
        <f>N486-1</f>
        <v>9</v>
      </c>
      <c r="O493" t="n">
        <v>44</v>
      </c>
    </row>
    <row r="494" spans="13:15">
      <c r="M494" s="10" t="n">
        <v>43256</v>
      </c>
      <c r="N494">
        <f>N487-1</f>
        <v>9</v>
      </c>
      <c r="O494" t="n">
        <v>44</v>
      </c>
    </row>
    <row r="495" spans="13:15">
      <c r="M495" s="10" t="n">
        <v>43255</v>
      </c>
      <c r="N495">
        <f>N488-1</f>
        <v>9</v>
      </c>
      <c r="O495" t="n">
        <v>44</v>
      </c>
    </row>
    <row r="496" spans="13:15">
      <c r="M496" s="10" t="n">
        <v>43254</v>
      </c>
      <c r="N496">
        <f>N489-1</f>
        <v>8</v>
      </c>
      <c r="O496" t="n">
        <v>44</v>
      </c>
    </row>
    <row r="497" spans="13:15">
      <c r="M497" s="10" t="n">
        <v>43253</v>
      </c>
      <c r="N497">
        <f>N490-1</f>
        <v>8</v>
      </c>
      <c r="O497" t="n">
        <v>44</v>
      </c>
    </row>
    <row r="498" spans="13:15">
      <c r="M498" s="10" t="n">
        <v>43252</v>
      </c>
      <c r="N498">
        <f>N491-1</f>
        <v>8</v>
      </c>
      <c r="O498" t="n">
        <v>44</v>
      </c>
    </row>
    <row r="499" spans="13:15">
      <c r="M499" s="10" t="n">
        <v>43251</v>
      </c>
      <c r="N499">
        <f>N492-1</f>
        <v>8</v>
      </c>
      <c r="O499" t="n">
        <v>44</v>
      </c>
    </row>
    <row r="500" spans="13:15">
      <c r="M500" s="10" t="n">
        <v>43250</v>
      </c>
      <c r="N500">
        <f>N493-1</f>
        <v>8</v>
      </c>
      <c r="O500" t="n">
        <v>44</v>
      </c>
    </row>
    <row r="501" spans="13:15">
      <c r="M501" s="10" t="n">
        <v>43249</v>
      </c>
      <c r="N501">
        <f>N494-1</f>
        <v>8</v>
      </c>
      <c r="O501" t="n">
        <v>44</v>
      </c>
    </row>
    <row r="502" spans="13:15">
      <c r="M502" s="10" t="n">
        <v>43248</v>
      </c>
      <c r="N502">
        <f>N495-1</f>
        <v>8</v>
      </c>
      <c r="O502" t="n">
        <v>44</v>
      </c>
    </row>
    <row r="503" spans="13:15">
      <c r="M503" s="10" t="n">
        <v>43247</v>
      </c>
      <c r="N503">
        <f>N496-1</f>
        <v>7</v>
      </c>
      <c r="O503" t="n">
        <v>44</v>
      </c>
    </row>
    <row r="504" spans="13:15">
      <c r="M504" s="10" t="n">
        <v>43246</v>
      </c>
      <c r="N504">
        <f>N497-1</f>
        <v>7</v>
      </c>
      <c r="O504" t="n">
        <v>44</v>
      </c>
    </row>
    <row r="505" spans="13:15">
      <c r="M505" s="10" t="n">
        <v>43245</v>
      </c>
      <c r="N505">
        <f>N498-1</f>
        <v>7</v>
      </c>
      <c r="O505" t="n">
        <v>44</v>
      </c>
    </row>
    <row r="506" spans="13:15">
      <c r="M506" s="10" t="n">
        <v>43244</v>
      </c>
      <c r="N506">
        <f>N499-1</f>
        <v>7</v>
      </c>
      <c r="O506" t="n">
        <v>44</v>
      </c>
    </row>
    <row r="507" spans="13:15">
      <c r="M507" s="10" t="n">
        <v>43243</v>
      </c>
      <c r="N507">
        <f>N500-1</f>
        <v>7</v>
      </c>
      <c r="O507" t="n">
        <v>44</v>
      </c>
    </row>
    <row r="508" spans="13:15">
      <c r="M508" s="10" t="n">
        <v>43242</v>
      </c>
      <c r="N508">
        <f>N501-1</f>
        <v>7</v>
      </c>
      <c r="O508" t="n">
        <v>44</v>
      </c>
    </row>
    <row r="509" spans="13:15">
      <c r="M509" s="10" t="n">
        <v>43241</v>
      </c>
      <c r="N509">
        <f>N502-1</f>
        <v>7</v>
      </c>
      <c r="O509" t="n">
        <v>44</v>
      </c>
    </row>
    <row r="510" spans="13:15">
      <c r="M510" s="10" t="n">
        <v>43240</v>
      </c>
      <c r="N510">
        <f>N503-1</f>
        <v>6</v>
      </c>
      <c r="O510" t="n">
        <v>44</v>
      </c>
    </row>
    <row r="511" spans="13:15">
      <c r="M511" s="10" t="n">
        <v>43239</v>
      </c>
      <c r="N511">
        <f>N504-1</f>
        <v>6</v>
      </c>
      <c r="O511" t="n">
        <v>44</v>
      </c>
    </row>
    <row r="512" spans="13:15">
      <c r="M512" s="10" t="n">
        <v>43238</v>
      </c>
      <c r="N512">
        <f>N505-1</f>
        <v>6</v>
      </c>
      <c r="O512" t="n">
        <v>44</v>
      </c>
    </row>
    <row r="513" spans="13:15">
      <c r="M513" s="10" t="n">
        <v>43237</v>
      </c>
      <c r="N513">
        <f>N506-1</f>
        <v>6</v>
      </c>
      <c r="O513" t="n">
        <v>44</v>
      </c>
    </row>
    <row r="514" spans="13:15">
      <c r="M514" s="10" t="n">
        <v>43236</v>
      </c>
      <c r="N514">
        <f>N507-1</f>
        <v>6</v>
      </c>
      <c r="O514" t="n">
        <v>44</v>
      </c>
    </row>
    <row r="515" spans="13:15">
      <c r="M515" s="10" t="n">
        <v>43235</v>
      </c>
      <c r="N515">
        <f>N508-1</f>
        <v>6</v>
      </c>
      <c r="O515" t="n">
        <v>44</v>
      </c>
    </row>
    <row r="516" spans="13:15">
      <c r="M516" s="10" t="n">
        <v>43234</v>
      </c>
      <c r="N516">
        <f>N509-1</f>
        <v>6</v>
      </c>
      <c r="O516" t="n">
        <v>44</v>
      </c>
    </row>
    <row r="517" spans="13:15">
      <c r="M517" s="10" t="n">
        <v>43233</v>
      </c>
      <c r="N517">
        <f>N510-1</f>
        <v>5</v>
      </c>
      <c r="O517" t="n">
        <v>44</v>
      </c>
    </row>
    <row r="518" spans="13:15">
      <c r="M518" s="10" t="n">
        <v>43232</v>
      </c>
      <c r="N518">
        <f>N511-1</f>
        <v>5</v>
      </c>
      <c r="O518" t="n">
        <v>44</v>
      </c>
    </row>
    <row r="519" spans="13:15">
      <c r="M519" s="10" t="n">
        <v>43231</v>
      </c>
      <c r="N519">
        <f>N512-1</f>
        <v>5</v>
      </c>
      <c r="O519" t="n">
        <v>44</v>
      </c>
    </row>
    <row r="520" spans="13:15">
      <c r="M520" s="10" t="n">
        <v>43230</v>
      </c>
      <c r="N520">
        <f>N513-1</f>
        <v>5</v>
      </c>
      <c r="O520" t="n">
        <v>44</v>
      </c>
    </row>
    <row r="521" spans="13:15">
      <c r="M521" s="10" t="n">
        <v>43229</v>
      </c>
      <c r="N521">
        <f>N514-1</f>
        <v>5</v>
      </c>
      <c r="O521" t="n">
        <v>44</v>
      </c>
    </row>
    <row r="522" spans="13:15">
      <c r="M522" s="10" t="n">
        <v>43228</v>
      </c>
      <c r="N522">
        <f>N515-1</f>
        <v>5</v>
      </c>
      <c r="O522" t="n">
        <v>44</v>
      </c>
    </row>
    <row r="523" spans="13:15">
      <c r="M523" s="10" t="n">
        <v>43227</v>
      </c>
      <c r="N523">
        <f>N516-1</f>
        <v>5</v>
      </c>
      <c r="O523" t="n">
        <v>44</v>
      </c>
    </row>
    <row r="524" spans="13:15">
      <c r="M524" s="10" t="n">
        <v>43226</v>
      </c>
      <c r="N524">
        <f>N517-1</f>
        <v>4</v>
      </c>
      <c r="O524" t="n">
        <v>44</v>
      </c>
    </row>
    <row r="525" spans="13:15">
      <c r="M525" s="10" t="n">
        <v>43225</v>
      </c>
      <c r="N525">
        <f>N518-1</f>
        <v>4</v>
      </c>
      <c r="O525" t="n">
        <v>44</v>
      </c>
    </row>
    <row r="526" spans="13:15">
      <c r="M526" s="10" t="n">
        <v>43224</v>
      </c>
      <c r="N526">
        <f>N519-1</f>
        <v>4</v>
      </c>
      <c r="O526" t="n">
        <v>44</v>
      </c>
    </row>
    <row r="527" spans="13:15">
      <c r="M527" s="10" t="n">
        <v>43223</v>
      </c>
      <c r="N527">
        <f>N520-1</f>
        <v>4</v>
      </c>
      <c r="O527" t="n">
        <v>44</v>
      </c>
    </row>
    <row r="528" spans="13:15">
      <c r="M528" s="10" t="n">
        <v>43222</v>
      </c>
      <c r="N528">
        <f>N521-1</f>
        <v>4</v>
      </c>
      <c r="O528" t="n">
        <v>44</v>
      </c>
    </row>
    <row r="529" spans="13:15">
      <c r="M529" s="10" t="n">
        <v>43221</v>
      </c>
      <c r="N529">
        <f>N522-1</f>
        <v>4</v>
      </c>
      <c r="O529" t="n">
        <v>44</v>
      </c>
    </row>
    <row r="530" spans="13:15">
      <c r="M530" s="10" t="n">
        <v>43220</v>
      </c>
      <c r="N530">
        <f>N523-1</f>
        <v>4</v>
      </c>
      <c r="O530" t="n">
        <v>44</v>
      </c>
    </row>
    <row r="531" spans="13:15">
      <c r="M531" s="10" t="n">
        <v>43219</v>
      </c>
      <c r="N531">
        <f>N524-1</f>
        <v>3</v>
      </c>
      <c r="O531" t="n">
        <v>44</v>
      </c>
    </row>
    <row r="532" spans="13:15">
      <c r="M532" s="10" t="n">
        <v>43218</v>
      </c>
      <c r="N532">
        <f>N525-1</f>
        <v>3</v>
      </c>
      <c r="O532" t="n">
        <v>44</v>
      </c>
    </row>
    <row r="533" spans="13:15">
      <c r="M533" s="10" t="n">
        <v>43217</v>
      </c>
      <c r="N533">
        <f>N526-1</f>
        <v>3</v>
      </c>
      <c r="O533" t="n">
        <v>44</v>
      </c>
    </row>
    <row r="534" spans="13:15">
      <c r="M534" s="10" t="n">
        <v>43216</v>
      </c>
      <c r="N534">
        <f>N527-1</f>
        <v>3</v>
      </c>
      <c r="O534" t="n">
        <v>44</v>
      </c>
    </row>
    <row r="535" spans="13:15">
      <c r="M535" s="10" t="n">
        <v>43215</v>
      </c>
      <c r="N535">
        <f>N528-1</f>
        <v>3</v>
      </c>
      <c r="O535" t="n">
        <v>44</v>
      </c>
    </row>
    <row r="536" spans="13:15">
      <c r="M536" s="10" t="n">
        <v>43214</v>
      </c>
      <c r="N536">
        <f>N529-1</f>
        <v>3</v>
      </c>
      <c r="O536" t="n">
        <v>44</v>
      </c>
    </row>
    <row r="537" spans="13:15">
      <c r="M537" s="10" t="n">
        <v>43213</v>
      </c>
      <c r="N537">
        <f>N530-1</f>
        <v>3</v>
      </c>
      <c r="O537" t="n">
        <v>44</v>
      </c>
    </row>
    <row r="538" spans="13:15">
      <c r="M538" s="10" t="n">
        <v>43212</v>
      </c>
      <c r="N538">
        <f>N531-1</f>
        <v>2</v>
      </c>
      <c r="O538" t="n">
        <v>44</v>
      </c>
    </row>
    <row r="539" spans="13:15">
      <c r="M539" s="10" t="n">
        <v>43211</v>
      </c>
      <c r="N539">
        <f>N532-1</f>
        <v>2</v>
      </c>
      <c r="O539" t="n">
        <v>44</v>
      </c>
    </row>
    <row r="540" spans="13:15">
      <c r="M540" s="10" t="n">
        <v>43210</v>
      </c>
      <c r="N540">
        <f>N533-1</f>
        <v>2</v>
      </c>
      <c r="O540" t="n">
        <v>44</v>
      </c>
    </row>
    <row r="541" spans="13:15">
      <c r="M541" s="10" t="n">
        <v>43209</v>
      </c>
      <c r="N541">
        <f>N534-1</f>
        <v>2</v>
      </c>
      <c r="O541" t="n">
        <v>44</v>
      </c>
    </row>
    <row r="542" spans="13:15">
      <c r="M542" s="10" t="n">
        <v>43208</v>
      </c>
      <c r="N542">
        <f>N535-1</f>
        <v>2</v>
      </c>
      <c r="O542" t="n">
        <v>44</v>
      </c>
    </row>
    <row r="543" spans="13:15">
      <c r="M543" s="10" t="n">
        <v>43207</v>
      </c>
      <c r="N543">
        <f>N536-1</f>
        <v>2</v>
      </c>
      <c r="O543" t="n">
        <v>44</v>
      </c>
    </row>
    <row r="544" spans="13:15">
      <c r="M544" s="10" t="n">
        <v>43206</v>
      </c>
      <c r="N544">
        <f>N537-1</f>
        <v>2</v>
      </c>
      <c r="O544" t="n">
        <v>44</v>
      </c>
    </row>
    <row r="545" spans="13:15">
      <c r="M545" s="10" t="n">
        <v>43205</v>
      </c>
      <c r="N545">
        <f>N538-1</f>
        <v>1</v>
      </c>
      <c r="O545" t="n">
        <v>44</v>
      </c>
    </row>
    <row r="546" spans="13:15">
      <c r="M546" s="10" t="n">
        <v>43204</v>
      </c>
      <c r="N546">
        <f>N539-1</f>
        <v>1</v>
      </c>
      <c r="O546" t="n">
        <v>44</v>
      </c>
    </row>
    <row r="547" spans="13:15">
      <c r="M547" s="10" t="n">
        <v>43203</v>
      </c>
      <c r="N547">
        <f>N540-1</f>
        <v>1</v>
      </c>
      <c r="O547" t="n">
        <v>44</v>
      </c>
    </row>
    <row r="548" spans="13:15">
      <c r="M548" s="10" t="n">
        <v>43202</v>
      </c>
      <c r="N548">
        <f>N541-1</f>
        <v>1</v>
      </c>
      <c r="O548" t="n">
        <v>44</v>
      </c>
    </row>
    <row r="549" spans="13:15">
      <c r="M549" s="10" t="n">
        <v>43201</v>
      </c>
      <c r="N549">
        <f>N542-1</f>
        <v>1</v>
      </c>
      <c r="O549" t="n">
        <v>44</v>
      </c>
    </row>
    <row r="550" spans="13:15">
      <c r="M550" s="10" t="n">
        <v>43200</v>
      </c>
      <c r="N550">
        <f>N543-1</f>
        <v>1</v>
      </c>
      <c r="O550" t="n">
        <v>44</v>
      </c>
    </row>
    <row r="551" spans="13:15">
      <c r="M551" s="10" t="n">
        <v>43199</v>
      </c>
      <c r="N551">
        <f>N544-1</f>
        <v>1</v>
      </c>
      <c r="O551" t="n">
        <v>44</v>
      </c>
    </row>
    <row r="552" spans="13:15">
      <c r="M552" s="10" t="n">
        <v>43198</v>
      </c>
      <c r="N552" t="n">
        <v>16</v>
      </c>
      <c r="O552" t="n">
        <v>43</v>
      </c>
    </row>
    <row r="553" spans="13:15">
      <c r="M553" s="10" t="n">
        <v>43197</v>
      </c>
      <c r="N553" t="n">
        <v>16</v>
      </c>
      <c r="O553" t="n">
        <v>43</v>
      </c>
    </row>
    <row r="554" spans="13:15">
      <c r="M554" s="10" t="n">
        <v>43196</v>
      </c>
      <c r="N554" t="n">
        <v>16</v>
      </c>
      <c r="O554" t="n">
        <v>43</v>
      </c>
    </row>
    <row r="555" spans="13:15">
      <c r="M555" s="10" t="n">
        <v>43195</v>
      </c>
      <c r="N555" t="n">
        <v>16</v>
      </c>
      <c r="O555" t="n">
        <v>43</v>
      </c>
    </row>
    <row r="556" spans="13:15">
      <c r="M556" s="10" t="n">
        <v>43194</v>
      </c>
      <c r="N556" t="n">
        <v>16</v>
      </c>
      <c r="O556" t="n">
        <v>43</v>
      </c>
    </row>
    <row r="557" spans="13:15">
      <c r="M557" s="10" t="n">
        <v>43193</v>
      </c>
      <c r="N557" t="n">
        <v>16</v>
      </c>
      <c r="O557" t="n">
        <v>43</v>
      </c>
    </row>
    <row r="558" spans="13:15">
      <c r="M558" s="10" t="n">
        <v>43192</v>
      </c>
      <c r="N558" t="n">
        <v>16</v>
      </c>
      <c r="O558" t="n">
        <v>43</v>
      </c>
    </row>
    <row r="559" spans="13:15">
      <c r="M559" s="10" t="n">
        <v>43191</v>
      </c>
      <c r="N559">
        <f>N552-1</f>
        <v>15</v>
      </c>
      <c r="O559" t="n">
        <v>43</v>
      </c>
    </row>
    <row r="560" spans="13:15">
      <c r="M560" s="10" t="n">
        <v>43190</v>
      </c>
      <c r="N560">
        <f>N553-1</f>
        <v>15</v>
      </c>
      <c r="O560" t="n">
        <v>43</v>
      </c>
    </row>
    <row r="561" spans="13:15">
      <c r="M561" s="10" t="n">
        <v>43189</v>
      </c>
      <c r="N561">
        <f>N554-1</f>
        <v>15</v>
      </c>
      <c r="O561" t="n">
        <v>43</v>
      </c>
    </row>
    <row r="562" spans="13:15">
      <c r="M562" s="10" t="n">
        <v>43188</v>
      </c>
      <c r="N562">
        <f>N555-1</f>
        <v>15</v>
      </c>
      <c r="O562" t="n">
        <v>43</v>
      </c>
    </row>
    <row r="563" spans="13:15">
      <c r="M563" s="10" t="n">
        <v>43187</v>
      </c>
      <c r="N563">
        <f>N556-1</f>
        <v>15</v>
      </c>
      <c r="O563" t="n">
        <v>43</v>
      </c>
    </row>
    <row r="564" spans="13:15">
      <c r="M564" s="10" t="n">
        <v>43186</v>
      </c>
      <c r="N564">
        <f>N557-1</f>
        <v>15</v>
      </c>
      <c r="O564" t="n">
        <v>43</v>
      </c>
    </row>
    <row r="565" spans="13:15">
      <c r="M565" s="10" t="n">
        <v>43185</v>
      </c>
      <c r="N565">
        <f>N558-1</f>
        <v>15</v>
      </c>
      <c r="O565" t="n">
        <v>43</v>
      </c>
    </row>
    <row r="566" spans="13:15">
      <c r="M566" s="10" t="n">
        <v>43184</v>
      </c>
      <c r="N566">
        <f>N559-1</f>
        <v>14</v>
      </c>
      <c r="O566" t="n">
        <v>43</v>
      </c>
    </row>
    <row r="567" spans="13:15">
      <c r="M567" s="10" t="n">
        <v>43183</v>
      </c>
      <c r="N567">
        <f>N560-1</f>
        <v>14</v>
      </c>
      <c r="O567" t="n">
        <v>43</v>
      </c>
    </row>
    <row r="568" spans="13:15">
      <c r="M568" s="10" t="n">
        <v>43182</v>
      </c>
      <c r="N568">
        <f>N561-1</f>
        <v>14</v>
      </c>
      <c r="O568" t="n">
        <v>43</v>
      </c>
    </row>
    <row r="569" spans="13:15">
      <c r="M569" s="10" t="n">
        <v>43181</v>
      </c>
      <c r="N569">
        <f>N562-1</f>
        <v>14</v>
      </c>
      <c r="O569" t="n">
        <v>43</v>
      </c>
    </row>
    <row r="570" spans="13:15">
      <c r="M570" s="10" t="n">
        <v>43180</v>
      </c>
      <c r="N570">
        <f>N563-1</f>
        <v>14</v>
      </c>
      <c r="O570" t="n">
        <v>43</v>
      </c>
    </row>
    <row r="571" spans="13:15">
      <c r="M571" s="10" t="n">
        <v>43179</v>
      </c>
      <c r="N571">
        <f>N564-1</f>
        <v>14</v>
      </c>
      <c r="O571" t="n">
        <v>43</v>
      </c>
    </row>
    <row r="572" spans="13:15">
      <c r="M572" s="10" t="n">
        <v>43178</v>
      </c>
      <c r="N572">
        <f>N565-1</f>
        <v>14</v>
      </c>
      <c r="O572" t="n">
        <v>43</v>
      </c>
    </row>
    <row r="573" spans="13:15">
      <c r="M573" s="10" t="n">
        <v>43177</v>
      </c>
      <c r="N573">
        <f>N566-1</f>
        <v>13</v>
      </c>
      <c r="O573" t="n">
        <v>43</v>
      </c>
    </row>
    <row r="574" spans="13:15">
      <c r="M574" s="10" t="n">
        <v>43176</v>
      </c>
      <c r="N574">
        <f>N567-1</f>
        <v>13</v>
      </c>
      <c r="O574" t="n">
        <v>43</v>
      </c>
    </row>
    <row r="575" spans="13:15">
      <c r="M575" s="10" t="n">
        <v>43175</v>
      </c>
      <c r="N575">
        <f>N568-1</f>
        <v>13</v>
      </c>
      <c r="O575" t="n">
        <v>43</v>
      </c>
    </row>
    <row r="576" spans="13:15">
      <c r="M576" s="10" t="n">
        <v>43174</v>
      </c>
      <c r="N576">
        <f>N569-1</f>
        <v>13</v>
      </c>
      <c r="O576" t="n">
        <v>43</v>
      </c>
    </row>
    <row r="577" spans="13:15">
      <c r="M577" s="10" t="n">
        <v>43173</v>
      </c>
      <c r="N577">
        <f>N570-1</f>
        <v>13</v>
      </c>
      <c r="O577" t="n">
        <v>43</v>
      </c>
    </row>
    <row r="578" spans="13:15">
      <c r="M578" s="10" t="n">
        <v>43172</v>
      </c>
      <c r="N578">
        <f>N571-1</f>
        <v>13</v>
      </c>
      <c r="O578" t="n">
        <v>43</v>
      </c>
    </row>
    <row r="579" spans="13:15">
      <c r="M579" s="10" t="n">
        <v>43171</v>
      </c>
      <c r="N579">
        <f>N572-1</f>
        <v>13</v>
      </c>
      <c r="O579" t="n">
        <v>43</v>
      </c>
    </row>
    <row r="580" spans="13:15">
      <c r="M580" s="10" t="n">
        <v>43170</v>
      </c>
      <c r="N580">
        <f>N573-1</f>
        <v>12</v>
      </c>
      <c r="O580" t="n">
        <v>43</v>
      </c>
    </row>
    <row r="581" spans="13:15">
      <c r="M581" s="10" t="n">
        <v>43169</v>
      </c>
      <c r="N581">
        <f>N574-1</f>
        <v>12</v>
      </c>
      <c r="O581" t="n">
        <v>43</v>
      </c>
    </row>
    <row r="582" spans="13:15">
      <c r="M582" s="10" t="n">
        <v>43168</v>
      </c>
      <c r="N582">
        <f>N575-1</f>
        <v>12</v>
      </c>
      <c r="O582" t="n">
        <v>43</v>
      </c>
    </row>
    <row r="583" spans="13:15">
      <c r="M583" s="10" t="n">
        <v>43167</v>
      </c>
      <c r="N583">
        <f>N576-1</f>
        <v>12</v>
      </c>
      <c r="O583" t="n">
        <v>43</v>
      </c>
    </row>
    <row r="584" spans="13:15">
      <c r="M584" s="10" t="n">
        <v>43166</v>
      </c>
      <c r="N584">
        <f>N577-1</f>
        <v>12</v>
      </c>
      <c r="O584" t="n">
        <v>43</v>
      </c>
    </row>
    <row r="585" spans="13:15">
      <c r="M585" s="10" t="n">
        <v>43165</v>
      </c>
      <c r="N585">
        <f>N578-1</f>
        <v>12</v>
      </c>
      <c r="O585" t="n">
        <v>43</v>
      </c>
    </row>
    <row r="586" spans="13:15">
      <c r="M586" s="10" t="n">
        <v>43164</v>
      </c>
      <c r="N586">
        <f>N579-1</f>
        <v>12</v>
      </c>
      <c r="O586" t="n">
        <v>43</v>
      </c>
    </row>
    <row r="587" spans="13:15">
      <c r="M587" s="10" t="n">
        <v>43163</v>
      </c>
      <c r="N587">
        <f>N580-1</f>
        <v>11</v>
      </c>
      <c r="O587" t="n">
        <v>43</v>
      </c>
    </row>
    <row r="588" spans="13:15">
      <c r="M588" s="10" t="n">
        <v>43162</v>
      </c>
      <c r="N588">
        <f>N581-1</f>
        <v>11</v>
      </c>
      <c r="O588" t="n">
        <v>43</v>
      </c>
    </row>
    <row r="589" spans="13:15">
      <c r="M589" s="10" t="n">
        <v>43161</v>
      </c>
      <c r="N589">
        <f>N582-1</f>
        <v>11</v>
      </c>
      <c r="O589" t="n">
        <v>43</v>
      </c>
    </row>
    <row r="590" spans="13:15">
      <c r="M590" s="10" t="n">
        <v>43160</v>
      </c>
      <c r="N590">
        <f>N583-1</f>
        <v>11</v>
      </c>
      <c r="O590" t="n">
        <v>43</v>
      </c>
    </row>
    <row r="591" spans="13:15">
      <c r="M591" s="10" t="n">
        <v>43159</v>
      </c>
      <c r="N591">
        <f>N584-1</f>
        <v>11</v>
      </c>
      <c r="O591" t="n">
        <v>43</v>
      </c>
    </row>
    <row r="592" spans="13:15">
      <c r="M592" s="10" t="n">
        <v>43158</v>
      </c>
      <c r="N592">
        <f>N585-1</f>
        <v>11</v>
      </c>
      <c r="O592" t="n">
        <v>43</v>
      </c>
    </row>
    <row r="593" spans="13:15">
      <c r="M593" s="10" t="n">
        <v>43157</v>
      </c>
      <c r="N593">
        <f>N586-1</f>
        <v>11</v>
      </c>
      <c r="O593" t="n">
        <v>43</v>
      </c>
    </row>
    <row r="594" spans="13:15">
      <c r="M594" s="10" t="n">
        <v>43156</v>
      </c>
      <c r="N594">
        <f>N587-1</f>
        <v>10</v>
      </c>
      <c r="O594" t="n">
        <v>43</v>
      </c>
    </row>
    <row r="595" spans="13:15">
      <c r="M595" s="10" t="n">
        <v>43155</v>
      </c>
      <c r="N595">
        <f>N588-1</f>
        <v>10</v>
      </c>
      <c r="O595" t="n">
        <v>43</v>
      </c>
    </row>
    <row r="596" spans="13:15">
      <c r="M596" s="10" t="n">
        <v>43154</v>
      </c>
      <c r="N596">
        <f>N589-1</f>
        <v>10</v>
      </c>
      <c r="O596" t="n">
        <v>43</v>
      </c>
    </row>
    <row r="597" spans="13:15">
      <c r="M597" s="10" t="n">
        <v>43153</v>
      </c>
      <c r="N597">
        <f>N590-1</f>
        <v>10</v>
      </c>
      <c r="O597" t="n">
        <v>43</v>
      </c>
    </row>
    <row r="598" spans="13:15">
      <c r="M598" s="10" t="n">
        <v>43152</v>
      </c>
      <c r="N598">
        <f>N591-1</f>
        <v>10</v>
      </c>
      <c r="O598" t="n">
        <v>43</v>
      </c>
    </row>
    <row r="599" spans="13:15">
      <c r="M599" s="10" t="n">
        <v>43151</v>
      </c>
      <c r="N599">
        <f>N592-1</f>
        <v>10</v>
      </c>
      <c r="O599" t="n">
        <v>43</v>
      </c>
    </row>
    <row r="600" spans="13:15">
      <c r="M600" s="10" t="n">
        <v>43150</v>
      </c>
      <c r="N600">
        <f>N593-1</f>
        <v>10</v>
      </c>
      <c r="O600" t="n">
        <v>43</v>
      </c>
    </row>
    <row r="601" spans="13:15">
      <c r="M601" s="10" t="n">
        <v>43149</v>
      </c>
      <c r="N601">
        <f>N594-1</f>
        <v>9</v>
      </c>
      <c r="O601" t="n">
        <v>43</v>
      </c>
    </row>
    <row r="602" spans="13:15">
      <c r="M602" s="10" t="n">
        <v>43148</v>
      </c>
      <c r="N602">
        <f>N595-1</f>
        <v>9</v>
      </c>
      <c r="O602" t="n">
        <v>43</v>
      </c>
    </row>
    <row r="603" spans="13:15">
      <c r="M603" s="10" t="n">
        <v>43147</v>
      </c>
      <c r="N603">
        <f>N596-1</f>
        <v>9</v>
      </c>
      <c r="O603" t="n">
        <v>43</v>
      </c>
    </row>
    <row r="604" spans="13:15">
      <c r="M604" s="10" t="n">
        <v>43146</v>
      </c>
      <c r="N604">
        <f>N597-1</f>
        <v>9</v>
      </c>
      <c r="O604" t="n">
        <v>43</v>
      </c>
    </row>
    <row r="605" spans="13:15">
      <c r="M605" s="10" t="n">
        <v>43145</v>
      </c>
      <c r="N605">
        <f>N598-1</f>
        <v>9</v>
      </c>
      <c r="O605" t="n">
        <v>43</v>
      </c>
    </row>
    <row r="606" spans="13:15">
      <c r="M606" s="10" t="n">
        <v>43144</v>
      </c>
      <c r="N606">
        <f>N599-1</f>
        <v>9</v>
      </c>
      <c r="O606" t="n">
        <v>43</v>
      </c>
    </row>
    <row r="607" spans="13:15">
      <c r="M607" s="10" t="n">
        <v>43143</v>
      </c>
      <c r="N607">
        <f>N600-1</f>
        <v>9</v>
      </c>
      <c r="O607" t="n">
        <v>43</v>
      </c>
    </row>
    <row r="608" spans="13:15">
      <c r="M608" s="10" t="n">
        <v>43142</v>
      </c>
      <c r="N608">
        <f>N601-1</f>
        <v>8</v>
      </c>
      <c r="O608" t="n">
        <v>43</v>
      </c>
    </row>
    <row r="609" spans="13:15">
      <c r="M609" s="10" t="n">
        <v>43141</v>
      </c>
      <c r="N609">
        <f>N602-1</f>
        <v>8</v>
      </c>
      <c r="O609" t="n">
        <v>43</v>
      </c>
    </row>
    <row r="610" spans="13:15">
      <c r="M610" s="10" t="n">
        <v>43140</v>
      </c>
      <c r="N610">
        <f>N603-1</f>
        <v>8</v>
      </c>
      <c r="O610" t="n">
        <v>43</v>
      </c>
    </row>
    <row r="611" spans="13:15">
      <c r="M611" s="10" t="n">
        <v>43139</v>
      </c>
      <c r="N611">
        <f>N604-1</f>
        <v>8</v>
      </c>
      <c r="O611" t="n">
        <v>43</v>
      </c>
    </row>
    <row r="612" spans="13:15">
      <c r="M612" s="10" t="n">
        <v>43138</v>
      </c>
      <c r="N612">
        <f>N605-1</f>
        <v>8</v>
      </c>
      <c r="O612" t="n">
        <v>43</v>
      </c>
    </row>
    <row r="613" spans="13:15">
      <c r="M613" s="10" t="n">
        <v>43137</v>
      </c>
      <c r="N613">
        <f>N606-1</f>
        <v>8</v>
      </c>
      <c r="O613" t="n">
        <v>43</v>
      </c>
    </row>
    <row r="614" spans="13:15">
      <c r="M614" s="10" t="n">
        <v>43136</v>
      </c>
      <c r="N614">
        <f>N607-1</f>
        <v>8</v>
      </c>
      <c r="O614" t="n">
        <v>43</v>
      </c>
    </row>
    <row r="615" spans="13:15">
      <c r="M615" s="10" t="n">
        <v>43135</v>
      </c>
      <c r="N615">
        <f>N608-1</f>
        <v>7</v>
      </c>
      <c r="O615" t="n">
        <v>43</v>
      </c>
    </row>
    <row r="616" spans="13:15">
      <c r="M616" s="10" t="n">
        <v>43134</v>
      </c>
      <c r="N616">
        <f>N609-1</f>
        <v>7</v>
      </c>
      <c r="O616" t="n">
        <v>43</v>
      </c>
    </row>
    <row r="617" spans="13:15">
      <c r="M617" s="10" t="n">
        <v>43133</v>
      </c>
      <c r="N617">
        <f>N610-1</f>
        <v>7</v>
      </c>
      <c r="O617" t="n">
        <v>43</v>
      </c>
    </row>
    <row r="618" spans="13:15">
      <c r="M618" s="10" t="n">
        <v>43132</v>
      </c>
      <c r="N618">
        <f>N611-1</f>
        <v>7</v>
      </c>
      <c r="O618" t="n">
        <v>43</v>
      </c>
    </row>
    <row r="619" spans="13:15">
      <c r="M619" s="10" t="n">
        <v>43131</v>
      </c>
      <c r="N619">
        <f>N612-1</f>
        <v>7</v>
      </c>
      <c r="O619" t="n">
        <v>43</v>
      </c>
    </row>
    <row r="620" spans="13:15">
      <c r="M620" s="10" t="n">
        <v>43130</v>
      </c>
      <c r="N620">
        <f>N613-1</f>
        <v>7</v>
      </c>
      <c r="O620" t="n">
        <v>43</v>
      </c>
    </row>
    <row r="621" spans="13:15">
      <c r="M621" s="10" t="n">
        <v>43129</v>
      </c>
      <c r="N621">
        <f>N614-1</f>
        <v>7</v>
      </c>
      <c r="O621" t="n">
        <v>43</v>
      </c>
    </row>
    <row r="622" spans="13:15">
      <c r="M622" s="10" t="n">
        <v>43128</v>
      </c>
      <c r="N622">
        <f>N615-1</f>
        <v>6</v>
      </c>
      <c r="O622" t="n">
        <v>43</v>
      </c>
    </row>
    <row r="623" spans="13:15">
      <c r="M623" s="10" t="n">
        <v>43127</v>
      </c>
      <c r="N623">
        <f>N616-1</f>
        <v>6</v>
      </c>
      <c r="O623" t="n">
        <v>43</v>
      </c>
    </row>
    <row r="624" spans="13:15">
      <c r="M624" s="10" t="n">
        <v>43126</v>
      </c>
      <c r="N624">
        <f>N617-1</f>
        <v>6</v>
      </c>
      <c r="O624" t="n">
        <v>43</v>
      </c>
    </row>
    <row r="625" spans="13:15">
      <c r="M625" s="10" t="n">
        <v>43125</v>
      </c>
      <c r="N625">
        <f>N618-1</f>
        <v>6</v>
      </c>
      <c r="O625" t="n">
        <v>43</v>
      </c>
    </row>
    <row r="626" spans="13:15">
      <c r="M626" s="10" t="n">
        <v>43124</v>
      </c>
      <c r="N626">
        <f>N619-1</f>
        <v>6</v>
      </c>
      <c r="O626" t="n">
        <v>43</v>
      </c>
    </row>
    <row r="627" spans="13:15">
      <c r="M627" s="10" t="n">
        <v>43123</v>
      </c>
      <c r="N627">
        <f>N620-1</f>
        <v>6</v>
      </c>
      <c r="O627" t="n">
        <v>43</v>
      </c>
    </row>
    <row r="628" spans="13:15">
      <c r="M628" s="10" t="n">
        <v>43122</v>
      </c>
      <c r="N628">
        <f>N621-1</f>
        <v>6</v>
      </c>
      <c r="O628" t="n">
        <v>43</v>
      </c>
    </row>
    <row r="629" spans="13:15">
      <c r="M629" s="10" t="n">
        <v>43121</v>
      </c>
      <c r="N629">
        <f>N622-1</f>
        <v>5</v>
      </c>
      <c r="O629" t="n">
        <v>43</v>
      </c>
    </row>
    <row r="630" spans="13:15">
      <c r="M630" s="10" t="n">
        <v>43120</v>
      </c>
      <c r="N630">
        <f>N623-1</f>
        <v>5</v>
      </c>
      <c r="O630" t="n">
        <v>43</v>
      </c>
    </row>
    <row r="631" spans="13:15">
      <c r="M631" s="10" t="n">
        <v>43119</v>
      </c>
      <c r="N631">
        <f>N624-1</f>
        <v>5</v>
      </c>
      <c r="O631" t="n">
        <v>43</v>
      </c>
    </row>
    <row r="632" spans="13:15">
      <c r="M632" s="10" t="n">
        <v>43118</v>
      </c>
      <c r="N632">
        <f>N625-1</f>
        <v>5</v>
      </c>
      <c r="O632" t="n">
        <v>43</v>
      </c>
    </row>
    <row r="633" spans="13:15">
      <c r="M633" s="10" t="n">
        <v>43117</v>
      </c>
      <c r="N633">
        <f>N626-1</f>
        <v>5</v>
      </c>
      <c r="O633" t="n">
        <v>43</v>
      </c>
    </row>
    <row r="634" spans="13:15">
      <c r="M634" s="10" t="n">
        <v>43116</v>
      </c>
      <c r="N634">
        <f>N627-1</f>
        <v>5</v>
      </c>
      <c r="O634" t="n">
        <v>43</v>
      </c>
    </row>
    <row r="635" spans="13:15">
      <c r="M635" s="10" t="n">
        <v>43115</v>
      </c>
      <c r="N635">
        <f>N628-1</f>
        <v>5</v>
      </c>
      <c r="O635" t="n">
        <v>43</v>
      </c>
    </row>
    <row r="636" spans="13:15">
      <c r="M636" s="10" t="n">
        <v>43114</v>
      </c>
      <c r="N636">
        <f>N629-1</f>
        <v>4</v>
      </c>
      <c r="O636" t="n">
        <v>43</v>
      </c>
    </row>
    <row r="637" spans="13:15">
      <c r="M637" s="10" t="n">
        <v>43113</v>
      </c>
      <c r="N637">
        <f>N630-1</f>
        <v>4</v>
      </c>
      <c r="O637" t="n">
        <v>43</v>
      </c>
    </row>
    <row r="638" spans="13:15">
      <c r="M638" s="10" t="n">
        <v>43112</v>
      </c>
      <c r="N638">
        <f>N631-1</f>
        <v>4</v>
      </c>
      <c r="O638" t="n">
        <v>43</v>
      </c>
    </row>
    <row r="639" spans="13:15">
      <c r="M639" s="10" t="n">
        <v>43111</v>
      </c>
      <c r="N639">
        <f>N632-1</f>
        <v>4</v>
      </c>
      <c r="O639" t="n">
        <v>43</v>
      </c>
    </row>
    <row r="640" spans="13:15">
      <c r="M640" s="10" t="n">
        <v>43110</v>
      </c>
      <c r="N640">
        <f>N633-1</f>
        <v>4</v>
      </c>
      <c r="O640" t="n">
        <v>43</v>
      </c>
    </row>
    <row r="641" spans="13:15">
      <c r="M641" s="10" t="n">
        <v>43109</v>
      </c>
      <c r="N641">
        <f>N634-1</f>
        <v>4</v>
      </c>
      <c r="O641" t="n">
        <v>43</v>
      </c>
    </row>
    <row r="642" spans="13:15">
      <c r="M642" s="10" t="n">
        <v>43108</v>
      </c>
      <c r="N642">
        <f>N635-1</f>
        <v>4</v>
      </c>
      <c r="O642" t="n">
        <v>43</v>
      </c>
    </row>
    <row r="643" spans="13:15">
      <c r="M643" s="10" t="n">
        <v>43107</v>
      </c>
      <c r="N643">
        <f>N636-1</f>
        <v>3</v>
      </c>
      <c r="O643" t="n">
        <v>43</v>
      </c>
    </row>
    <row r="644" spans="13:15">
      <c r="M644" s="10" t="n">
        <v>43106</v>
      </c>
      <c r="N644">
        <f>N637-1</f>
        <v>3</v>
      </c>
      <c r="O644" t="n">
        <v>43</v>
      </c>
    </row>
    <row r="645" spans="13:15">
      <c r="M645" s="10" t="n">
        <v>43105</v>
      </c>
      <c r="N645">
        <f>N638-1</f>
        <v>3</v>
      </c>
      <c r="O645" t="n">
        <v>43</v>
      </c>
    </row>
    <row r="646" spans="13:15">
      <c r="M646" s="10" t="n">
        <v>43104</v>
      </c>
      <c r="N646">
        <f>N639-1</f>
        <v>3</v>
      </c>
      <c r="O646" t="n">
        <v>43</v>
      </c>
    </row>
    <row r="647" spans="13:15">
      <c r="M647" s="10" t="n">
        <v>43103</v>
      </c>
      <c r="N647">
        <f>N640-1</f>
        <v>3</v>
      </c>
      <c r="O647" t="n">
        <v>43</v>
      </c>
    </row>
    <row r="648" spans="13:15">
      <c r="M648" s="10" t="n">
        <v>43102</v>
      </c>
      <c r="N648">
        <f>N641-1</f>
        <v>3</v>
      </c>
      <c r="O648" t="n">
        <v>43</v>
      </c>
    </row>
    <row r="649" spans="13:15">
      <c r="M649" s="10" t="n">
        <v>43101</v>
      </c>
      <c r="N649">
        <f>N642-1</f>
        <v>3</v>
      </c>
      <c r="O649" t="n">
        <v>43</v>
      </c>
    </row>
    <row r="650" spans="13:15">
      <c r="M650" s="10" t="n">
        <v>43100</v>
      </c>
      <c r="N650">
        <f>N643-1</f>
        <v>2</v>
      </c>
      <c r="O650" t="n">
        <v>43</v>
      </c>
    </row>
    <row r="651" spans="13:15">
      <c r="M651" s="10" t="n">
        <v>43099</v>
      </c>
      <c r="N651">
        <f>N644-1</f>
        <v>2</v>
      </c>
      <c r="O651" t="n">
        <v>43</v>
      </c>
    </row>
    <row r="652" spans="13:15">
      <c r="M652" s="10" t="n">
        <v>43098</v>
      </c>
      <c r="N652">
        <f>N645-1</f>
        <v>2</v>
      </c>
      <c r="O652" t="n">
        <v>43</v>
      </c>
    </row>
    <row r="653" spans="13:15">
      <c r="M653" s="10" t="n">
        <v>43097</v>
      </c>
      <c r="N653">
        <f>N646-1</f>
        <v>2</v>
      </c>
      <c r="O653" t="n">
        <v>43</v>
      </c>
    </row>
    <row r="654" spans="13:15">
      <c r="M654" s="10" t="n">
        <v>43096</v>
      </c>
      <c r="N654">
        <f>N647-1</f>
        <v>2</v>
      </c>
      <c r="O654" t="n">
        <v>43</v>
      </c>
    </row>
    <row r="655" spans="13:15">
      <c r="M655" s="10" t="n">
        <v>43095</v>
      </c>
      <c r="N655">
        <f>N648-1</f>
        <v>2</v>
      </c>
      <c r="O655" t="n">
        <v>43</v>
      </c>
    </row>
    <row r="656" spans="13:15">
      <c r="M656" s="10" t="n">
        <v>43094</v>
      </c>
      <c r="N656">
        <f>N649-1</f>
        <v>2</v>
      </c>
      <c r="O656" t="n">
        <v>43</v>
      </c>
    </row>
    <row r="657" spans="13:15">
      <c r="M657" s="10" t="n">
        <v>43093</v>
      </c>
      <c r="N657">
        <f>N650-1</f>
        <v>1</v>
      </c>
      <c r="O657" t="n">
        <v>43</v>
      </c>
    </row>
    <row r="658" spans="13:15">
      <c r="M658" s="10" t="n">
        <v>43092</v>
      </c>
      <c r="N658">
        <f>N651-1</f>
        <v>1</v>
      </c>
      <c r="O658" t="n">
        <v>43</v>
      </c>
    </row>
    <row r="659" spans="13:15">
      <c r="M659" s="10" t="n">
        <v>43091</v>
      </c>
      <c r="N659">
        <f>N652-1</f>
        <v>1</v>
      </c>
      <c r="O659" t="n">
        <v>43</v>
      </c>
    </row>
    <row r="660" spans="13:15">
      <c r="M660" s="10" t="n">
        <v>43090</v>
      </c>
      <c r="N660">
        <f>N653-1</f>
        <v>1</v>
      </c>
      <c r="O660" t="n">
        <v>43</v>
      </c>
    </row>
    <row r="661" spans="13:15">
      <c r="M661" s="10" t="n">
        <v>43089</v>
      </c>
      <c r="N661">
        <f>N654-1</f>
        <v>1</v>
      </c>
      <c r="O661" t="n">
        <v>43</v>
      </c>
    </row>
    <row r="662" spans="13:15">
      <c r="M662" s="10" t="n">
        <v>43088</v>
      </c>
      <c r="N662">
        <f>N655-1</f>
        <v>1</v>
      </c>
      <c r="O662" t="n">
        <v>43</v>
      </c>
    </row>
    <row r="663" spans="13:15">
      <c r="M663" s="10" t="n">
        <v>43087</v>
      </c>
      <c r="N663">
        <f>N656-1</f>
        <v>1</v>
      </c>
      <c r="O663" t="n">
        <v>43</v>
      </c>
    </row>
    <row r="664" spans="13:15">
      <c r="M664" s="10" t="n">
        <v>43086</v>
      </c>
      <c r="N664" t="n">
        <v>16</v>
      </c>
      <c r="O664" t="n">
        <v>42</v>
      </c>
    </row>
    <row r="665" spans="13:15">
      <c r="M665" s="10" t="n">
        <v>43085</v>
      </c>
      <c r="N665" t="n">
        <v>16</v>
      </c>
      <c r="O665" t="n">
        <v>42</v>
      </c>
    </row>
    <row r="666" spans="13:15">
      <c r="M666" s="10" t="n">
        <v>43084</v>
      </c>
      <c r="N666" t="n">
        <v>16</v>
      </c>
      <c r="O666" t="n">
        <v>42</v>
      </c>
    </row>
    <row r="667" spans="13:15">
      <c r="M667" s="10" t="n">
        <v>43083</v>
      </c>
      <c r="N667" t="n">
        <v>16</v>
      </c>
      <c r="O667" t="n">
        <v>42</v>
      </c>
    </row>
    <row r="668" spans="13:15">
      <c r="M668" s="10" t="n">
        <v>43082</v>
      </c>
      <c r="N668" t="n">
        <v>16</v>
      </c>
      <c r="O668" t="n">
        <v>42</v>
      </c>
    </row>
    <row r="669" spans="13:15">
      <c r="M669" s="10" t="n">
        <v>43081</v>
      </c>
      <c r="N669" t="n">
        <v>16</v>
      </c>
      <c r="O669" t="n">
        <v>42</v>
      </c>
    </row>
    <row r="670" spans="13:15">
      <c r="M670" s="10" t="n">
        <v>43080</v>
      </c>
      <c r="N670" t="n">
        <v>16</v>
      </c>
      <c r="O670" t="n">
        <v>42</v>
      </c>
    </row>
    <row r="671" spans="13:15">
      <c r="M671" s="10" t="n">
        <v>43079</v>
      </c>
      <c r="N671">
        <f>N664-1</f>
        <v>15</v>
      </c>
      <c r="O671" t="n">
        <v>42</v>
      </c>
    </row>
    <row r="672" spans="13:15">
      <c r="M672" s="10" t="n">
        <v>43078</v>
      </c>
      <c r="N672">
        <f>N665-1</f>
        <v>15</v>
      </c>
      <c r="O672" t="n">
        <v>42</v>
      </c>
    </row>
    <row r="673" spans="13:15">
      <c r="M673" s="10" t="n">
        <v>43077</v>
      </c>
      <c r="N673">
        <f>N666-1</f>
        <v>15</v>
      </c>
      <c r="O673" t="n">
        <v>42</v>
      </c>
    </row>
    <row r="674" spans="13:15">
      <c r="M674" s="10" t="n">
        <v>43076</v>
      </c>
      <c r="N674">
        <f>N667-1</f>
        <v>15</v>
      </c>
      <c r="O674" t="n">
        <v>42</v>
      </c>
    </row>
    <row r="675" spans="13:15">
      <c r="M675" s="10" t="n">
        <v>43075</v>
      </c>
      <c r="N675">
        <f>N668-1</f>
        <v>15</v>
      </c>
      <c r="O675" t="n">
        <v>42</v>
      </c>
    </row>
    <row r="676" spans="13:15">
      <c r="M676" s="10" t="n">
        <v>43074</v>
      </c>
      <c r="N676">
        <f>N669-1</f>
        <v>15</v>
      </c>
      <c r="O676" t="n">
        <v>42</v>
      </c>
    </row>
    <row r="677" spans="13:15">
      <c r="M677" s="10" t="n">
        <v>43073</v>
      </c>
      <c r="N677">
        <f>N670-1</f>
        <v>15</v>
      </c>
      <c r="O677" t="n">
        <v>42</v>
      </c>
    </row>
    <row r="678" spans="13:15">
      <c r="M678" s="10" t="n">
        <v>43072</v>
      </c>
      <c r="N678">
        <f>N671-1</f>
        <v>14</v>
      </c>
      <c r="O678" t="n">
        <v>42</v>
      </c>
    </row>
    <row r="679" spans="13:15">
      <c r="M679" s="10" t="n">
        <v>43071</v>
      </c>
      <c r="N679">
        <f>N672-1</f>
        <v>14</v>
      </c>
      <c r="O679" t="n">
        <v>42</v>
      </c>
    </row>
    <row r="680" spans="13:15">
      <c r="M680" s="10" t="n">
        <v>43070</v>
      </c>
      <c r="N680">
        <f>N673-1</f>
        <v>14</v>
      </c>
      <c r="O680" t="n">
        <v>42</v>
      </c>
    </row>
    <row r="681" spans="13:15">
      <c r="M681" s="10" t="n">
        <v>43069</v>
      </c>
      <c r="N681">
        <f>N674-1</f>
        <v>14</v>
      </c>
      <c r="O681" t="n">
        <v>42</v>
      </c>
    </row>
    <row r="682" spans="13:15">
      <c r="M682" s="10" t="n">
        <v>43068</v>
      </c>
      <c r="N682">
        <f>N675-1</f>
        <v>14</v>
      </c>
      <c r="O682" t="n">
        <v>42</v>
      </c>
    </row>
    <row r="683" spans="13:15">
      <c r="M683" s="10" t="n">
        <v>43067</v>
      </c>
      <c r="N683">
        <f>N676-1</f>
        <v>14</v>
      </c>
      <c r="O683" t="n">
        <v>42</v>
      </c>
    </row>
    <row r="684" spans="13:15">
      <c r="M684" s="10" t="n">
        <v>43066</v>
      </c>
      <c r="N684">
        <f>N677-1</f>
        <v>14</v>
      </c>
      <c r="O684" t="n">
        <v>42</v>
      </c>
    </row>
    <row r="685" spans="13:15">
      <c r="M685" s="10" t="n">
        <v>43065</v>
      </c>
      <c r="N685">
        <f>N678-1</f>
        <v>13</v>
      </c>
      <c r="O685" t="n">
        <v>42</v>
      </c>
    </row>
    <row r="686" spans="13:15">
      <c r="M686" s="10" t="n">
        <v>43064</v>
      </c>
      <c r="N686">
        <f>N679-1</f>
        <v>13</v>
      </c>
      <c r="O686" t="n">
        <v>42</v>
      </c>
    </row>
    <row r="687" spans="13:15">
      <c r="M687" s="10" t="n">
        <v>43063</v>
      </c>
      <c r="N687">
        <f>N680-1</f>
        <v>13</v>
      </c>
      <c r="O687" t="n">
        <v>42</v>
      </c>
    </row>
    <row r="688" spans="13:15">
      <c r="M688" s="10" t="n">
        <v>43062</v>
      </c>
      <c r="N688">
        <f>N681-1</f>
        <v>13</v>
      </c>
      <c r="O688" t="n">
        <v>42</v>
      </c>
    </row>
    <row r="689" spans="13:15">
      <c r="M689" s="10" t="n">
        <v>43061</v>
      </c>
      <c r="N689">
        <f>N682-1</f>
        <v>13</v>
      </c>
      <c r="O689" t="n">
        <v>42</v>
      </c>
    </row>
    <row r="690" spans="13:15">
      <c r="M690" s="10" t="n">
        <v>43060</v>
      </c>
      <c r="N690">
        <f>N683-1</f>
        <v>13</v>
      </c>
      <c r="O690" t="n">
        <v>42</v>
      </c>
    </row>
    <row r="691" spans="13:15">
      <c r="M691" s="10" t="n">
        <v>43059</v>
      </c>
      <c r="N691">
        <f>N684-1</f>
        <v>13</v>
      </c>
      <c r="O691" t="n">
        <v>42</v>
      </c>
    </row>
    <row r="692" spans="13:15">
      <c r="M692" s="10" t="n">
        <v>43058</v>
      </c>
      <c r="N692">
        <f>N685-1</f>
        <v>12</v>
      </c>
      <c r="O692" t="n">
        <v>42</v>
      </c>
    </row>
    <row r="693" spans="13:15">
      <c r="M693" s="10" t="n">
        <v>43057</v>
      </c>
      <c r="N693">
        <f>N686-1</f>
        <v>12</v>
      </c>
      <c r="O693" t="n">
        <v>42</v>
      </c>
    </row>
    <row r="694" spans="13:15">
      <c r="M694" s="10" t="n">
        <v>43056</v>
      </c>
      <c r="N694">
        <f>N687-1</f>
        <v>12</v>
      </c>
      <c r="O694" t="n">
        <v>42</v>
      </c>
    </row>
    <row r="695" spans="13:15">
      <c r="M695" s="10" t="n">
        <v>43055</v>
      </c>
      <c r="N695">
        <f>N688-1</f>
        <v>12</v>
      </c>
      <c r="O695" t="n">
        <v>42</v>
      </c>
    </row>
    <row r="696" spans="13:15">
      <c r="M696" s="10" t="n">
        <v>43054</v>
      </c>
      <c r="N696">
        <f>N689-1</f>
        <v>12</v>
      </c>
      <c r="O696" t="n">
        <v>42</v>
      </c>
    </row>
    <row r="697" spans="13:15">
      <c r="M697" s="10" t="n">
        <v>43053</v>
      </c>
      <c r="N697">
        <f>N690-1</f>
        <v>12</v>
      </c>
      <c r="O697" t="n">
        <v>42</v>
      </c>
    </row>
    <row r="698" spans="13:15">
      <c r="M698" s="10" t="n">
        <v>43052</v>
      </c>
      <c r="N698">
        <f>N691-1</f>
        <v>12</v>
      </c>
      <c r="O698" t="n">
        <v>42</v>
      </c>
    </row>
    <row r="699" spans="13:15">
      <c r="M699" s="10" t="n">
        <v>43051</v>
      </c>
      <c r="N699">
        <f>N692-1</f>
        <v>11</v>
      </c>
      <c r="O699" t="n">
        <v>42</v>
      </c>
    </row>
    <row r="700" spans="13:15">
      <c r="M700" s="10" t="n">
        <v>43050</v>
      </c>
      <c r="N700">
        <f>N693-1</f>
        <v>11</v>
      </c>
      <c r="O700" t="n">
        <v>42</v>
      </c>
    </row>
    <row r="701" spans="13:15">
      <c r="M701" s="10" t="n">
        <v>43049</v>
      </c>
      <c r="N701">
        <f>N694-1</f>
        <v>11</v>
      </c>
      <c r="O701" t="n">
        <v>42</v>
      </c>
    </row>
    <row r="702" spans="13:15">
      <c r="M702" s="10" t="n">
        <v>43048</v>
      </c>
      <c r="N702">
        <f>N695-1</f>
        <v>11</v>
      </c>
      <c r="O702" t="n">
        <v>42</v>
      </c>
    </row>
    <row r="703" spans="13:15">
      <c r="M703" s="10" t="n">
        <v>43047</v>
      </c>
      <c r="N703">
        <f>N696-1</f>
        <v>11</v>
      </c>
      <c r="O703" t="n">
        <v>42</v>
      </c>
    </row>
    <row r="704" spans="13:15">
      <c r="M704" s="10" t="n">
        <v>43046</v>
      </c>
      <c r="N704">
        <f>N697-1</f>
        <v>11</v>
      </c>
      <c r="O704" t="n">
        <v>42</v>
      </c>
    </row>
    <row r="705" spans="13:15">
      <c r="M705" s="10" t="n">
        <v>43045</v>
      </c>
      <c r="N705">
        <f>N698-1</f>
        <v>11</v>
      </c>
      <c r="O705" t="n">
        <v>42</v>
      </c>
    </row>
    <row r="706" spans="13:15">
      <c r="M706" s="10" t="n">
        <v>43044</v>
      </c>
      <c r="N706">
        <f>N699-1</f>
        <v>10</v>
      </c>
      <c r="O706" t="n">
        <v>42</v>
      </c>
    </row>
    <row r="707" spans="13:15">
      <c r="M707" s="10" t="n">
        <v>43043</v>
      </c>
      <c r="N707">
        <f>N700-1</f>
        <v>10</v>
      </c>
      <c r="O707" t="n">
        <v>42</v>
      </c>
    </row>
    <row r="708" spans="13:15">
      <c r="M708" s="10" t="n">
        <v>43042</v>
      </c>
      <c r="N708">
        <f>N701-1</f>
        <v>10</v>
      </c>
      <c r="O708" t="n">
        <v>42</v>
      </c>
    </row>
    <row r="709" spans="13:15">
      <c r="M709" s="10" t="n">
        <v>43041</v>
      </c>
      <c r="N709">
        <f>N702-1</f>
        <v>10</v>
      </c>
      <c r="O709" t="n">
        <v>42</v>
      </c>
    </row>
    <row r="710" spans="13:15">
      <c r="M710" s="10" t="n">
        <v>43040</v>
      </c>
      <c r="N710">
        <f>N703-1</f>
        <v>10</v>
      </c>
      <c r="O710" t="n">
        <v>42</v>
      </c>
    </row>
    <row r="711" spans="13:15">
      <c r="M711" s="10" t="n">
        <v>43039</v>
      </c>
      <c r="N711">
        <f>N704-1</f>
        <v>10</v>
      </c>
      <c r="O711" t="n">
        <v>42</v>
      </c>
    </row>
    <row r="712" spans="13:15">
      <c r="M712" s="10" t="n">
        <v>43038</v>
      </c>
      <c r="N712">
        <f>N705-1</f>
        <v>10</v>
      </c>
      <c r="O712" t="n">
        <v>42</v>
      </c>
    </row>
    <row r="713" spans="13:15">
      <c r="M713" s="10" t="n">
        <v>43037</v>
      </c>
      <c r="N713">
        <f>N706-1</f>
        <v>9</v>
      </c>
      <c r="O713" t="n">
        <v>42</v>
      </c>
    </row>
    <row r="714" spans="13:15">
      <c r="M714" s="10" t="n">
        <v>43036</v>
      </c>
      <c r="N714">
        <f>N707-1</f>
        <v>9</v>
      </c>
      <c r="O714" t="n">
        <v>42</v>
      </c>
    </row>
    <row r="715" spans="13:15">
      <c r="M715" s="10" t="n">
        <v>43035</v>
      </c>
      <c r="N715">
        <f>N708-1</f>
        <v>9</v>
      </c>
      <c r="O715" t="n">
        <v>42</v>
      </c>
    </row>
    <row r="716" spans="13:15">
      <c r="M716" s="10" t="n">
        <v>43034</v>
      </c>
      <c r="N716">
        <f>N709-1</f>
        <v>9</v>
      </c>
      <c r="O716" t="n">
        <v>42</v>
      </c>
    </row>
    <row r="717" spans="13:15">
      <c r="M717" s="10" t="n">
        <v>43033</v>
      </c>
      <c r="N717">
        <f>N710-1</f>
        <v>9</v>
      </c>
      <c r="O717" t="n">
        <v>42</v>
      </c>
    </row>
    <row r="718" spans="13:15">
      <c r="M718" s="10" t="n">
        <v>43032</v>
      </c>
      <c r="N718">
        <f>N711-1</f>
        <v>9</v>
      </c>
      <c r="O718" t="n">
        <v>42</v>
      </c>
    </row>
    <row r="719" spans="13:15">
      <c r="M719" s="10" t="n">
        <v>43031</v>
      </c>
      <c r="N719">
        <f>N712-1</f>
        <v>9</v>
      </c>
      <c r="O719" t="n">
        <v>42</v>
      </c>
    </row>
    <row r="720" spans="13:15">
      <c r="M720" s="10" t="n">
        <v>43030</v>
      </c>
      <c r="N720">
        <f>N713-1</f>
        <v>8</v>
      </c>
      <c r="O720" t="n">
        <v>42</v>
      </c>
    </row>
    <row r="721" spans="13:15">
      <c r="M721" s="10" t="n">
        <v>43029</v>
      </c>
      <c r="N721">
        <f>N714-1</f>
        <v>8</v>
      </c>
      <c r="O721" t="n">
        <v>42</v>
      </c>
    </row>
    <row r="722" spans="13:15">
      <c r="M722" s="10" t="n">
        <v>43028</v>
      </c>
      <c r="N722">
        <f>N715-1</f>
        <v>8</v>
      </c>
      <c r="O722" t="n">
        <v>42</v>
      </c>
    </row>
    <row r="723" spans="13:15">
      <c r="M723" s="10" t="n">
        <v>43027</v>
      </c>
      <c r="N723">
        <f>N716-1</f>
        <v>8</v>
      </c>
      <c r="O723" t="n">
        <v>42</v>
      </c>
    </row>
    <row r="724" spans="13:15">
      <c r="M724" s="10" t="n">
        <v>43026</v>
      </c>
      <c r="N724">
        <f>N717-1</f>
        <v>8</v>
      </c>
      <c r="O724" t="n">
        <v>42</v>
      </c>
    </row>
    <row r="725" spans="13:15">
      <c r="M725" s="10" t="n">
        <v>43025</v>
      </c>
      <c r="N725">
        <f>N718-1</f>
        <v>8</v>
      </c>
      <c r="O725" t="n">
        <v>42</v>
      </c>
    </row>
    <row r="726" spans="13:15">
      <c r="M726" s="10" t="n">
        <v>43024</v>
      </c>
      <c r="N726">
        <f>N719-1</f>
        <v>8</v>
      </c>
      <c r="O726" t="n">
        <v>42</v>
      </c>
    </row>
    <row r="727" spans="13:15">
      <c r="M727" s="10" t="n">
        <v>43023</v>
      </c>
      <c r="N727">
        <f>N720-1</f>
        <v>7</v>
      </c>
      <c r="O727" t="n">
        <v>42</v>
      </c>
    </row>
    <row r="728" spans="13:15">
      <c r="M728" s="10" t="n">
        <v>43022</v>
      </c>
      <c r="N728">
        <f>N721-1</f>
        <v>7</v>
      </c>
      <c r="O728" t="n">
        <v>42</v>
      </c>
    </row>
    <row r="729" spans="13:15">
      <c r="M729" s="10" t="n">
        <v>43021</v>
      </c>
      <c r="N729">
        <f>N722-1</f>
        <v>7</v>
      </c>
      <c r="O729" t="n">
        <v>42</v>
      </c>
    </row>
    <row r="730" spans="13:15">
      <c r="M730" s="10" t="n">
        <v>43020</v>
      </c>
      <c r="N730">
        <f>N723-1</f>
        <v>7</v>
      </c>
      <c r="O730" t="n">
        <v>42</v>
      </c>
    </row>
    <row r="731" spans="13:15">
      <c r="M731" s="10" t="n">
        <v>43019</v>
      </c>
      <c r="N731">
        <f>N724-1</f>
        <v>7</v>
      </c>
      <c r="O731" t="n">
        <v>42</v>
      </c>
    </row>
    <row r="732" spans="13:15">
      <c r="M732" s="10" t="n">
        <v>43018</v>
      </c>
      <c r="N732">
        <f>N725-1</f>
        <v>7</v>
      </c>
      <c r="O732" t="n">
        <v>42</v>
      </c>
    </row>
    <row r="733" spans="13:15">
      <c r="M733" s="10" t="n">
        <v>43017</v>
      </c>
      <c r="N733">
        <f>N726-1</f>
        <v>7</v>
      </c>
      <c r="O733" t="n">
        <v>42</v>
      </c>
    </row>
    <row r="734" spans="13:15">
      <c r="M734" s="10" t="n">
        <v>43016</v>
      </c>
      <c r="N734">
        <f>N727-1</f>
        <v>6</v>
      </c>
      <c r="O734" t="n">
        <v>42</v>
      </c>
    </row>
    <row r="735" spans="13:15">
      <c r="M735" s="10" t="n">
        <v>43015</v>
      </c>
      <c r="N735">
        <f>N728-1</f>
        <v>6</v>
      </c>
      <c r="O735" t="n">
        <v>42</v>
      </c>
    </row>
    <row r="736" spans="13:15">
      <c r="M736" s="10" t="n">
        <v>43014</v>
      </c>
      <c r="N736">
        <f>N729-1</f>
        <v>6</v>
      </c>
      <c r="O736" t="n">
        <v>42</v>
      </c>
    </row>
    <row r="737" spans="13:15">
      <c r="M737" s="10" t="n">
        <v>43013</v>
      </c>
      <c r="N737">
        <f>N730-1</f>
        <v>6</v>
      </c>
      <c r="O737" t="n">
        <v>42</v>
      </c>
    </row>
    <row r="738" spans="13:15">
      <c r="M738" s="10" t="n">
        <v>43012</v>
      </c>
      <c r="N738">
        <f>N731-1</f>
        <v>6</v>
      </c>
      <c r="O738" t="n">
        <v>42</v>
      </c>
    </row>
    <row r="739" spans="13:15">
      <c r="M739" s="10" t="n">
        <v>43011</v>
      </c>
      <c r="N739">
        <f>N732-1</f>
        <v>6</v>
      </c>
      <c r="O739" t="n">
        <v>42</v>
      </c>
    </row>
    <row r="740" spans="13:15">
      <c r="M740" s="10" t="n">
        <v>43010</v>
      </c>
      <c r="N740">
        <f>N733-1</f>
        <v>6</v>
      </c>
      <c r="O740" t="n">
        <v>42</v>
      </c>
    </row>
    <row r="741" spans="13:15">
      <c r="M741" s="10" t="n">
        <v>43009</v>
      </c>
      <c r="N741">
        <f>N734-1</f>
        <v>5</v>
      </c>
      <c r="O741" t="n">
        <v>42</v>
      </c>
    </row>
    <row r="742" spans="13:15">
      <c r="M742" s="10" t="n">
        <v>43008</v>
      </c>
      <c r="N742">
        <f>N735-1</f>
        <v>5</v>
      </c>
      <c r="O742" t="n">
        <v>42</v>
      </c>
    </row>
    <row r="743" spans="13:15">
      <c r="M743" s="10" t="n">
        <v>43007</v>
      </c>
      <c r="N743">
        <f>N736-1</f>
        <v>5</v>
      </c>
      <c r="O743" t="n">
        <v>42</v>
      </c>
    </row>
    <row r="744" spans="13:15">
      <c r="M744" s="10" t="n">
        <v>43006</v>
      </c>
      <c r="N744">
        <f>N737-1</f>
        <v>5</v>
      </c>
      <c r="O744" t="n">
        <v>42</v>
      </c>
    </row>
    <row r="745" spans="13:15">
      <c r="M745" s="10" t="n">
        <v>43005</v>
      </c>
      <c r="N745">
        <f>N738-1</f>
        <v>5</v>
      </c>
      <c r="O745" t="n">
        <v>42</v>
      </c>
    </row>
    <row r="746" spans="13:15">
      <c r="M746" s="10" t="n">
        <v>43004</v>
      </c>
      <c r="N746">
        <f>N739-1</f>
        <v>5</v>
      </c>
      <c r="O746" t="n">
        <v>42</v>
      </c>
    </row>
    <row r="747" spans="13:15">
      <c r="M747" s="10" t="n">
        <v>43003</v>
      </c>
      <c r="N747">
        <f>N740-1</f>
        <v>5</v>
      </c>
      <c r="O747" t="n">
        <v>42</v>
      </c>
    </row>
    <row r="748" spans="13:15">
      <c r="M748" s="10" t="n">
        <v>43002</v>
      </c>
      <c r="N748">
        <f>N741-1</f>
        <v>4</v>
      </c>
      <c r="O748" t="n">
        <v>42</v>
      </c>
    </row>
    <row r="749" spans="13:15">
      <c r="M749" s="10" t="n">
        <v>43001</v>
      </c>
      <c r="N749">
        <f>N742-1</f>
        <v>4</v>
      </c>
      <c r="O749" t="n">
        <v>42</v>
      </c>
    </row>
    <row r="750" spans="13:15">
      <c r="M750" s="10" t="n">
        <v>43000</v>
      </c>
      <c r="N750">
        <f>N743-1</f>
        <v>4</v>
      </c>
      <c r="O750" t="n">
        <v>42</v>
      </c>
    </row>
    <row r="751" spans="13:15">
      <c r="M751" s="10" t="n">
        <v>42999</v>
      </c>
      <c r="N751">
        <f>N744-1</f>
        <v>4</v>
      </c>
      <c r="O751" t="n">
        <v>42</v>
      </c>
    </row>
    <row r="752" spans="13:15">
      <c r="M752" s="10" t="n">
        <v>42998</v>
      </c>
      <c r="N752">
        <f>N745-1</f>
        <v>4</v>
      </c>
      <c r="O752" t="n">
        <v>42</v>
      </c>
    </row>
    <row r="753" spans="13:15">
      <c r="M753" s="10" t="n">
        <v>42997</v>
      </c>
      <c r="N753">
        <f>N746-1</f>
        <v>4</v>
      </c>
      <c r="O753" t="n">
        <v>42</v>
      </c>
    </row>
    <row r="754" spans="13:15">
      <c r="M754" s="10" t="n">
        <v>42996</v>
      </c>
      <c r="N754">
        <f>N747-1</f>
        <v>4</v>
      </c>
      <c r="O754" t="n">
        <v>42</v>
      </c>
    </row>
    <row r="755" spans="13:15">
      <c r="M755" s="10" t="n">
        <v>42995</v>
      </c>
      <c r="N755">
        <f>N748-1</f>
        <v>3</v>
      </c>
      <c r="O755" t="n">
        <v>42</v>
      </c>
    </row>
    <row r="756" spans="13:15">
      <c r="M756" s="10" t="n">
        <v>42994</v>
      </c>
      <c r="N756">
        <f>N749-1</f>
        <v>3</v>
      </c>
      <c r="O756" t="n">
        <v>42</v>
      </c>
    </row>
    <row r="757" spans="13:15">
      <c r="M757" s="10" t="n">
        <v>42993</v>
      </c>
      <c r="N757">
        <f>N750-1</f>
        <v>3</v>
      </c>
      <c r="O757" t="n">
        <v>42</v>
      </c>
    </row>
    <row r="758" spans="13:15">
      <c r="M758" s="10" t="n">
        <v>42992</v>
      </c>
      <c r="N758">
        <f>N751-1</f>
        <v>3</v>
      </c>
      <c r="O758" t="n">
        <v>42</v>
      </c>
    </row>
    <row r="759" spans="13:15">
      <c r="M759" s="10" t="n">
        <v>42991</v>
      </c>
      <c r="N759">
        <f>N752-1</f>
        <v>3</v>
      </c>
      <c r="O759" t="n">
        <v>42</v>
      </c>
    </row>
    <row r="760" spans="13:15">
      <c r="M760" s="10" t="n">
        <v>42990</v>
      </c>
      <c r="N760">
        <f>N753-1</f>
        <v>3</v>
      </c>
      <c r="O760" t="n">
        <v>42</v>
      </c>
    </row>
    <row r="761" spans="13:15">
      <c r="M761" s="10" t="n">
        <v>42989</v>
      </c>
      <c r="N761">
        <f>N754-1</f>
        <v>3</v>
      </c>
      <c r="O761" t="n">
        <v>42</v>
      </c>
    </row>
    <row r="762" spans="13:15">
      <c r="M762" s="10" t="n">
        <v>42988</v>
      </c>
      <c r="N762">
        <f>N755-1</f>
        <v>2</v>
      </c>
      <c r="O762" t="n">
        <v>42</v>
      </c>
    </row>
    <row r="763" spans="13:15">
      <c r="M763" s="10" t="n">
        <v>42987</v>
      </c>
      <c r="N763">
        <f>N756-1</f>
        <v>2</v>
      </c>
      <c r="O763" t="n">
        <v>42</v>
      </c>
    </row>
    <row r="764" spans="13:15">
      <c r="M764" s="10" t="n">
        <v>42986</v>
      </c>
      <c r="N764">
        <f>N757-1</f>
        <v>2</v>
      </c>
      <c r="O764" t="n">
        <v>42</v>
      </c>
    </row>
    <row r="765" spans="13:15">
      <c r="M765" s="10" t="n">
        <v>42985</v>
      </c>
      <c r="N765">
        <f>N758-1</f>
        <v>2</v>
      </c>
      <c r="O765" t="n">
        <v>42</v>
      </c>
    </row>
    <row r="766" spans="13:15">
      <c r="M766" s="10" t="n">
        <v>42984</v>
      </c>
      <c r="N766">
        <f>N759-1</f>
        <v>2</v>
      </c>
      <c r="O766" t="n">
        <v>42</v>
      </c>
    </row>
    <row r="767" spans="13:15">
      <c r="M767" s="10" t="n">
        <v>42983</v>
      </c>
      <c r="N767">
        <f>N760-1</f>
        <v>2</v>
      </c>
      <c r="O767" t="n">
        <v>42</v>
      </c>
    </row>
    <row r="768" spans="13:15">
      <c r="M768" s="10" t="n">
        <v>42982</v>
      </c>
      <c r="N768">
        <f>N761-1</f>
        <v>2</v>
      </c>
      <c r="O768" t="n">
        <v>42</v>
      </c>
    </row>
    <row r="769" spans="13:15">
      <c r="M769" s="10" t="n">
        <v>42981</v>
      </c>
      <c r="N769">
        <f>N762-1</f>
        <v>1</v>
      </c>
      <c r="O769" t="n">
        <v>42</v>
      </c>
    </row>
    <row r="770" spans="13:15">
      <c r="M770" s="10" t="n">
        <v>42980</v>
      </c>
      <c r="N770">
        <f>N763-1</f>
        <v>1</v>
      </c>
      <c r="O770" t="n">
        <v>42</v>
      </c>
    </row>
    <row r="771" spans="13:15">
      <c r="M771" s="10" t="n">
        <v>42979</v>
      </c>
      <c r="N771">
        <f>N764-1</f>
        <v>1</v>
      </c>
      <c r="O771" t="n">
        <v>42</v>
      </c>
    </row>
    <row r="772" spans="13:15">
      <c r="M772" s="10" t="n">
        <v>42978</v>
      </c>
      <c r="N772">
        <f>N765-1</f>
        <v>1</v>
      </c>
      <c r="O772" t="n">
        <v>42</v>
      </c>
    </row>
    <row r="773" spans="13:15">
      <c r="M773" s="10" t="n">
        <v>42977</v>
      </c>
      <c r="N773">
        <f>N766-1</f>
        <v>1</v>
      </c>
      <c r="O773" t="n">
        <v>42</v>
      </c>
    </row>
    <row r="774" spans="13:15">
      <c r="M774" s="10" t="n">
        <v>42976</v>
      </c>
      <c r="N774">
        <f>N767-1</f>
        <v>1</v>
      </c>
      <c r="O774" t="n">
        <v>42</v>
      </c>
    </row>
    <row r="775" spans="13:15">
      <c r="M775" s="10" t="n">
        <v>42975</v>
      </c>
      <c r="N775">
        <f>N768-1</f>
        <v>1</v>
      </c>
      <c r="O775" t="n">
        <v>42</v>
      </c>
    </row>
    <row r="776" spans="13:15">
      <c r="M776" s="10" t="n">
        <v>42974</v>
      </c>
      <c r="N776" t="n">
        <v>16</v>
      </c>
      <c r="O776" t="n">
        <v>41</v>
      </c>
    </row>
    <row r="777" spans="13:15">
      <c r="M777" s="10" t="n">
        <v>42973</v>
      </c>
      <c r="N777" t="n">
        <v>16</v>
      </c>
      <c r="O777" t="n">
        <v>41</v>
      </c>
    </row>
    <row r="778" spans="13:15">
      <c r="M778" s="10" t="n">
        <v>42972</v>
      </c>
      <c r="N778" t="n">
        <v>16</v>
      </c>
      <c r="O778" t="n">
        <v>41</v>
      </c>
    </row>
    <row r="779" spans="13:15">
      <c r="M779" s="10" t="n">
        <v>42971</v>
      </c>
      <c r="N779" t="n">
        <v>16</v>
      </c>
      <c r="O779" t="n">
        <v>41</v>
      </c>
    </row>
    <row r="780" spans="13:15">
      <c r="M780" s="10" t="n">
        <v>42970</v>
      </c>
      <c r="N780" t="n">
        <v>16</v>
      </c>
      <c r="O780" t="n">
        <v>41</v>
      </c>
    </row>
    <row r="781" spans="13:15">
      <c r="M781" s="10" t="n">
        <v>42969</v>
      </c>
      <c r="N781" t="n">
        <v>16</v>
      </c>
      <c r="O781" t="n">
        <v>41</v>
      </c>
    </row>
    <row r="782" spans="13:15">
      <c r="M782" s="10" t="n">
        <v>42968</v>
      </c>
      <c r="N782" t="n">
        <v>16</v>
      </c>
      <c r="O782" t="n">
        <v>41</v>
      </c>
    </row>
    <row r="783" spans="13:15">
      <c r="M783" s="10" t="n">
        <v>42967</v>
      </c>
      <c r="N783">
        <f>N776-1</f>
        <v>15</v>
      </c>
      <c r="O783" t="n">
        <v>41</v>
      </c>
    </row>
    <row r="784" spans="13:15">
      <c r="M784" s="10" t="n">
        <v>42966</v>
      </c>
      <c r="N784">
        <f>N777-1</f>
        <v>15</v>
      </c>
      <c r="O784" t="n">
        <v>41</v>
      </c>
    </row>
    <row r="785" spans="13:15">
      <c r="M785" s="10" t="n">
        <v>42965</v>
      </c>
      <c r="N785">
        <f>N778-1</f>
        <v>15</v>
      </c>
      <c r="O785" t="n">
        <v>41</v>
      </c>
    </row>
    <row r="786" spans="13:15">
      <c r="M786" s="10" t="n">
        <v>42964</v>
      </c>
      <c r="N786">
        <f>N779-1</f>
        <v>15</v>
      </c>
      <c r="O786" t="n">
        <v>41</v>
      </c>
    </row>
    <row r="787" spans="13:15">
      <c r="M787" s="10" t="n">
        <v>42963</v>
      </c>
      <c r="N787">
        <f>N780-1</f>
        <v>15</v>
      </c>
      <c r="O787" t="n">
        <v>41</v>
      </c>
    </row>
    <row r="788" spans="13:15">
      <c r="M788" s="10" t="n">
        <v>42962</v>
      </c>
      <c r="N788">
        <f>N781-1</f>
        <v>15</v>
      </c>
      <c r="O788" t="n">
        <v>41</v>
      </c>
    </row>
    <row r="789" spans="13:15">
      <c r="M789" s="10" t="n">
        <v>42961</v>
      </c>
      <c r="N789">
        <f>N782-1</f>
        <v>15</v>
      </c>
      <c r="O789" t="n">
        <v>41</v>
      </c>
    </row>
    <row r="790" spans="13:15">
      <c r="M790" s="10" t="n">
        <v>42960</v>
      </c>
      <c r="N790">
        <f>N783-1</f>
        <v>14</v>
      </c>
      <c r="O790" t="n">
        <v>41</v>
      </c>
    </row>
    <row r="791" spans="13:15">
      <c r="M791" s="10" t="n">
        <v>42959</v>
      </c>
      <c r="N791">
        <f>N784-1</f>
        <v>14</v>
      </c>
      <c r="O791" t="n">
        <v>41</v>
      </c>
    </row>
    <row r="792" spans="13:15">
      <c r="M792" s="10" t="n">
        <v>42958</v>
      </c>
      <c r="N792">
        <f>N785-1</f>
        <v>14</v>
      </c>
      <c r="O792" t="n">
        <v>41</v>
      </c>
    </row>
    <row r="793" spans="13:15">
      <c r="M793" s="10" t="n">
        <v>42957</v>
      </c>
      <c r="N793">
        <f>N786-1</f>
        <v>14</v>
      </c>
      <c r="O793" t="n">
        <v>41</v>
      </c>
    </row>
    <row r="794" spans="13:15">
      <c r="M794" s="10" t="n">
        <v>42956</v>
      </c>
      <c r="N794">
        <f>N787-1</f>
        <v>14</v>
      </c>
      <c r="O794" t="n">
        <v>41</v>
      </c>
    </row>
    <row r="795" spans="13:15">
      <c r="M795" s="10" t="n">
        <v>42955</v>
      </c>
      <c r="N795">
        <f>N788-1</f>
        <v>14</v>
      </c>
      <c r="O795" t="n">
        <v>41</v>
      </c>
    </row>
    <row r="796" spans="13:15">
      <c r="M796" s="10" t="n">
        <v>42954</v>
      </c>
      <c r="N796">
        <f>N789-1</f>
        <v>14</v>
      </c>
      <c r="O796" t="n">
        <v>41</v>
      </c>
    </row>
    <row r="797" spans="13:15">
      <c r="M797" s="10" t="n">
        <v>42953</v>
      </c>
      <c r="N797">
        <f>N790-1</f>
        <v>13</v>
      </c>
      <c r="O797" t="n">
        <v>41</v>
      </c>
    </row>
    <row r="798" spans="13:15">
      <c r="M798" s="10" t="n">
        <v>42952</v>
      </c>
      <c r="N798">
        <f>N791-1</f>
        <v>13</v>
      </c>
      <c r="O798" t="n">
        <v>41</v>
      </c>
    </row>
    <row r="799" spans="13:15">
      <c r="M799" s="10" t="n">
        <v>42951</v>
      </c>
      <c r="N799">
        <f>N792-1</f>
        <v>13</v>
      </c>
      <c r="O799" t="n">
        <v>41</v>
      </c>
    </row>
    <row r="800" spans="13:15">
      <c r="M800" s="10" t="n">
        <v>42950</v>
      </c>
      <c r="N800">
        <f>N793-1</f>
        <v>13</v>
      </c>
      <c r="O800" t="n">
        <v>41</v>
      </c>
    </row>
    <row r="801" spans="13:15">
      <c r="M801" s="10" t="n">
        <v>42949</v>
      </c>
      <c r="N801">
        <f>N794-1</f>
        <v>13</v>
      </c>
      <c r="O801" t="n">
        <v>41</v>
      </c>
    </row>
    <row r="802" spans="13:15">
      <c r="M802" s="10" t="n">
        <v>42948</v>
      </c>
      <c r="N802">
        <f>N795-1</f>
        <v>13</v>
      </c>
      <c r="O802" t="n">
        <v>41</v>
      </c>
    </row>
    <row r="803" spans="13:15">
      <c r="M803" s="10" t="n">
        <v>42947</v>
      </c>
      <c r="N803">
        <f>N796-1</f>
        <v>13</v>
      </c>
      <c r="O803" t="n">
        <v>41</v>
      </c>
    </row>
    <row r="804" spans="13:15">
      <c r="M804" s="10" t="n">
        <v>42946</v>
      </c>
      <c r="N804">
        <f>N797-1</f>
        <v>12</v>
      </c>
      <c r="O804" t="n">
        <v>41</v>
      </c>
    </row>
    <row r="805" spans="13:15">
      <c r="M805" s="10" t="n">
        <v>42945</v>
      </c>
      <c r="N805">
        <f>N798-1</f>
        <v>12</v>
      </c>
      <c r="O805" t="n">
        <v>41</v>
      </c>
    </row>
    <row r="806" spans="13:15">
      <c r="M806" s="10" t="n">
        <v>42944</v>
      </c>
      <c r="N806">
        <f>N799-1</f>
        <v>12</v>
      </c>
      <c r="O806" t="n">
        <v>41</v>
      </c>
    </row>
    <row r="807" spans="13:15">
      <c r="M807" s="10" t="n">
        <v>42943</v>
      </c>
      <c r="N807">
        <f>N800-1</f>
        <v>12</v>
      </c>
      <c r="O807" t="n">
        <v>41</v>
      </c>
    </row>
    <row r="808" spans="13:15">
      <c r="M808" s="10" t="n">
        <v>42942</v>
      </c>
      <c r="N808">
        <f>N801-1</f>
        <v>12</v>
      </c>
      <c r="O808" t="n">
        <v>41</v>
      </c>
    </row>
    <row r="809" spans="13:15">
      <c r="M809" s="10" t="n">
        <v>42941</v>
      </c>
      <c r="N809">
        <f>N802-1</f>
        <v>12</v>
      </c>
      <c r="O809" t="n">
        <v>41</v>
      </c>
    </row>
    <row r="810" spans="13:15">
      <c r="M810" s="10" t="n">
        <v>42940</v>
      </c>
      <c r="N810">
        <f>N803-1</f>
        <v>12</v>
      </c>
      <c r="O810" t="n">
        <v>41</v>
      </c>
    </row>
    <row r="811" spans="13:15">
      <c r="M811" s="10" t="n">
        <v>42939</v>
      </c>
      <c r="N811">
        <f>N804-1</f>
        <v>11</v>
      </c>
      <c r="O811" t="n">
        <v>41</v>
      </c>
    </row>
    <row r="812" spans="13:15">
      <c r="M812" s="10" t="n">
        <v>42938</v>
      </c>
      <c r="N812">
        <f>N805-1</f>
        <v>11</v>
      </c>
      <c r="O812" t="n">
        <v>41</v>
      </c>
    </row>
    <row r="813" spans="13:15">
      <c r="M813" s="10" t="n">
        <v>42937</v>
      </c>
      <c r="N813">
        <f>N806-1</f>
        <v>11</v>
      </c>
      <c r="O813" t="n">
        <v>41</v>
      </c>
    </row>
    <row r="814" spans="13:15">
      <c r="M814" s="10" t="n">
        <v>42936</v>
      </c>
      <c r="N814">
        <f>N807-1</f>
        <v>11</v>
      </c>
      <c r="O814" t="n">
        <v>41</v>
      </c>
    </row>
    <row r="815" spans="13:15">
      <c r="M815" s="10" t="n">
        <v>42935</v>
      </c>
      <c r="N815">
        <f>N808-1</f>
        <v>11</v>
      </c>
      <c r="O815" t="n">
        <v>41</v>
      </c>
    </row>
    <row r="816" spans="13:15">
      <c r="M816" s="10" t="n">
        <v>42934</v>
      </c>
      <c r="N816">
        <f>N809-1</f>
        <v>11</v>
      </c>
      <c r="O816" t="n">
        <v>41</v>
      </c>
    </row>
    <row r="817" spans="13:15">
      <c r="M817" s="10" t="n">
        <v>42933</v>
      </c>
      <c r="N817">
        <f>N810-1</f>
        <v>11</v>
      </c>
      <c r="O817" t="n">
        <v>41</v>
      </c>
    </row>
    <row r="818" spans="13:15">
      <c r="M818" s="10" t="n">
        <v>42932</v>
      </c>
      <c r="N818">
        <f>N811-1</f>
        <v>10</v>
      </c>
      <c r="O818" t="n">
        <v>41</v>
      </c>
    </row>
    <row r="819" spans="13:15">
      <c r="M819" s="10" t="n">
        <v>42931</v>
      </c>
      <c r="N819">
        <f>N812-1</f>
        <v>10</v>
      </c>
      <c r="O819" t="n">
        <v>41</v>
      </c>
    </row>
    <row r="820" spans="13:15">
      <c r="M820" s="10" t="n">
        <v>42930</v>
      </c>
      <c r="N820">
        <f>N813-1</f>
        <v>10</v>
      </c>
      <c r="O820" t="n">
        <v>41</v>
      </c>
    </row>
    <row r="821" spans="13:15">
      <c r="M821" s="10" t="n">
        <v>42929</v>
      </c>
      <c r="N821">
        <f>N814-1</f>
        <v>10</v>
      </c>
      <c r="O821" t="n">
        <v>41</v>
      </c>
    </row>
    <row r="822" spans="13:15">
      <c r="M822" s="10" t="n">
        <v>42928</v>
      </c>
      <c r="N822">
        <f>N815-1</f>
        <v>10</v>
      </c>
      <c r="O822" t="n">
        <v>41</v>
      </c>
    </row>
    <row r="823" spans="13:15">
      <c r="M823" s="10" t="n">
        <v>42927</v>
      </c>
      <c r="N823">
        <f>N816-1</f>
        <v>10</v>
      </c>
      <c r="O823" t="n">
        <v>41</v>
      </c>
    </row>
    <row r="824" spans="13:15">
      <c r="M824" s="10" t="n">
        <v>42926</v>
      </c>
      <c r="N824">
        <f>N817-1</f>
        <v>10</v>
      </c>
      <c r="O824" t="n">
        <v>41</v>
      </c>
    </row>
    <row r="825" spans="13:15">
      <c r="M825" s="10" t="n">
        <v>42925</v>
      </c>
      <c r="N825">
        <f>N818-1</f>
        <v>9</v>
      </c>
      <c r="O825" t="n">
        <v>41</v>
      </c>
    </row>
    <row r="826" spans="13:15">
      <c r="M826" s="10" t="n">
        <v>42924</v>
      </c>
      <c r="N826">
        <f>N819-1</f>
        <v>9</v>
      </c>
      <c r="O826" t="n">
        <v>41</v>
      </c>
    </row>
    <row r="827" spans="13:15">
      <c r="M827" s="10" t="n">
        <v>42923</v>
      </c>
      <c r="N827">
        <f>N820-1</f>
        <v>9</v>
      </c>
      <c r="O827" t="n">
        <v>41</v>
      </c>
    </row>
    <row r="828" spans="13:15">
      <c r="M828" s="10" t="n">
        <v>42922</v>
      </c>
      <c r="N828">
        <f>N821-1</f>
        <v>9</v>
      </c>
      <c r="O828" t="n">
        <v>41</v>
      </c>
    </row>
    <row r="829" spans="13:15">
      <c r="M829" s="10" t="n">
        <v>42921</v>
      </c>
      <c r="N829">
        <f>N822-1</f>
        <v>9</v>
      </c>
      <c r="O829" t="n">
        <v>41</v>
      </c>
    </row>
    <row r="830" spans="13:15">
      <c r="M830" s="10" t="n">
        <v>42920</v>
      </c>
      <c r="N830">
        <f>N823-1</f>
        <v>9</v>
      </c>
      <c r="O830" t="n">
        <v>41</v>
      </c>
    </row>
    <row r="831" spans="13:15">
      <c r="M831" s="10" t="n">
        <v>42919</v>
      </c>
      <c r="N831">
        <f>N824-1</f>
        <v>9</v>
      </c>
      <c r="O831" t="n">
        <v>41</v>
      </c>
    </row>
    <row r="832" spans="13:15">
      <c r="M832" s="10" t="n">
        <v>42918</v>
      </c>
      <c r="N832">
        <f>N825-1</f>
        <v>8</v>
      </c>
      <c r="O832" t="n">
        <v>41</v>
      </c>
    </row>
    <row r="833" spans="13:15">
      <c r="M833" s="10" t="n">
        <v>42917</v>
      </c>
      <c r="N833">
        <f>N826-1</f>
        <v>8</v>
      </c>
      <c r="O833" t="n">
        <v>41</v>
      </c>
    </row>
    <row r="834" spans="13:15">
      <c r="M834" s="10" t="n">
        <v>42916</v>
      </c>
      <c r="N834">
        <f>N827-1</f>
        <v>8</v>
      </c>
      <c r="O834" t="n">
        <v>41</v>
      </c>
    </row>
    <row r="835" spans="13:15">
      <c r="M835" s="10" t="n">
        <v>42915</v>
      </c>
      <c r="N835">
        <f>N828-1</f>
        <v>8</v>
      </c>
      <c r="O835" t="n">
        <v>41</v>
      </c>
    </row>
    <row r="836" spans="13:15">
      <c r="M836" s="10" t="n">
        <v>42914</v>
      </c>
      <c r="N836">
        <f>N829-1</f>
        <v>8</v>
      </c>
      <c r="O836" t="n">
        <v>41</v>
      </c>
    </row>
    <row r="837" spans="13:15">
      <c r="M837" s="10" t="n">
        <v>42913</v>
      </c>
      <c r="N837">
        <f>N830-1</f>
        <v>8</v>
      </c>
      <c r="O837" t="n">
        <v>41</v>
      </c>
    </row>
    <row r="838" spans="13:15">
      <c r="M838" s="10" t="n">
        <v>42912</v>
      </c>
      <c r="N838">
        <f>N831-1</f>
        <v>8</v>
      </c>
      <c r="O838" t="n">
        <v>41</v>
      </c>
    </row>
    <row r="839" spans="13:15">
      <c r="M839" s="10" t="n">
        <v>42911</v>
      </c>
      <c r="N839">
        <f>N832-1</f>
        <v>7</v>
      </c>
      <c r="O839" t="n">
        <v>41</v>
      </c>
    </row>
    <row r="840" spans="13:15">
      <c r="M840" s="10" t="n">
        <v>42910</v>
      </c>
      <c r="N840">
        <f>N833-1</f>
        <v>7</v>
      </c>
      <c r="O840" t="n">
        <v>41</v>
      </c>
    </row>
    <row r="841" spans="13:15">
      <c r="M841" s="10" t="n">
        <v>42909</v>
      </c>
      <c r="N841">
        <f>N834-1</f>
        <v>7</v>
      </c>
      <c r="O841" t="n">
        <v>41</v>
      </c>
    </row>
    <row r="842" spans="13:15">
      <c r="M842" s="10" t="n">
        <v>42908</v>
      </c>
      <c r="N842">
        <f>N835-1</f>
        <v>7</v>
      </c>
      <c r="O842" t="n">
        <v>41</v>
      </c>
    </row>
    <row r="843" spans="13:15">
      <c r="M843" s="10" t="n">
        <v>42907</v>
      </c>
      <c r="N843">
        <f>N836-1</f>
        <v>7</v>
      </c>
      <c r="O843" t="n">
        <v>41</v>
      </c>
    </row>
    <row r="844" spans="13:15">
      <c r="M844" s="10" t="n">
        <v>42906</v>
      </c>
      <c r="N844">
        <f>N837-1</f>
        <v>7</v>
      </c>
      <c r="O844" t="n">
        <v>41</v>
      </c>
    </row>
    <row r="845" spans="13:15">
      <c r="M845" s="10" t="n">
        <v>42905</v>
      </c>
      <c r="N845">
        <f>N838-1</f>
        <v>7</v>
      </c>
      <c r="O845" t="n">
        <v>41</v>
      </c>
    </row>
    <row r="846" spans="13:15">
      <c r="M846" s="10" t="n">
        <v>42904</v>
      </c>
      <c r="N846">
        <f>N839-1</f>
        <v>6</v>
      </c>
      <c r="O846" t="n">
        <v>41</v>
      </c>
    </row>
    <row r="847" spans="13:15">
      <c r="M847" s="10" t="n">
        <v>42903</v>
      </c>
      <c r="N847">
        <f>N840-1</f>
        <v>6</v>
      </c>
      <c r="O847" t="n">
        <v>41</v>
      </c>
    </row>
    <row r="848" spans="13:15">
      <c r="M848" s="10" t="n">
        <v>42902</v>
      </c>
      <c r="N848">
        <f>N841-1</f>
        <v>6</v>
      </c>
      <c r="O848" t="n">
        <v>41</v>
      </c>
    </row>
    <row r="849" spans="13:15">
      <c r="M849" s="10" t="n">
        <v>42901</v>
      </c>
      <c r="N849">
        <f>N842-1</f>
        <v>6</v>
      </c>
      <c r="O849" t="n">
        <v>41</v>
      </c>
    </row>
    <row r="850" spans="13:15">
      <c r="M850" s="10" t="n">
        <v>42900</v>
      </c>
      <c r="N850">
        <f>N843-1</f>
        <v>6</v>
      </c>
      <c r="O850" t="n">
        <v>41</v>
      </c>
    </row>
    <row r="851" spans="13:15">
      <c r="M851" s="10" t="n">
        <v>42899</v>
      </c>
      <c r="N851">
        <f>N844-1</f>
        <v>6</v>
      </c>
      <c r="O851" t="n">
        <v>41</v>
      </c>
    </row>
    <row r="852" spans="13:15">
      <c r="M852" s="10" t="n">
        <v>42898</v>
      </c>
      <c r="N852">
        <f>N845-1</f>
        <v>6</v>
      </c>
      <c r="O852" t="n">
        <v>41</v>
      </c>
    </row>
    <row r="853" spans="13:15">
      <c r="M853" s="10" t="n">
        <v>42897</v>
      </c>
      <c r="N853">
        <f>N846-1</f>
        <v>5</v>
      </c>
      <c r="O853" t="n">
        <v>41</v>
      </c>
    </row>
    <row r="854" spans="13:15">
      <c r="M854" s="10" t="n">
        <v>42896</v>
      </c>
      <c r="N854">
        <f>N847-1</f>
        <v>5</v>
      </c>
      <c r="O854" t="n">
        <v>41</v>
      </c>
    </row>
    <row r="855" spans="13:15">
      <c r="M855" s="10" t="n">
        <v>42895</v>
      </c>
      <c r="N855">
        <f>N848-1</f>
        <v>5</v>
      </c>
      <c r="O855" t="n">
        <v>41</v>
      </c>
    </row>
    <row r="856" spans="13:15">
      <c r="M856" s="10" t="n">
        <v>42894</v>
      </c>
      <c r="N856">
        <f>N849-1</f>
        <v>5</v>
      </c>
      <c r="O856" t="n">
        <v>41</v>
      </c>
    </row>
    <row r="857" spans="13:15">
      <c r="M857" s="10" t="n">
        <v>42893</v>
      </c>
      <c r="N857">
        <f>N850-1</f>
        <v>5</v>
      </c>
      <c r="O857" t="n">
        <v>41</v>
      </c>
    </row>
    <row r="858" spans="13:15">
      <c r="M858" s="10" t="n">
        <v>42892</v>
      </c>
      <c r="N858">
        <f>N851-1</f>
        <v>5</v>
      </c>
      <c r="O858" t="n">
        <v>41</v>
      </c>
    </row>
    <row r="859" spans="13:15">
      <c r="M859" s="10" t="n">
        <v>42891</v>
      </c>
      <c r="N859">
        <f>N852-1</f>
        <v>5</v>
      </c>
      <c r="O859" t="n">
        <v>41</v>
      </c>
    </row>
    <row r="860" spans="13:15">
      <c r="M860" s="10" t="n">
        <v>42890</v>
      </c>
      <c r="N860">
        <f>N853-1</f>
        <v>4</v>
      </c>
      <c r="O860" t="n">
        <v>41</v>
      </c>
    </row>
    <row r="861" spans="13:15">
      <c r="M861" s="10" t="n">
        <v>42889</v>
      </c>
      <c r="N861">
        <f>N854-1</f>
        <v>4</v>
      </c>
      <c r="O861" t="n">
        <v>41</v>
      </c>
    </row>
    <row r="862" spans="13:15">
      <c r="M862" s="10" t="n">
        <v>42888</v>
      </c>
      <c r="N862">
        <f>N855-1</f>
        <v>4</v>
      </c>
      <c r="O862" t="n">
        <v>41</v>
      </c>
    </row>
    <row r="863" spans="13:15">
      <c r="M863" s="10" t="n">
        <v>42887</v>
      </c>
      <c r="N863">
        <f>N856-1</f>
        <v>4</v>
      </c>
      <c r="O863" t="n">
        <v>41</v>
      </c>
    </row>
    <row r="864" spans="13:15">
      <c r="M864" s="10" t="n">
        <v>42886</v>
      </c>
      <c r="N864">
        <f>N857-1</f>
        <v>4</v>
      </c>
      <c r="O864" t="n">
        <v>41</v>
      </c>
    </row>
    <row r="865" spans="13:15">
      <c r="M865" s="10" t="n">
        <v>42885</v>
      </c>
      <c r="N865">
        <f>N858-1</f>
        <v>4</v>
      </c>
      <c r="O865" t="n">
        <v>41</v>
      </c>
    </row>
    <row r="866" spans="13:15">
      <c r="M866" s="10" t="n">
        <v>42884</v>
      </c>
      <c r="N866">
        <f>N859-1</f>
        <v>4</v>
      </c>
      <c r="O866" t="n">
        <v>41</v>
      </c>
    </row>
    <row r="867" spans="13:15">
      <c r="M867" s="10" t="n">
        <v>42883</v>
      </c>
      <c r="N867">
        <f>N860-1</f>
        <v>3</v>
      </c>
      <c r="O867" t="n">
        <v>41</v>
      </c>
    </row>
    <row r="868" spans="13:15">
      <c r="M868" s="10" t="n">
        <v>42882</v>
      </c>
      <c r="N868">
        <f>N861-1</f>
        <v>3</v>
      </c>
      <c r="O868" t="n">
        <v>41</v>
      </c>
    </row>
    <row r="869" spans="13:15">
      <c r="M869" s="10" t="n">
        <v>42881</v>
      </c>
      <c r="N869">
        <f>N862-1</f>
        <v>3</v>
      </c>
      <c r="O869" t="n">
        <v>41</v>
      </c>
    </row>
    <row r="870" spans="13:15">
      <c r="M870" s="10" t="n">
        <v>42880</v>
      </c>
      <c r="N870">
        <f>N863-1</f>
        <v>3</v>
      </c>
      <c r="O870" t="n">
        <v>41</v>
      </c>
    </row>
    <row r="871" spans="13:15">
      <c r="M871" s="10" t="n">
        <v>42879</v>
      </c>
      <c r="N871">
        <f>N864-1</f>
        <v>3</v>
      </c>
      <c r="O871" t="n">
        <v>41</v>
      </c>
    </row>
    <row r="872" spans="13:15">
      <c r="M872" s="10" t="n">
        <v>42878</v>
      </c>
      <c r="N872">
        <f>N865-1</f>
        <v>3</v>
      </c>
      <c r="O872" t="n">
        <v>41</v>
      </c>
    </row>
    <row r="873" spans="13:15">
      <c r="M873" s="10" t="n">
        <v>42877</v>
      </c>
      <c r="N873">
        <f>N866-1</f>
        <v>3</v>
      </c>
      <c r="O873" t="n">
        <v>41</v>
      </c>
    </row>
    <row r="874" spans="13:15">
      <c r="M874" s="10" t="n">
        <v>42876</v>
      </c>
      <c r="N874">
        <f>N867-1</f>
        <v>2</v>
      </c>
      <c r="O874" t="n">
        <v>41</v>
      </c>
    </row>
    <row r="875" spans="13:15">
      <c r="M875" s="10" t="n">
        <v>42875</v>
      </c>
      <c r="N875">
        <f>N868-1</f>
        <v>2</v>
      </c>
      <c r="O875" t="n">
        <v>41</v>
      </c>
    </row>
    <row r="876" spans="13:15">
      <c r="M876" s="10" t="n">
        <v>42874</v>
      </c>
      <c r="N876">
        <f>N869-1</f>
        <v>2</v>
      </c>
      <c r="O876" t="n">
        <v>41</v>
      </c>
    </row>
    <row r="877" spans="13:15">
      <c r="M877" s="10" t="n">
        <v>42873</v>
      </c>
      <c r="N877">
        <f>N870-1</f>
        <v>2</v>
      </c>
      <c r="O877" t="n">
        <v>41</v>
      </c>
    </row>
    <row r="878" spans="13:15">
      <c r="M878" s="10" t="n">
        <v>42872</v>
      </c>
      <c r="N878">
        <f>N871-1</f>
        <v>2</v>
      </c>
      <c r="O878" t="n">
        <v>41</v>
      </c>
    </row>
    <row r="879" spans="13:15">
      <c r="M879" s="10" t="n">
        <v>42871</v>
      </c>
      <c r="N879">
        <f>N872-1</f>
        <v>2</v>
      </c>
      <c r="O879" t="n">
        <v>41</v>
      </c>
    </row>
    <row r="880" spans="13:15">
      <c r="M880" s="10" t="n">
        <v>42870</v>
      </c>
      <c r="N880">
        <f>N873-1</f>
        <v>2</v>
      </c>
      <c r="O880" t="n">
        <v>41</v>
      </c>
    </row>
    <row r="881" spans="13:15">
      <c r="M881" s="10" t="n">
        <v>42869</v>
      </c>
      <c r="N881">
        <f>N874-1</f>
        <v>1</v>
      </c>
      <c r="O881" t="n">
        <v>41</v>
      </c>
    </row>
    <row r="882" spans="13:15">
      <c r="M882" s="10" t="n">
        <v>42868</v>
      </c>
      <c r="N882">
        <f>N875-1</f>
        <v>1</v>
      </c>
      <c r="O882" t="n">
        <v>41</v>
      </c>
    </row>
    <row r="883" spans="13:15">
      <c r="M883" s="10" t="n">
        <v>42867</v>
      </c>
      <c r="N883">
        <f>N876-1</f>
        <v>1</v>
      </c>
      <c r="O883" t="n">
        <v>41</v>
      </c>
    </row>
    <row r="884" spans="13:15">
      <c r="M884" s="10" t="n">
        <v>42866</v>
      </c>
      <c r="N884">
        <f>N877-1</f>
        <v>1</v>
      </c>
      <c r="O884" t="n">
        <v>41</v>
      </c>
    </row>
    <row r="885" spans="13:15">
      <c r="M885" s="10" t="n">
        <v>42865</v>
      </c>
      <c r="N885">
        <f>N878-1</f>
        <v>1</v>
      </c>
      <c r="O885" t="n">
        <v>41</v>
      </c>
    </row>
    <row r="886" spans="13:15">
      <c r="M886" s="10" t="n">
        <v>42864</v>
      </c>
      <c r="N886">
        <f>N879-1</f>
        <v>1</v>
      </c>
      <c r="O886" t="n">
        <v>41</v>
      </c>
    </row>
    <row r="887" spans="13:15">
      <c r="M887" s="10" t="n">
        <v>42863</v>
      </c>
      <c r="N887">
        <f>N880-1</f>
        <v>1</v>
      </c>
      <c r="O887" t="n">
        <v>41</v>
      </c>
    </row>
    <row r="888" spans="13:15">
      <c r="M888" s="10" t="n">
        <v>42862</v>
      </c>
      <c r="N888" t="n">
        <v>16</v>
      </c>
      <c r="O888" t="n">
        <v>40</v>
      </c>
    </row>
    <row r="889" spans="13:15">
      <c r="M889" s="10" t="n">
        <v>42861</v>
      </c>
      <c r="N889" t="n">
        <v>16</v>
      </c>
      <c r="O889" t="n">
        <v>40</v>
      </c>
    </row>
    <row r="890" spans="13:15">
      <c r="M890" s="10" t="n">
        <v>42860</v>
      </c>
      <c r="N890" t="n">
        <v>16</v>
      </c>
      <c r="O890" t="n">
        <v>40</v>
      </c>
    </row>
    <row r="891" spans="13:15">
      <c r="M891" s="10" t="n">
        <v>42859</v>
      </c>
      <c r="N891" t="n">
        <v>16</v>
      </c>
      <c r="O891" t="n">
        <v>40</v>
      </c>
    </row>
    <row r="892" spans="13:15">
      <c r="M892" s="10" t="n">
        <v>42858</v>
      </c>
      <c r="N892" t="n">
        <v>16</v>
      </c>
      <c r="O892" t="n">
        <v>40</v>
      </c>
    </row>
    <row r="893" spans="13:15">
      <c r="M893" s="10" t="n">
        <v>42857</v>
      </c>
      <c r="N893" t="n">
        <v>16</v>
      </c>
      <c r="O893" t="n">
        <v>40</v>
      </c>
    </row>
    <row r="894" spans="13:15">
      <c r="M894" s="10" t="n">
        <v>42856</v>
      </c>
      <c r="N894" t="n">
        <v>16</v>
      </c>
      <c r="O894" t="n">
        <v>40</v>
      </c>
    </row>
    <row r="895" spans="13:15">
      <c r="M895" s="10" t="n">
        <v>42855</v>
      </c>
      <c r="N895">
        <f>N888-1</f>
        <v>15</v>
      </c>
      <c r="O895" t="n">
        <v>40</v>
      </c>
    </row>
    <row r="896" spans="13:15">
      <c r="M896" s="10" t="n">
        <v>42854</v>
      </c>
      <c r="N896">
        <f>N889-1</f>
        <v>15</v>
      </c>
      <c r="O896" t="n">
        <v>40</v>
      </c>
    </row>
    <row r="897" spans="13:15">
      <c r="M897" s="10" t="n">
        <v>42853</v>
      </c>
      <c r="N897">
        <f>N890-1</f>
        <v>15</v>
      </c>
      <c r="O897" t="n">
        <v>40</v>
      </c>
    </row>
    <row r="898" spans="13:15">
      <c r="M898" s="10" t="n">
        <v>42852</v>
      </c>
      <c r="N898">
        <f>N891-1</f>
        <v>15</v>
      </c>
      <c r="O898" t="n">
        <v>40</v>
      </c>
    </row>
    <row r="899" spans="13:15">
      <c r="M899" s="10" t="n">
        <v>42851</v>
      </c>
      <c r="N899">
        <f>N892-1</f>
        <v>15</v>
      </c>
      <c r="O899" t="n">
        <v>40</v>
      </c>
    </row>
    <row r="900" spans="13:15">
      <c r="M900" s="10" t="n">
        <v>42850</v>
      </c>
      <c r="N900">
        <f>N893-1</f>
        <v>15</v>
      </c>
      <c r="O900" t="n">
        <v>40</v>
      </c>
    </row>
    <row r="901" spans="13:15">
      <c r="M901" s="10" t="n">
        <v>42849</v>
      </c>
      <c r="N901">
        <f>N894-1</f>
        <v>15</v>
      </c>
      <c r="O901" t="n">
        <v>40</v>
      </c>
    </row>
    <row r="902" spans="13:15">
      <c r="M902" s="10" t="n">
        <v>42848</v>
      </c>
      <c r="N902">
        <f>N895-1</f>
        <v>14</v>
      </c>
      <c r="O902" t="n">
        <v>40</v>
      </c>
    </row>
    <row r="903" spans="13:15">
      <c r="M903" s="10" t="n">
        <v>42847</v>
      </c>
      <c r="N903">
        <f>N896-1</f>
        <v>14</v>
      </c>
      <c r="O903" t="n">
        <v>40</v>
      </c>
    </row>
    <row r="904" spans="13:15">
      <c r="M904" s="10" t="n">
        <v>42846</v>
      </c>
      <c r="N904">
        <f>N897-1</f>
        <v>14</v>
      </c>
      <c r="O904" t="n">
        <v>40</v>
      </c>
    </row>
    <row r="905" spans="13:15">
      <c r="M905" s="10" t="n">
        <v>42845</v>
      </c>
      <c r="N905">
        <f>N898-1</f>
        <v>14</v>
      </c>
      <c r="O905" t="n">
        <v>40</v>
      </c>
    </row>
    <row r="906" spans="13:15">
      <c r="M906" s="10" t="n">
        <v>42844</v>
      </c>
      <c r="N906">
        <f>N899-1</f>
        <v>14</v>
      </c>
      <c r="O906" t="n">
        <v>40</v>
      </c>
    </row>
    <row r="907" spans="13:15">
      <c r="M907" s="10" t="n">
        <v>42843</v>
      </c>
      <c r="N907">
        <f>N900-1</f>
        <v>14</v>
      </c>
      <c r="O907" t="n">
        <v>40</v>
      </c>
    </row>
    <row r="908" spans="13:15">
      <c r="M908" s="10" t="n">
        <v>42842</v>
      </c>
      <c r="N908">
        <f>N901-1</f>
        <v>14</v>
      </c>
      <c r="O908" t="n">
        <v>40</v>
      </c>
    </row>
    <row r="909" spans="13:15">
      <c r="M909" s="10" t="n">
        <v>42841</v>
      </c>
      <c r="N909">
        <f>N902-1</f>
        <v>13</v>
      </c>
      <c r="O909" t="n">
        <v>40</v>
      </c>
    </row>
    <row r="910" spans="13:15">
      <c r="M910" s="10" t="n">
        <v>42840</v>
      </c>
      <c r="N910">
        <f>N903-1</f>
        <v>13</v>
      </c>
      <c r="O910" t="n">
        <v>40</v>
      </c>
    </row>
    <row r="911" spans="13:15">
      <c r="M911" s="10" t="n">
        <v>42839</v>
      </c>
      <c r="N911">
        <f>N904-1</f>
        <v>13</v>
      </c>
      <c r="O911" t="n">
        <v>40</v>
      </c>
    </row>
    <row r="912" spans="13:15">
      <c r="M912" s="10" t="n">
        <v>42838</v>
      </c>
      <c r="N912">
        <f>N905-1</f>
        <v>13</v>
      </c>
      <c r="O912" t="n">
        <v>40</v>
      </c>
    </row>
    <row r="913" spans="13:15">
      <c r="M913" s="10" t="n">
        <v>42837</v>
      </c>
      <c r="N913">
        <f>N906-1</f>
        <v>13</v>
      </c>
      <c r="O913" t="n">
        <v>40</v>
      </c>
    </row>
    <row r="914" spans="13:15">
      <c r="M914" s="10" t="n">
        <v>42836</v>
      </c>
      <c r="N914">
        <f>N907-1</f>
        <v>13</v>
      </c>
      <c r="O914" t="n">
        <v>40</v>
      </c>
    </row>
    <row r="915" spans="13:15">
      <c r="M915" s="10" t="n">
        <v>42835</v>
      </c>
      <c r="N915">
        <f>N908-1</f>
        <v>13</v>
      </c>
      <c r="O915" t="n">
        <v>40</v>
      </c>
    </row>
    <row r="916" spans="13:15">
      <c r="M916" s="10" t="n">
        <v>42834</v>
      </c>
      <c r="N916">
        <f>N909-1</f>
        <v>12</v>
      </c>
      <c r="O916" t="n">
        <v>40</v>
      </c>
    </row>
    <row r="917" spans="13:15">
      <c r="M917" s="10" t="n">
        <v>42833</v>
      </c>
      <c r="N917">
        <f>N910-1</f>
        <v>12</v>
      </c>
      <c r="O917" t="n">
        <v>40</v>
      </c>
    </row>
    <row r="918" spans="13:15">
      <c r="M918" s="10" t="n">
        <v>42832</v>
      </c>
      <c r="N918">
        <f>N911-1</f>
        <v>12</v>
      </c>
      <c r="O918" t="n">
        <v>40</v>
      </c>
    </row>
    <row r="919" spans="13:15">
      <c r="M919" s="10" t="n">
        <v>42831</v>
      </c>
      <c r="N919">
        <f>N912-1</f>
        <v>12</v>
      </c>
      <c r="O919" t="n">
        <v>40</v>
      </c>
    </row>
    <row r="920" spans="13:15">
      <c r="M920" s="10" t="n">
        <v>42830</v>
      </c>
      <c r="N920">
        <f>N913-1</f>
        <v>12</v>
      </c>
      <c r="O920" t="n">
        <v>40</v>
      </c>
    </row>
    <row r="921" spans="13:15">
      <c r="M921" s="10" t="n">
        <v>42829</v>
      </c>
      <c r="N921">
        <f>N914-1</f>
        <v>12</v>
      </c>
      <c r="O921" t="n">
        <v>40</v>
      </c>
    </row>
    <row r="922" spans="13:15">
      <c r="M922" s="10" t="n">
        <v>42828</v>
      </c>
      <c r="N922">
        <f>N915-1</f>
        <v>12</v>
      </c>
      <c r="O922" t="n">
        <v>40</v>
      </c>
    </row>
    <row r="923" spans="13:15">
      <c r="M923" s="10" t="n">
        <v>42827</v>
      </c>
      <c r="N923">
        <f>N916-1</f>
        <v>11</v>
      </c>
      <c r="O923" t="n">
        <v>40</v>
      </c>
    </row>
    <row r="924" spans="13:15">
      <c r="M924" s="10" t="n">
        <v>42826</v>
      </c>
      <c r="N924">
        <f>N917-1</f>
        <v>11</v>
      </c>
      <c r="O924" t="n">
        <v>40</v>
      </c>
    </row>
    <row r="925" spans="13:15">
      <c r="M925" s="10" t="n">
        <v>42825</v>
      </c>
      <c r="N925">
        <f>N918-1</f>
        <v>11</v>
      </c>
      <c r="O925" t="n">
        <v>40</v>
      </c>
    </row>
    <row r="926" spans="13:15">
      <c r="M926" s="10" t="n">
        <v>42824</v>
      </c>
      <c r="N926">
        <f>N919-1</f>
        <v>11</v>
      </c>
      <c r="O926" t="n">
        <v>40</v>
      </c>
    </row>
    <row r="927" spans="13:15">
      <c r="M927" s="10" t="n">
        <v>42823</v>
      </c>
      <c r="N927">
        <f>N920-1</f>
        <v>11</v>
      </c>
      <c r="O927" t="n">
        <v>40</v>
      </c>
    </row>
    <row r="928" spans="13:15">
      <c r="M928" s="10" t="n">
        <v>42822</v>
      </c>
      <c r="N928">
        <f>N921-1</f>
        <v>11</v>
      </c>
      <c r="O928" t="n">
        <v>40</v>
      </c>
    </row>
    <row r="929" spans="13:15">
      <c r="M929" s="10" t="n">
        <v>42821</v>
      </c>
      <c r="N929">
        <f>N922-1</f>
        <v>11</v>
      </c>
      <c r="O929" t="n">
        <v>40</v>
      </c>
    </row>
    <row r="930" spans="13:15">
      <c r="M930" s="10" t="n">
        <v>42820</v>
      </c>
      <c r="N930">
        <f>N923-1</f>
        <v>10</v>
      </c>
      <c r="O930" t="n">
        <v>40</v>
      </c>
    </row>
    <row r="931" spans="13:15">
      <c r="M931" s="10" t="n">
        <v>42819</v>
      </c>
      <c r="N931">
        <f>N924-1</f>
        <v>10</v>
      </c>
      <c r="O931" t="n">
        <v>40</v>
      </c>
    </row>
    <row r="932" spans="13:15">
      <c r="M932" s="10" t="n">
        <v>42818</v>
      </c>
      <c r="N932">
        <f>N925-1</f>
        <v>10</v>
      </c>
      <c r="O932" t="n">
        <v>40</v>
      </c>
    </row>
    <row r="933" spans="13:15">
      <c r="M933" s="10" t="n">
        <v>42817</v>
      </c>
      <c r="N933">
        <f>N926-1</f>
        <v>10</v>
      </c>
      <c r="O933" t="n">
        <v>40</v>
      </c>
    </row>
    <row r="934" spans="13:15">
      <c r="M934" s="10" t="n">
        <v>42816</v>
      </c>
      <c r="N934">
        <f>N927-1</f>
        <v>10</v>
      </c>
      <c r="O934" t="n">
        <v>40</v>
      </c>
    </row>
    <row r="935" spans="13:15">
      <c r="M935" s="10" t="n">
        <v>42815</v>
      </c>
      <c r="N935">
        <f>N928-1</f>
        <v>10</v>
      </c>
      <c r="O935" t="n">
        <v>40</v>
      </c>
    </row>
    <row r="936" spans="13:15">
      <c r="M936" s="10" t="n">
        <v>42814</v>
      </c>
      <c r="N936">
        <f>N929-1</f>
        <v>10</v>
      </c>
      <c r="O936" t="n">
        <v>40</v>
      </c>
    </row>
    <row r="937" spans="13:15">
      <c r="M937" s="10" t="n">
        <v>42813</v>
      </c>
      <c r="N937">
        <f>N930-1</f>
        <v>9</v>
      </c>
      <c r="O937" t="n">
        <v>40</v>
      </c>
    </row>
    <row r="938" spans="13:15">
      <c r="M938" s="10" t="n">
        <v>42812</v>
      </c>
      <c r="N938">
        <f>N931-1</f>
        <v>9</v>
      </c>
      <c r="O938" t="n">
        <v>40</v>
      </c>
    </row>
    <row r="939" spans="13:15">
      <c r="M939" s="10" t="n">
        <v>42811</v>
      </c>
      <c r="N939">
        <f>N932-1</f>
        <v>9</v>
      </c>
      <c r="O939" t="n">
        <v>40</v>
      </c>
    </row>
    <row r="940" spans="13:15">
      <c r="M940" s="10" t="n">
        <v>42810</v>
      </c>
      <c r="N940">
        <f>N933-1</f>
        <v>9</v>
      </c>
      <c r="O940" t="n">
        <v>40</v>
      </c>
    </row>
    <row r="941" spans="13:15">
      <c r="M941" s="10" t="n">
        <v>42809</v>
      </c>
      <c r="N941">
        <f>N934-1</f>
        <v>9</v>
      </c>
      <c r="O941" t="n">
        <v>40</v>
      </c>
    </row>
    <row r="942" spans="13:15">
      <c r="M942" s="10" t="n">
        <v>42808</v>
      </c>
      <c r="N942">
        <f>N935-1</f>
        <v>9</v>
      </c>
      <c r="O942" t="n">
        <v>40</v>
      </c>
    </row>
    <row r="943" spans="13:15">
      <c r="M943" s="10" t="n">
        <v>42807</v>
      </c>
      <c r="N943">
        <f>N936-1</f>
        <v>9</v>
      </c>
      <c r="O943" t="n">
        <v>40</v>
      </c>
    </row>
    <row r="944" spans="13:15">
      <c r="M944" s="10" t="n">
        <v>42806</v>
      </c>
      <c r="N944">
        <f>N937-1</f>
        <v>8</v>
      </c>
      <c r="O944" t="n">
        <v>40</v>
      </c>
    </row>
    <row r="945" spans="13:15">
      <c r="M945" s="10" t="n">
        <v>42805</v>
      </c>
      <c r="N945">
        <f>N938-1</f>
        <v>8</v>
      </c>
      <c r="O945" t="n">
        <v>40</v>
      </c>
    </row>
    <row r="946" spans="13:15">
      <c r="M946" s="10" t="n">
        <v>42804</v>
      </c>
      <c r="N946">
        <f>N939-1</f>
        <v>8</v>
      </c>
      <c r="O946" t="n">
        <v>40</v>
      </c>
    </row>
    <row r="947" spans="13:15">
      <c r="M947" s="10" t="n">
        <v>42803</v>
      </c>
      <c r="N947">
        <f>N940-1</f>
        <v>8</v>
      </c>
      <c r="O947" t="n">
        <v>40</v>
      </c>
    </row>
    <row r="948" spans="13:15">
      <c r="M948" s="10" t="n">
        <v>42802</v>
      </c>
      <c r="N948">
        <f>N941-1</f>
        <v>8</v>
      </c>
      <c r="O948" t="n">
        <v>40</v>
      </c>
    </row>
    <row r="949" spans="13:15">
      <c r="M949" s="10" t="n">
        <v>42801</v>
      </c>
      <c r="N949">
        <f>N942-1</f>
        <v>8</v>
      </c>
      <c r="O949" t="n">
        <v>40</v>
      </c>
    </row>
    <row r="950" spans="13:15">
      <c r="M950" s="10" t="n">
        <v>42800</v>
      </c>
      <c r="N950">
        <f>N943-1</f>
        <v>8</v>
      </c>
      <c r="O950" t="n">
        <v>40</v>
      </c>
    </row>
    <row r="951" spans="13:15">
      <c r="M951" s="10" t="n">
        <v>42799</v>
      </c>
      <c r="N951">
        <f>N944-1</f>
        <v>7</v>
      </c>
      <c r="O951" t="n">
        <v>40</v>
      </c>
    </row>
    <row r="952" spans="13:15">
      <c r="M952" s="10" t="n">
        <v>42798</v>
      </c>
      <c r="N952">
        <f>N945-1</f>
        <v>7</v>
      </c>
      <c r="O952" t="n">
        <v>40</v>
      </c>
    </row>
    <row r="953" spans="13:15">
      <c r="M953" s="10" t="n">
        <v>42797</v>
      </c>
      <c r="N953">
        <f>N946-1</f>
        <v>7</v>
      </c>
      <c r="O953" t="n">
        <v>40</v>
      </c>
    </row>
    <row r="954" spans="13:15">
      <c r="M954" s="10" t="n">
        <v>42796</v>
      </c>
      <c r="N954">
        <f>N947-1</f>
        <v>7</v>
      </c>
      <c r="O954" t="n">
        <v>40</v>
      </c>
    </row>
    <row r="955" spans="13:15">
      <c r="M955" s="10" t="n">
        <v>42795</v>
      </c>
      <c r="N955">
        <f>N948-1</f>
        <v>7</v>
      </c>
      <c r="O955" t="n">
        <v>40</v>
      </c>
    </row>
    <row r="956" spans="13:15">
      <c r="M956" s="10" t="n">
        <v>42794</v>
      </c>
      <c r="N956">
        <f>N949-1</f>
        <v>7</v>
      </c>
      <c r="O956" t="n">
        <v>40</v>
      </c>
    </row>
    <row r="957" spans="13:15">
      <c r="M957" s="10" t="n">
        <v>42793</v>
      </c>
      <c r="N957">
        <f>N950-1</f>
        <v>7</v>
      </c>
      <c r="O957" t="n">
        <v>40</v>
      </c>
    </row>
    <row r="958" spans="13:15">
      <c r="M958" s="10" t="n">
        <v>42792</v>
      </c>
      <c r="N958">
        <f>N951-1</f>
        <v>6</v>
      </c>
      <c r="O958" t="n">
        <v>40</v>
      </c>
    </row>
    <row r="959" spans="13:15">
      <c r="M959" s="10" t="n">
        <v>42791</v>
      </c>
      <c r="N959">
        <f>N952-1</f>
        <v>6</v>
      </c>
      <c r="O959" t="n">
        <v>40</v>
      </c>
    </row>
    <row r="960" spans="13:15">
      <c r="M960" s="10" t="n">
        <v>42790</v>
      </c>
      <c r="N960">
        <f>N953-1</f>
        <v>6</v>
      </c>
      <c r="O960" t="n">
        <v>40</v>
      </c>
    </row>
    <row r="961" spans="13:15">
      <c r="M961" s="10" t="n">
        <v>42789</v>
      </c>
      <c r="N961">
        <f>N954-1</f>
        <v>6</v>
      </c>
      <c r="O961" t="n">
        <v>40</v>
      </c>
    </row>
    <row r="962" spans="13:15">
      <c r="M962" s="10" t="n">
        <v>42788</v>
      </c>
      <c r="N962">
        <f>N955-1</f>
        <v>6</v>
      </c>
      <c r="O962" t="n">
        <v>40</v>
      </c>
    </row>
    <row r="963" spans="13:15">
      <c r="M963" s="10" t="n">
        <v>42787</v>
      </c>
      <c r="N963">
        <f>N956-1</f>
        <v>6</v>
      </c>
      <c r="O963" t="n">
        <v>40</v>
      </c>
    </row>
    <row r="964" spans="13:15">
      <c r="M964" s="10" t="n">
        <v>42786</v>
      </c>
      <c r="N964">
        <f>N957-1</f>
        <v>6</v>
      </c>
      <c r="O964" t="n">
        <v>40</v>
      </c>
    </row>
    <row r="965" spans="13:15">
      <c r="M965" s="10" t="n">
        <v>42785</v>
      </c>
      <c r="N965">
        <f>N958-1</f>
        <v>5</v>
      </c>
      <c r="O965" t="n">
        <v>40</v>
      </c>
    </row>
    <row r="966" spans="13:15">
      <c r="M966" s="10" t="n">
        <v>42784</v>
      </c>
      <c r="N966">
        <f>N959-1</f>
        <v>5</v>
      </c>
      <c r="O966" t="n">
        <v>40</v>
      </c>
    </row>
    <row r="967" spans="13:15">
      <c r="M967" s="10" t="n">
        <v>42783</v>
      </c>
      <c r="N967">
        <f>N960-1</f>
        <v>5</v>
      </c>
      <c r="O967" t="n">
        <v>40</v>
      </c>
    </row>
    <row r="968" spans="13:15">
      <c r="M968" s="10" t="n">
        <v>42782</v>
      </c>
      <c r="N968">
        <f>N961-1</f>
        <v>5</v>
      </c>
      <c r="O968" t="n">
        <v>40</v>
      </c>
    </row>
    <row r="969" spans="13:15">
      <c r="M969" s="10" t="n">
        <v>42781</v>
      </c>
      <c r="N969">
        <f>N962-1</f>
        <v>5</v>
      </c>
      <c r="O969" t="n">
        <v>40</v>
      </c>
    </row>
    <row r="970" spans="13:15">
      <c r="M970" s="10" t="n">
        <v>42780</v>
      </c>
      <c r="N970">
        <f>N963-1</f>
        <v>5</v>
      </c>
      <c r="O970" t="n">
        <v>40</v>
      </c>
    </row>
    <row r="971" spans="13:15">
      <c r="M971" s="10" t="n">
        <v>42779</v>
      </c>
      <c r="N971">
        <f>N964-1</f>
        <v>5</v>
      </c>
      <c r="O971" t="n">
        <v>40</v>
      </c>
    </row>
    <row r="972" spans="13:15">
      <c r="M972" s="10" t="n">
        <v>42778</v>
      </c>
      <c r="N972">
        <f>N965-1</f>
        <v>4</v>
      </c>
      <c r="O972" t="n">
        <v>40</v>
      </c>
    </row>
    <row r="973" spans="13:15">
      <c r="M973" s="10" t="n">
        <v>42777</v>
      </c>
      <c r="N973">
        <f>N966-1</f>
        <v>4</v>
      </c>
      <c r="O973" t="n">
        <v>40</v>
      </c>
    </row>
    <row r="974" spans="13:15">
      <c r="M974" s="10" t="n">
        <v>42776</v>
      </c>
      <c r="N974">
        <f>N967-1</f>
        <v>4</v>
      </c>
      <c r="O974" t="n">
        <v>40</v>
      </c>
    </row>
    <row r="975" spans="13:15">
      <c r="M975" s="10" t="n">
        <v>42775</v>
      </c>
      <c r="N975">
        <f>N968-1</f>
        <v>4</v>
      </c>
      <c r="O975" t="n">
        <v>40</v>
      </c>
    </row>
    <row r="976" spans="13:15">
      <c r="M976" s="10" t="n">
        <v>42774</v>
      </c>
      <c r="N976">
        <f>N969-1</f>
        <v>4</v>
      </c>
      <c r="O976" t="n">
        <v>40</v>
      </c>
    </row>
    <row r="977" spans="13:15">
      <c r="M977" s="10" t="n">
        <v>42773</v>
      </c>
      <c r="N977">
        <f>N970-1</f>
        <v>4</v>
      </c>
      <c r="O977" t="n">
        <v>40</v>
      </c>
    </row>
    <row r="978" spans="13:15">
      <c r="M978" s="10" t="n">
        <v>42772</v>
      </c>
      <c r="N978">
        <f>N971-1</f>
        <v>4</v>
      </c>
      <c r="O978" t="n">
        <v>40</v>
      </c>
    </row>
    <row r="979" spans="13:15">
      <c r="M979" s="10" t="n">
        <v>42771</v>
      </c>
      <c r="N979">
        <f>N972-1</f>
        <v>3</v>
      </c>
      <c r="O979" t="n">
        <v>40</v>
      </c>
    </row>
    <row r="980" spans="13:15">
      <c r="M980" s="10" t="n">
        <v>42770</v>
      </c>
      <c r="N980">
        <f>N973-1</f>
        <v>3</v>
      </c>
      <c r="O980" t="n">
        <v>40</v>
      </c>
    </row>
    <row r="981" spans="13:15">
      <c r="M981" s="10" t="n">
        <v>42769</v>
      </c>
      <c r="N981">
        <f>N974-1</f>
        <v>3</v>
      </c>
      <c r="O981" t="n">
        <v>40</v>
      </c>
    </row>
    <row r="982" spans="13:15">
      <c r="M982" s="10" t="n">
        <v>42768</v>
      </c>
      <c r="N982">
        <f>N975-1</f>
        <v>3</v>
      </c>
      <c r="O982" t="n">
        <v>40</v>
      </c>
    </row>
    <row r="983" spans="13:15">
      <c r="M983" s="10" t="n">
        <v>42767</v>
      </c>
      <c r="N983">
        <f>N976-1</f>
        <v>3</v>
      </c>
      <c r="O983" t="n">
        <v>40</v>
      </c>
    </row>
    <row r="984" spans="13:15">
      <c r="M984" s="10" t="n">
        <v>42766</v>
      </c>
      <c r="N984">
        <f>N977-1</f>
        <v>3</v>
      </c>
      <c r="O984" t="n">
        <v>40</v>
      </c>
    </row>
    <row r="985" spans="13:15">
      <c r="M985" s="10" t="n">
        <v>42765</v>
      </c>
      <c r="N985">
        <f>N978-1</f>
        <v>3</v>
      </c>
      <c r="O985" t="n">
        <v>40</v>
      </c>
    </row>
    <row r="986" spans="13:15">
      <c r="M986" s="10" t="n">
        <v>42764</v>
      </c>
      <c r="N986">
        <f>N979-1</f>
        <v>2</v>
      </c>
      <c r="O986" t="n">
        <v>40</v>
      </c>
    </row>
    <row r="987" spans="13:15">
      <c r="M987" s="10" t="n">
        <v>42763</v>
      </c>
      <c r="N987">
        <f>N980-1</f>
        <v>2</v>
      </c>
      <c r="O987" t="n">
        <v>40</v>
      </c>
    </row>
    <row r="988" spans="13:15">
      <c r="M988" s="10" t="n">
        <v>42762</v>
      </c>
      <c r="N988">
        <f>N981-1</f>
        <v>2</v>
      </c>
      <c r="O988" t="n">
        <v>40</v>
      </c>
    </row>
    <row r="989" spans="13:15">
      <c r="M989" s="10" t="n">
        <v>42761</v>
      </c>
      <c r="N989">
        <f>N982-1</f>
        <v>2</v>
      </c>
      <c r="O989" t="n">
        <v>40</v>
      </c>
    </row>
    <row r="990" spans="13:15">
      <c r="M990" s="10" t="n">
        <v>42760</v>
      </c>
      <c r="N990">
        <f>N983-1</f>
        <v>2</v>
      </c>
      <c r="O990" t="n">
        <v>40</v>
      </c>
    </row>
    <row r="991" spans="13:15">
      <c r="M991" s="10" t="n">
        <v>42759</v>
      </c>
      <c r="N991">
        <f>N984-1</f>
        <v>2</v>
      </c>
      <c r="O991" t="n">
        <v>40</v>
      </c>
    </row>
    <row r="992" spans="13:15">
      <c r="M992" s="10" t="n">
        <v>42758</v>
      </c>
      <c r="N992">
        <f>N985-1</f>
        <v>2</v>
      </c>
      <c r="O992" t="n">
        <v>40</v>
      </c>
    </row>
    <row r="993" spans="13:15">
      <c r="M993" s="10" t="n">
        <v>42757</v>
      </c>
      <c r="N993">
        <f>N986-1</f>
        <v>1</v>
      </c>
      <c r="O993" t="n">
        <v>40</v>
      </c>
    </row>
    <row r="994" spans="13:15">
      <c r="M994" s="10" t="n">
        <v>42756</v>
      </c>
      <c r="N994">
        <f>N987-1</f>
        <v>1</v>
      </c>
      <c r="O994" t="n">
        <v>40</v>
      </c>
    </row>
    <row r="995" spans="13:15">
      <c r="M995" s="10" t="n">
        <v>42755</v>
      </c>
      <c r="N995">
        <f>N988-1</f>
        <v>1</v>
      </c>
      <c r="O995" t="n">
        <v>40</v>
      </c>
    </row>
    <row r="996" spans="13:15">
      <c r="M996" s="10" t="n">
        <v>42754</v>
      </c>
      <c r="N996">
        <f>N989-1</f>
        <v>1</v>
      </c>
      <c r="O996" t="n">
        <v>40</v>
      </c>
    </row>
    <row r="997" spans="13:15">
      <c r="M997" s="10" t="n">
        <v>42753</v>
      </c>
      <c r="N997">
        <f>N990-1</f>
        <v>1</v>
      </c>
      <c r="O997" t="n">
        <v>40</v>
      </c>
    </row>
    <row r="998" spans="13:15">
      <c r="M998" s="10" t="n">
        <v>42752</v>
      </c>
      <c r="N998">
        <f>N991-1</f>
        <v>1</v>
      </c>
      <c r="O998" t="n">
        <v>40</v>
      </c>
    </row>
    <row r="999" spans="13:15">
      <c r="M999" s="10" t="n">
        <v>42751</v>
      </c>
      <c r="N999">
        <f>N992-1</f>
        <v>1</v>
      </c>
      <c r="O999" t="n">
        <v>40</v>
      </c>
    </row>
    <row r="1000" spans="13:15">
      <c r="M1000" s="10" t="n">
        <v>42750</v>
      </c>
      <c r="N1000" t="n">
        <v>16</v>
      </c>
      <c r="O1000" t="n">
        <v>39</v>
      </c>
    </row>
    <row r="1001" spans="13:15">
      <c r="M1001" s="10" t="n">
        <v>42749</v>
      </c>
      <c r="N1001" t="n">
        <v>16</v>
      </c>
      <c r="O1001" t="n">
        <v>39</v>
      </c>
    </row>
    <row r="1002" spans="13:15">
      <c r="M1002" s="10" t="n">
        <v>42748</v>
      </c>
      <c r="N1002" t="n">
        <v>16</v>
      </c>
      <c r="O1002" t="n">
        <v>39</v>
      </c>
    </row>
    <row r="1003" spans="13:15">
      <c r="M1003" s="10" t="n">
        <v>42747</v>
      </c>
      <c r="N1003" t="n">
        <v>16</v>
      </c>
      <c r="O1003" t="n">
        <v>39</v>
      </c>
    </row>
    <row r="1004" spans="13:15">
      <c r="M1004" s="10" t="n">
        <v>42746</v>
      </c>
      <c r="N1004" t="n">
        <v>16</v>
      </c>
      <c r="O1004" t="n">
        <v>39</v>
      </c>
    </row>
    <row r="1005" spans="13:15">
      <c r="M1005" s="10" t="n">
        <v>42745</v>
      </c>
      <c r="N1005" t="n">
        <v>16</v>
      </c>
      <c r="O1005" t="n">
        <v>39</v>
      </c>
    </row>
    <row r="1006" spans="13:15">
      <c r="M1006" s="10" t="n">
        <v>42744</v>
      </c>
      <c r="N1006" t="n">
        <v>16</v>
      </c>
      <c r="O1006" t="n">
        <v>39</v>
      </c>
    </row>
    <row r="1007" spans="13:15">
      <c r="M1007" s="10" t="n">
        <v>42743</v>
      </c>
      <c r="N1007">
        <f>N1000-1</f>
        <v>15</v>
      </c>
      <c r="O1007" t="n">
        <v>39</v>
      </c>
    </row>
    <row r="1008" spans="13:15">
      <c r="M1008" s="10" t="n">
        <v>42742</v>
      </c>
      <c r="N1008">
        <f>N1001-1</f>
        <v>15</v>
      </c>
      <c r="O1008" t="n">
        <v>39</v>
      </c>
    </row>
    <row r="1009" spans="13:15">
      <c r="M1009" s="10" t="n">
        <v>42741</v>
      </c>
      <c r="N1009">
        <f>N1002-1</f>
        <v>15</v>
      </c>
      <c r="O1009" t="n">
        <v>39</v>
      </c>
    </row>
    <row r="1010" spans="13:15">
      <c r="M1010" s="10" t="n">
        <v>42740</v>
      </c>
      <c r="N1010">
        <f>N1003-1</f>
        <v>15</v>
      </c>
      <c r="O1010" t="n">
        <v>39</v>
      </c>
    </row>
    <row r="1011" spans="13:15">
      <c r="M1011" s="10" t="n">
        <v>42739</v>
      </c>
      <c r="N1011">
        <f>N1004-1</f>
        <v>15</v>
      </c>
      <c r="O1011" t="n">
        <v>39</v>
      </c>
    </row>
    <row r="1012" spans="13:15">
      <c r="M1012" s="10" t="n">
        <v>42738</v>
      </c>
      <c r="N1012">
        <f>N1005-1</f>
        <v>15</v>
      </c>
      <c r="O1012" t="n">
        <v>39</v>
      </c>
    </row>
    <row r="1013" spans="13:15">
      <c r="M1013" s="10" t="n">
        <v>42737</v>
      </c>
      <c r="N1013">
        <f>N1006-1</f>
        <v>15</v>
      </c>
      <c r="O1013" t="n">
        <v>39</v>
      </c>
    </row>
    <row r="1014" spans="13:15">
      <c r="M1014" s="10" t="n">
        <v>42736</v>
      </c>
      <c r="N1014">
        <f>N1007-1</f>
        <v>14</v>
      </c>
      <c r="O1014" t="n">
        <v>39</v>
      </c>
    </row>
    <row r="1015" spans="13:15">
      <c r="M1015" s="10" t="n">
        <v>42735</v>
      </c>
      <c r="N1015">
        <f>N1008-1</f>
        <v>14</v>
      </c>
      <c r="O1015" t="n">
        <v>39</v>
      </c>
    </row>
    <row r="1016" spans="13:15">
      <c r="M1016" s="10" t="n">
        <v>42734</v>
      </c>
      <c r="N1016">
        <f>N1009-1</f>
        <v>14</v>
      </c>
      <c r="O1016" t="n">
        <v>39</v>
      </c>
    </row>
    <row r="1017" spans="13:15">
      <c r="M1017" s="10" t="n">
        <v>42733</v>
      </c>
      <c r="N1017">
        <f>N1010-1</f>
        <v>14</v>
      </c>
      <c r="O1017" t="n">
        <v>39</v>
      </c>
    </row>
    <row r="1018" spans="13:15">
      <c r="M1018" s="10" t="n">
        <v>42732</v>
      </c>
      <c r="N1018">
        <f>N1011-1</f>
        <v>14</v>
      </c>
      <c r="O1018" t="n">
        <v>39</v>
      </c>
    </row>
    <row r="1019" spans="13:15">
      <c r="M1019" s="10" t="n">
        <v>42731</v>
      </c>
      <c r="N1019">
        <f>N1012-1</f>
        <v>14</v>
      </c>
      <c r="O1019" t="n">
        <v>39</v>
      </c>
    </row>
    <row r="1020" spans="13:15">
      <c r="M1020" s="10" t="n">
        <v>42730</v>
      </c>
      <c r="N1020">
        <f>N1013-1</f>
        <v>14</v>
      </c>
      <c r="O1020" t="n">
        <v>39</v>
      </c>
    </row>
    <row r="1021" spans="13:15">
      <c r="M1021" s="10" t="n">
        <v>42729</v>
      </c>
      <c r="N1021">
        <f>N1014-1</f>
        <v>13</v>
      </c>
      <c r="O1021" t="n">
        <v>39</v>
      </c>
    </row>
    <row r="1022" spans="13:15">
      <c r="M1022" s="10" t="n">
        <v>42728</v>
      </c>
      <c r="N1022">
        <f>N1015-1</f>
        <v>13</v>
      </c>
      <c r="O1022" t="n">
        <v>39</v>
      </c>
    </row>
    <row r="1023" spans="13:15">
      <c r="M1023" s="10" t="n">
        <v>42727</v>
      </c>
      <c r="N1023">
        <f>N1016-1</f>
        <v>13</v>
      </c>
      <c r="O1023" t="n">
        <v>39</v>
      </c>
    </row>
    <row r="1024" spans="13:15">
      <c r="M1024" s="10" t="n">
        <v>42726</v>
      </c>
      <c r="N1024">
        <f>N1017-1</f>
        <v>13</v>
      </c>
      <c r="O1024" t="n">
        <v>39</v>
      </c>
    </row>
    <row r="1025" spans="13:15">
      <c r="M1025" s="10" t="n">
        <v>42725</v>
      </c>
      <c r="N1025">
        <f>N1018-1</f>
        <v>13</v>
      </c>
      <c r="O1025" t="n">
        <v>39</v>
      </c>
    </row>
    <row r="1026" spans="13:15">
      <c r="M1026" s="10" t="n">
        <v>42724</v>
      </c>
      <c r="N1026">
        <f>N1019-1</f>
        <v>13</v>
      </c>
      <c r="O1026" t="n">
        <v>39</v>
      </c>
    </row>
    <row r="1027" spans="13:15">
      <c r="M1027" s="10" t="n">
        <v>42723</v>
      </c>
      <c r="N1027">
        <f>N1020-1</f>
        <v>13</v>
      </c>
      <c r="O1027" t="n">
        <v>39</v>
      </c>
    </row>
    <row r="1028" spans="13:15">
      <c r="M1028" s="10" t="n">
        <v>42722</v>
      </c>
      <c r="N1028">
        <f>N1021-1</f>
        <v>12</v>
      </c>
      <c r="O1028" t="n">
        <v>39</v>
      </c>
    </row>
    <row r="1029" spans="13:15">
      <c r="M1029" s="10" t="n">
        <v>42721</v>
      </c>
      <c r="N1029">
        <f>N1022-1</f>
        <v>12</v>
      </c>
      <c r="O1029" t="n">
        <v>39</v>
      </c>
    </row>
    <row r="1030" spans="13:15">
      <c r="M1030" s="10" t="n">
        <v>42720</v>
      </c>
      <c r="N1030">
        <f>N1023-1</f>
        <v>12</v>
      </c>
      <c r="O1030" t="n">
        <v>39</v>
      </c>
    </row>
    <row r="1031" spans="13:15">
      <c r="M1031" s="10" t="n">
        <v>42719</v>
      </c>
      <c r="N1031">
        <f>N1024-1</f>
        <v>12</v>
      </c>
      <c r="O1031" t="n">
        <v>39</v>
      </c>
    </row>
    <row r="1032" spans="13:15">
      <c r="M1032" s="10" t="n">
        <v>42718</v>
      </c>
      <c r="N1032">
        <f>N1025-1</f>
        <v>12</v>
      </c>
      <c r="O1032" t="n">
        <v>39</v>
      </c>
    </row>
    <row r="1033" spans="13:15">
      <c r="M1033" s="10" t="n">
        <v>42717</v>
      </c>
      <c r="N1033">
        <f>N1026-1</f>
        <v>12</v>
      </c>
      <c r="O1033" t="n">
        <v>39</v>
      </c>
    </row>
    <row r="1034" spans="13:15">
      <c r="M1034" s="10" t="n">
        <v>42716</v>
      </c>
      <c r="N1034">
        <f>N1027-1</f>
        <v>12</v>
      </c>
      <c r="O1034" t="n">
        <v>39</v>
      </c>
    </row>
    <row r="1035" spans="13:15">
      <c r="M1035" s="10" t="n">
        <v>42715</v>
      </c>
      <c r="N1035">
        <f>N1028-1</f>
        <v>11</v>
      </c>
      <c r="O1035" t="n">
        <v>39</v>
      </c>
    </row>
    <row r="1036" spans="13:15">
      <c r="M1036" s="10" t="n">
        <v>42714</v>
      </c>
      <c r="N1036">
        <f>N1029-1</f>
        <v>11</v>
      </c>
      <c r="O1036" t="n">
        <v>39</v>
      </c>
    </row>
    <row r="1037" spans="13:15">
      <c r="M1037" s="10" t="n">
        <v>42713</v>
      </c>
      <c r="N1037">
        <f>N1030-1</f>
        <v>11</v>
      </c>
      <c r="O1037" t="n">
        <v>39</v>
      </c>
    </row>
    <row r="1038" spans="13:15">
      <c r="M1038" s="10" t="n">
        <v>42712</v>
      </c>
      <c r="N1038">
        <f>N1031-1</f>
        <v>11</v>
      </c>
      <c r="O1038" t="n">
        <v>39</v>
      </c>
    </row>
    <row r="1039" spans="13:15">
      <c r="M1039" s="10" t="n">
        <v>42711</v>
      </c>
      <c r="N1039">
        <f>N1032-1</f>
        <v>11</v>
      </c>
      <c r="O1039" t="n">
        <v>39</v>
      </c>
    </row>
    <row r="1040" spans="13:15">
      <c r="M1040" s="10" t="n">
        <v>42710</v>
      </c>
      <c r="N1040">
        <f>N1033-1</f>
        <v>11</v>
      </c>
      <c r="O1040" t="n">
        <v>39</v>
      </c>
    </row>
    <row r="1041" spans="13:15">
      <c r="M1041" s="10" t="n">
        <v>42709</v>
      </c>
      <c r="N1041">
        <f>N1034-1</f>
        <v>11</v>
      </c>
      <c r="O1041" t="n">
        <v>39</v>
      </c>
    </row>
    <row r="1042" spans="13:15">
      <c r="M1042" s="10" t="n">
        <v>42708</v>
      </c>
      <c r="N1042">
        <f>N1035-1</f>
        <v>10</v>
      </c>
      <c r="O1042" t="n">
        <v>39</v>
      </c>
    </row>
    <row r="1043" spans="13:15">
      <c r="M1043" s="10" t="n">
        <v>42707</v>
      </c>
      <c r="N1043">
        <f>N1036-1</f>
        <v>10</v>
      </c>
      <c r="O1043" t="n">
        <v>39</v>
      </c>
    </row>
    <row r="1044" spans="13:15">
      <c r="M1044" s="10" t="n">
        <v>42706</v>
      </c>
      <c r="N1044">
        <f>N1037-1</f>
        <v>10</v>
      </c>
      <c r="O1044" t="n">
        <v>39</v>
      </c>
    </row>
    <row r="1045" spans="13:15">
      <c r="M1045" s="10" t="n">
        <v>42705</v>
      </c>
      <c r="N1045">
        <f>N1038-1</f>
        <v>10</v>
      </c>
      <c r="O1045" t="n">
        <v>39</v>
      </c>
    </row>
    <row r="1046" spans="13:15">
      <c r="M1046" s="10" t="n">
        <v>42704</v>
      </c>
      <c r="N1046">
        <f>N1039-1</f>
        <v>10</v>
      </c>
      <c r="O1046" t="n">
        <v>39</v>
      </c>
    </row>
    <row r="1047" spans="13:15">
      <c r="M1047" s="10" t="n">
        <v>42703</v>
      </c>
      <c r="N1047">
        <f>N1040-1</f>
        <v>10</v>
      </c>
      <c r="O1047" t="n">
        <v>39</v>
      </c>
    </row>
    <row r="1048" spans="13:15">
      <c r="M1048" s="10" t="n">
        <v>42702</v>
      </c>
      <c r="N1048">
        <f>N1041-1</f>
        <v>10</v>
      </c>
      <c r="O1048" t="n">
        <v>39</v>
      </c>
    </row>
    <row r="1049" spans="13:15">
      <c r="M1049" s="10" t="n">
        <v>42701</v>
      </c>
      <c r="N1049">
        <f>N1042-1</f>
        <v>9</v>
      </c>
      <c r="O1049" t="n">
        <v>39</v>
      </c>
    </row>
    <row r="1050" spans="13:15">
      <c r="M1050" s="10" t="n">
        <v>42700</v>
      </c>
      <c r="N1050">
        <f>N1043-1</f>
        <v>9</v>
      </c>
      <c r="O1050" t="n">
        <v>39</v>
      </c>
    </row>
    <row r="1051" spans="13:15">
      <c r="M1051" s="10" t="n">
        <v>42699</v>
      </c>
      <c r="N1051">
        <f>N1044-1</f>
        <v>9</v>
      </c>
      <c r="O1051" t="n">
        <v>39</v>
      </c>
    </row>
    <row r="1052" spans="13:15">
      <c r="M1052" s="10" t="n">
        <v>42698</v>
      </c>
      <c r="N1052">
        <f>N1045-1</f>
        <v>9</v>
      </c>
      <c r="O1052" t="n">
        <v>39</v>
      </c>
    </row>
    <row r="1053" spans="13:15">
      <c r="M1053" s="10" t="n">
        <v>42697</v>
      </c>
      <c r="N1053">
        <f>N1046-1</f>
        <v>9</v>
      </c>
      <c r="O1053" t="n">
        <v>39</v>
      </c>
    </row>
    <row r="1054" spans="13:15">
      <c r="M1054" s="10" t="n">
        <v>42696</v>
      </c>
      <c r="N1054">
        <f>N1047-1</f>
        <v>9</v>
      </c>
      <c r="O1054" t="n">
        <v>39</v>
      </c>
    </row>
    <row r="1055" spans="13:15">
      <c r="M1055" s="10" t="n">
        <v>42695</v>
      </c>
      <c r="N1055">
        <f>N1048-1</f>
        <v>9</v>
      </c>
      <c r="O1055" t="n">
        <v>39</v>
      </c>
    </row>
    <row r="1056" spans="13:15">
      <c r="M1056" s="10" t="n">
        <v>42694</v>
      </c>
      <c r="N1056">
        <f>N1049-1</f>
        <v>8</v>
      </c>
      <c r="O1056" t="n">
        <v>39</v>
      </c>
    </row>
    <row r="1057" spans="13:15">
      <c r="M1057" s="10" t="n">
        <v>42693</v>
      </c>
      <c r="N1057">
        <f>N1050-1</f>
        <v>8</v>
      </c>
      <c r="O1057" t="n">
        <v>39</v>
      </c>
    </row>
    <row r="1058" spans="13:15">
      <c r="M1058" s="10" t="n">
        <v>42692</v>
      </c>
      <c r="N1058">
        <f>N1051-1</f>
        <v>8</v>
      </c>
      <c r="O1058" t="n">
        <v>39</v>
      </c>
    </row>
    <row r="1059" spans="13:15">
      <c r="M1059" s="10" t="n">
        <v>42691</v>
      </c>
      <c r="N1059">
        <f>N1052-1</f>
        <v>8</v>
      </c>
      <c r="O1059" t="n">
        <v>39</v>
      </c>
    </row>
    <row r="1060" spans="13:15">
      <c r="M1060" s="10" t="n">
        <v>42690</v>
      </c>
      <c r="N1060">
        <f>N1053-1</f>
        <v>8</v>
      </c>
      <c r="O1060" t="n">
        <v>39</v>
      </c>
    </row>
    <row r="1061" spans="13:15">
      <c r="M1061" s="10" t="n">
        <v>42689</v>
      </c>
      <c r="N1061">
        <f>N1054-1</f>
        <v>8</v>
      </c>
      <c r="O1061" t="n">
        <v>39</v>
      </c>
    </row>
    <row r="1062" spans="13:15">
      <c r="M1062" s="10" t="n">
        <v>42688</v>
      </c>
      <c r="N1062">
        <f>N1055-1</f>
        <v>8</v>
      </c>
      <c r="O1062" t="n">
        <v>39</v>
      </c>
    </row>
    <row r="1063" spans="13:15">
      <c r="M1063" s="10" t="n">
        <v>42687</v>
      </c>
      <c r="N1063">
        <f>N1056-1</f>
        <v>7</v>
      </c>
      <c r="O1063" t="n">
        <v>39</v>
      </c>
    </row>
    <row r="1064" spans="13:15">
      <c r="M1064" s="10" t="n">
        <v>42686</v>
      </c>
      <c r="N1064">
        <f>N1057-1</f>
        <v>7</v>
      </c>
      <c r="O1064" t="n">
        <v>39</v>
      </c>
    </row>
    <row r="1065" spans="13:15">
      <c r="M1065" s="10" t="n">
        <v>42685</v>
      </c>
      <c r="N1065">
        <f>N1058-1</f>
        <v>7</v>
      </c>
      <c r="O1065" t="n">
        <v>39</v>
      </c>
    </row>
    <row r="1066" spans="13:15">
      <c r="M1066" s="10" t="n">
        <v>42684</v>
      </c>
      <c r="N1066">
        <f>N1059-1</f>
        <v>7</v>
      </c>
      <c r="O1066" t="n">
        <v>39</v>
      </c>
    </row>
    <row r="1067" spans="13:15">
      <c r="M1067" s="10" t="n">
        <v>42683</v>
      </c>
      <c r="N1067">
        <f>N1060-1</f>
        <v>7</v>
      </c>
      <c r="O1067" t="n">
        <v>39</v>
      </c>
    </row>
    <row r="1068" spans="13:15">
      <c r="M1068" s="10" t="n">
        <v>42682</v>
      </c>
      <c r="N1068">
        <f>N1061-1</f>
        <v>7</v>
      </c>
      <c r="O1068" t="n">
        <v>39</v>
      </c>
    </row>
    <row r="1069" spans="13:15">
      <c r="M1069" s="10" t="n">
        <v>42681</v>
      </c>
      <c r="N1069">
        <f>N1062-1</f>
        <v>7</v>
      </c>
      <c r="O1069" t="n">
        <v>39</v>
      </c>
    </row>
    <row r="1070" spans="13:15">
      <c r="M1070" s="10" t="n">
        <v>42680</v>
      </c>
      <c r="N1070">
        <f>N1063-1</f>
        <v>6</v>
      </c>
      <c r="O1070" t="n">
        <v>39</v>
      </c>
    </row>
    <row r="1071" spans="13:15">
      <c r="M1071" s="10" t="n">
        <v>42679</v>
      </c>
      <c r="N1071">
        <f>N1064-1</f>
        <v>6</v>
      </c>
      <c r="O1071" t="n">
        <v>39</v>
      </c>
    </row>
    <row r="1072" spans="13:15">
      <c r="M1072" s="10" t="n">
        <v>42678</v>
      </c>
      <c r="N1072">
        <f>N1065-1</f>
        <v>6</v>
      </c>
      <c r="O1072" t="n">
        <v>39</v>
      </c>
    </row>
    <row r="1073" spans="13:15">
      <c r="M1073" s="10" t="n">
        <v>42677</v>
      </c>
      <c r="N1073">
        <f>N1066-1</f>
        <v>6</v>
      </c>
      <c r="O1073" t="n">
        <v>39</v>
      </c>
    </row>
    <row r="1074" spans="13:15">
      <c r="M1074" s="10" t="n">
        <v>42676</v>
      </c>
      <c r="N1074">
        <f>N1067-1</f>
        <v>6</v>
      </c>
      <c r="O1074" t="n">
        <v>39</v>
      </c>
    </row>
    <row r="1075" spans="13:15">
      <c r="M1075" s="10" t="n">
        <v>42675</v>
      </c>
      <c r="N1075">
        <f>N1068-1</f>
        <v>6</v>
      </c>
      <c r="O1075" t="n">
        <v>39</v>
      </c>
    </row>
    <row r="1076" spans="13:15">
      <c r="M1076" s="10" t="n">
        <v>42674</v>
      </c>
      <c r="N1076">
        <f>N1069-1</f>
        <v>6</v>
      </c>
      <c r="O1076" t="n">
        <v>39</v>
      </c>
    </row>
    <row r="1077" spans="13:15">
      <c r="M1077" s="10" t="n">
        <v>42673</v>
      </c>
      <c r="N1077">
        <f>N1070-1</f>
        <v>5</v>
      </c>
      <c r="O1077" t="n">
        <v>39</v>
      </c>
    </row>
    <row r="1078" spans="13:15">
      <c r="M1078" s="10" t="n">
        <v>42672</v>
      </c>
      <c r="N1078">
        <f>N1071-1</f>
        <v>5</v>
      </c>
      <c r="O1078" t="n">
        <v>39</v>
      </c>
    </row>
    <row r="1079" spans="13:15">
      <c r="M1079" s="10" t="n">
        <v>42671</v>
      </c>
      <c r="N1079">
        <f>N1072-1</f>
        <v>5</v>
      </c>
      <c r="O1079" t="n">
        <v>39</v>
      </c>
    </row>
    <row r="1080" spans="13:15">
      <c r="M1080" s="10" t="n">
        <v>42670</v>
      </c>
      <c r="N1080">
        <f>N1073-1</f>
        <v>5</v>
      </c>
      <c r="O1080" t="n">
        <v>39</v>
      </c>
    </row>
    <row r="1081" spans="13:15">
      <c r="M1081" s="10" t="n">
        <v>42669</v>
      </c>
      <c r="N1081">
        <f>N1074-1</f>
        <v>5</v>
      </c>
      <c r="O1081" t="n">
        <v>39</v>
      </c>
    </row>
    <row r="1082" spans="13:15">
      <c r="M1082" s="10" t="n">
        <v>42668</v>
      </c>
      <c r="N1082">
        <f>N1075-1</f>
        <v>5</v>
      </c>
      <c r="O1082" t="n">
        <v>39</v>
      </c>
    </row>
    <row r="1083" spans="13:15">
      <c r="M1083" s="10" t="n">
        <v>42667</v>
      </c>
      <c r="N1083">
        <f>N1076-1</f>
        <v>5</v>
      </c>
      <c r="O1083" t="n">
        <v>39</v>
      </c>
    </row>
    <row r="1084" spans="13:15">
      <c r="M1084" s="10" t="n">
        <v>42666</v>
      </c>
      <c r="N1084">
        <f>N1077-1</f>
        <v>4</v>
      </c>
      <c r="O1084" t="n">
        <v>39</v>
      </c>
    </row>
    <row r="1085" spans="13:15">
      <c r="M1085" s="10" t="n">
        <v>42665</v>
      </c>
      <c r="N1085">
        <f>N1078-1</f>
        <v>4</v>
      </c>
      <c r="O1085" t="n">
        <v>39</v>
      </c>
    </row>
    <row r="1086" spans="13:15">
      <c r="M1086" s="10" t="n">
        <v>42664</v>
      </c>
      <c r="N1086">
        <f>N1079-1</f>
        <v>4</v>
      </c>
      <c r="O1086" t="n">
        <v>39</v>
      </c>
    </row>
    <row r="1087" spans="13:15">
      <c r="M1087" s="10" t="n">
        <v>42663</v>
      </c>
      <c r="N1087">
        <f>N1080-1</f>
        <v>4</v>
      </c>
      <c r="O1087" t="n">
        <v>39</v>
      </c>
    </row>
    <row r="1088" spans="13:15">
      <c r="M1088" s="10" t="n">
        <v>42662</v>
      </c>
      <c r="N1088">
        <f>N1081-1</f>
        <v>4</v>
      </c>
      <c r="O1088" t="n">
        <v>39</v>
      </c>
    </row>
    <row r="1089" spans="13:15">
      <c r="M1089" s="10" t="n">
        <v>42661</v>
      </c>
      <c r="N1089">
        <f>N1082-1</f>
        <v>4</v>
      </c>
      <c r="O1089" t="n">
        <v>39</v>
      </c>
    </row>
    <row r="1090" spans="13:15">
      <c r="M1090" s="10" t="n">
        <v>42660</v>
      </c>
      <c r="N1090">
        <f>N1083-1</f>
        <v>4</v>
      </c>
      <c r="O1090" t="n">
        <v>39</v>
      </c>
    </row>
    <row r="1091" spans="13:15">
      <c r="M1091" s="10" t="n">
        <v>42659</v>
      </c>
      <c r="N1091">
        <f>N1084-1</f>
        <v>3</v>
      </c>
      <c r="O1091" t="n">
        <v>39</v>
      </c>
    </row>
    <row r="1092" spans="13:15">
      <c r="M1092" s="10" t="n">
        <v>42658</v>
      </c>
      <c r="N1092">
        <f>N1085-1</f>
        <v>3</v>
      </c>
      <c r="O1092" t="n">
        <v>39</v>
      </c>
    </row>
    <row r="1093" spans="13:15">
      <c r="M1093" s="10" t="n">
        <v>42657</v>
      </c>
      <c r="N1093">
        <f>N1086-1</f>
        <v>3</v>
      </c>
      <c r="O1093" t="n">
        <v>39</v>
      </c>
    </row>
    <row r="1094" spans="13:15">
      <c r="M1094" s="10" t="n">
        <v>42656</v>
      </c>
      <c r="N1094">
        <f>N1087-1</f>
        <v>3</v>
      </c>
      <c r="O1094" t="n">
        <v>39</v>
      </c>
    </row>
    <row r="1095" spans="13:15">
      <c r="M1095" s="10" t="n">
        <v>42655</v>
      </c>
      <c r="N1095">
        <f>N1088-1</f>
        <v>3</v>
      </c>
      <c r="O1095" t="n">
        <v>39</v>
      </c>
    </row>
    <row r="1096" spans="13:15">
      <c r="M1096" s="10" t="n">
        <v>42654</v>
      </c>
      <c r="N1096">
        <f>N1089-1</f>
        <v>3</v>
      </c>
      <c r="O1096" t="n">
        <v>39</v>
      </c>
    </row>
    <row r="1097" spans="13:15">
      <c r="M1097" s="10" t="n">
        <v>42653</v>
      </c>
      <c r="N1097">
        <f>N1090-1</f>
        <v>3</v>
      </c>
      <c r="O1097" t="n">
        <v>39</v>
      </c>
    </row>
    <row r="1098" spans="13:15">
      <c r="M1098" s="10" t="n">
        <v>42652</v>
      </c>
      <c r="N1098">
        <f>N1091-1</f>
        <v>2</v>
      </c>
      <c r="O1098" t="n">
        <v>39</v>
      </c>
    </row>
    <row r="1099" spans="13:15">
      <c r="M1099" s="10" t="n">
        <v>42651</v>
      </c>
      <c r="N1099">
        <f>N1092-1</f>
        <v>2</v>
      </c>
      <c r="O1099" t="n">
        <v>39</v>
      </c>
    </row>
    <row r="1100" spans="13:15">
      <c r="M1100" s="10" t="n">
        <v>42650</v>
      </c>
      <c r="N1100">
        <f>N1093-1</f>
        <v>2</v>
      </c>
      <c r="O1100" t="n">
        <v>39</v>
      </c>
    </row>
    <row r="1101" spans="13:15">
      <c r="M1101" s="10" t="n">
        <v>42649</v>
      </c>
      <c r="N1101">
        <f>N1094-1</f>
        <v>2</v>
      </c>
      <c r="O1101" t="n">
        <v>39</v>
      </c>
    </row>
    <row r="1102" spans="13:15">
      <c r="M1102" s="10" t="n">
        <v>42648</v>
      </c>
      <c r="N1102">
        <f>N1095-1</f>
        <v>2</v>
      </c>
      <c r="O1102" t="n">
        <v>39</v>
      </c>
    </row>
    <row r="1103" spans="13:15">
      <c r="M1103" s="10" t="n">
        <v>42647</v>
      </c>
      <c r="N1103">
        <f>N1096-1</f>
        <v>2</v>
      </c>
      <c r="O1103" t="n">
        <v>39</v>
      </c>
    </row>
    <row r="1104" spans="13:15">
      <c r="M1104" s="10" t="n">
        <v>42646</v>
      </c>
      <c r="N1104">
        <f>N1097-1</f>
        <v>2</v>
      </c>
      <c r="O1104" t="n">
        <v>39</v>
      </c>
    </row>
    <row r="1105" spans="13:15">
      <c r="M1105" s="10" t="n">
        <v>42645</v>
      </c>
      <c r="N1105">
        <f>N1098-1</f>
        <v>1</v>
      </c>
      <c r="O1105" t="n">
        <v>39</v>
      </c>
    </row>
    <row r="1106" spans="13:15">
      <c r="M1106" s="10" t="n">
        <v>42644</v>
      </c>
      <c r="N1106">
        <f>N1099-1</f>
        <v>1</v>
      </c>
      <c r="O1106" t="n">
        <v>39</v>
      </c>
    </row>
    <row r="1107" spans="13:15">
      <c r="M1107" s="10" t="n">
        <v>42643</v>
      </c>
      <c r="N1107">
        <f>N1100-1</f>
        <v>1</v>
      </c>
      <c r="O1107" t="n">
        <v>39</v>
      </c>
    </row>
    <row r="1108" spans="13:15">
      <c r="M1108" s="10" t="n">
        <v>42642</v>
      </c>
      <c r="N1108">
        <f>N1101-1</f>
        <v>1</v>
      </c>
      <c r="O1108" t="n">
        <v>39</v>
      </c>
    </row>
    <row r="1109" spans="13:15">
      <c r="M1109" s="10" t="n">
        <v>42641</v>
      </c>
      <c r="N1109">
        <f>N1102-1</f>
        <v>1</v>
      </c>
      <c r="O1109" t="n">
        <v>39</v>
      </c>
    </row>
    <row r="1110" spans="13:15">
      <c r="M1110" s="10" t="n">
        <v>42640</v>
      </c>
      <c r="N1110">
        <f>N1103-1</f>
        <v>1</v>
      </c>
      <c r="O1110" t="n">
        <v>39</v>
      </c>
    </row>
    <row r="1111" spans="13:15">
      <c r="M1111" s="10" t="n">
        <v>42639</v>
      </c>
      <c r="N1111">
        <f>N1104-1</f>
        <v>1</v>
      </c>
      <c r="O1111" t="n">
        <v>39</v>
      </c>
    </row>
    <row r="1112" spans="13:15">
      <c r="M1112" s="10" t="n">
        <v>42638</v>
      </c>
      <c r="N1112" t="n">
        <v>16</v>
      </c>
      <c r="O1112" t="n">
        <v>38</v>
      </c>
    </row>
    <row r="1113" spans="13:15">
      <c r="M1113" s="10" t="n">
        <v>42637</v>
      </c>
      <c r="N1113" t="n">
        <v>16</v>
      </c>
      <c r="O1113" t="n">
        <v>38</v>
      </c>
    </row>
    <row r="1114" spans="13:15">
      <c r="M1114" s="10" t="n">
        <v>42636</v>
      </c>
      <c r="N1114" t="n">
        <v>16</v>
      </c>
      <c r="O1114" t="n">
        <v>38</v>
      </c>
    </row>
    <row r="1115" spans="13:15">
      <c r="M1115" s="10" t="n">
        <v>42635</v>
      </c>
      <c r="N1115" t="n">
        <v>16</v>
      </c>
      <c r="O1115" t="n">
        <v>38</v>
      </c>
    </row>
    <row r="1116" spans="13:15">
      <c r="M1116" s="10" t="n">
        <v>42634</v>
      </c>
      <c r="N1116" t="n">
        <v>16</v>
      </c>
      <c r="O1116" t="n">
        <v>38</v>
      </c>
    </row>
    <row r="1117" spans="13:15">
      <c r="M1117" s="10" t="n">
        <v>42633</v>
      </c>
      <c r="N1117" t="n">
        <v>16</v>
      </c>
      <c r="O1117" t="n">
        <v>38</v>
      </c>
    </row>
    <row r="1118" spans="13:15">
      <c r="M1118" s="10" t="n">
        <v>42632</v>
      </c>
      <c r="N1118" t="n">
        <v>16</v>
      </c>
      <c r="O1118" t="n">
        <v>38</v>
      </c>
    </row>
    <row r="1119" spans="13:15">
      <c r="M1119" s="10" t="n">
        <v>42631</v>
      </c>
      <c r="N1119">
        <f>N1112-1</f>
        <v>15</v>
      </c>
      <c r="O1119" t="n">
        <v>38</v>
      </c>
    </row>
    <row r="1120" spans="13:15">
      <c r="M1120" s="10" t="n">
        <v>42630</v>
      </c>
      <c r="N1120">
        <f>N1113-1</f>
        <v>15</v>
      </c>
      <c r="O1120" t="n">
        <v>38</v>
      </c>
    </row>
    <row r="1121" spans="13:15">
      <c r="M1121" s="10" t="n">
        <v>42629</v>
      </c>
      <c r="N1121">
        <f>N1114-1</f>
        <v>15</v>
      </c>
      <c r="O1121" t="n">
        <v>38</v>
      </c>
    </row>
    <row r="1122" spans="13:15">
      <c r="M1122" s="10" t="n">
        <v>42628</v>
      </c>
      <c r="N1122">
        <f>N1115-1</f>
        <v>15</v>
      </c>
      <c r="O1122" t="n">
        <v>38</v>
      </c>
    </row>
    <row r="1123" spans="13:15">
      <c r="M1123" s="10" t="n">
        <v>42627</v>
      </c>
      <c r="N1123">
        <f>N1116-1</f>
        <v>15</v>
      </c>
      <c r="O1123" t="n">
        <v>38</v>
      </c>
    </row>
    <row r="1124" spans="13:15">
      <c r="M1124" s="10" t="n">
        <v>42626</v>
      </c>
      <c r="N1124">
        <f>N1117-1</f>
        <v>15</v>
      </c>
      <c r="O1124" t="n">
        <v>38</v>
      </c>
    </row>
    <row r="1125" spans="13:15">
      <c r="M1125" s="10" t="n">
        <v>42625</v>
      </c>
      <c r="N1125">
        <f>N1118-1</f>
        <v>15</v>
      </c>
      <c r="O1125" t="n">
        <v>38</v>
      </c>
    </row>
    <row r="1126" spans="13:15">
      <c r="M1126" s="10" t="n">
        <v>42624</v>
      </c>
      <c r="N1126">
        <f>N1119-1</f>
        <v>14</v>
      </c>
      <c r="O1126" t="n">
        <v>38</v>
      </c>
    </row>
    <row r="1127" spans="13:15">
      <c r="M1127" s="10" t="n">
        <v>42623</v>
      </c>
      <c r="N1127">
        <f>N1120-1</f>
        <v>14</v>
      </c>
      <c r="O1127" t="n">
        <v>38</v>
      </c>
    </row>
    <row r="1128" spans="13:15">
      <c r="M1128" s="10" t="n">
        <v>42622</v>
      </c>
      <c r="N1128">
        <f>N1121-1</f>
        <v>14</v>
      </c>
      <c r="O1128" t="n">
        <v>38</v>
      </c>
    </row>
    <row r="1129" spans="13:15">
      <c r="M1129" s="10" t="n">
        <v>42621</v>
      </c>
      <c r="N1129">
        <f>N1122-1</f>
        <v>14</v>
      </c>
      <c r="O1129" t="n">
        <v>38</v>
      </c>
    </row>
    <row r="1130" spans="13:15">
      <c r="M1130" s="10" t="n">
        <v>42620</v>
      </c>
      <c r="N1130">
        <f>N1123-1</f>
        <v>14</v>
      </c>
      <c r="O1130" t="n">
        <v>38</v>
      </c>
    </row>
    <row r="1131" spans="13:15">
      <c r="M1131" s="10" t="n">
        <v>42619</v>
      </c>
      <c r="N1131">
        <f>N1124-1</f>
        <v>14</v>
      </c>
      <c r="O1131" t="n">
        <v>38</v>
      </c>
    </row>
    <row r="1132" spans="13:15">
      <c r="M1132" s="10" t="n">
        <v>42618</v>
      </c>
      <c r="N1132">
        <f>N1125-1</f>
        <v>14</v>
      </c>
      <c r="O1132" t="n">
        <v>38</v>
      </c>
    </row>
    <row r="1133" spans="13:15">
      <c r="M1133" s="10" t="n">
        <v>42617</v>
      </c>
      <c r="N1133">
        <f>N1126-1</f>
        <v>13</v>
      </c>
      <c r="O1133" t="n">
        <v>38</v>
      </c>
    </row>
    <row r="1134" spans="13:15">
      <c r="M1134" s="10" t="n">
        <v>42616</v>
      </c>
      <c r="N1134">
        <f>N1127-1</f>
        <v>13</v>
      </c>
      <c r="O1134" t="n">
        <v>38</v>
      </c>
    </row>
    <row r="1135" spans="13:15">
      <c r="M1135" s="10" t="n">
        <v>42615</v>
      </c>
      <c r="N1135">
        <f>N1128-1</f>
        <v>13</v>
      </c>
      <c r="O1135" t="n">
        <v>38</v>
      </c>
    </row>
    <row r="1136" spans="13:15">
      <c r="M1136" s="10" t="n">
        <v>42614</v>
      </c>
      <c r="N1136">
        <f>N1129-1</f>
        <v>13</v>
      </c>
      <c r="O1136" t="n">
        <v>38</v>
      </c>
    </row>
    <row r="1137" spans="13:15">
      <c r="M1137" s="10" t="n">
        <v>42613</v>
      </c>
      <c r="N1137">
        <f>N1130-1</f>
        <v>13</v>
      </c>
      <c r="O1137" t="n">
        <v>38</v>
      </c>
    </row>
    <row r="1138" spans="13:15">
      <c r="M1138" s="10" t="n">
        <v>42612</v>
      </c>
      <c r="N1138">
        <f>N1131-1</f>
        <v>13</v>
      </c>
      <c r="O1138" t="n">
        <v>38</v>
      </c>
    </row>
    <row r="1139" spans="13:15">
      <c r="M1139" s="10" t="n">
        <v>42611</v>
      </c>
      <c r="N1139">
        <f>N1132-1</f>
        <v>13</v>
      </c>
      <c r="O1139" t="n">
        <v>38</v>
      </c>
    </row>
    <row r="1140" spans="13:15">
      <c r="M1140" s="10" t="n">
        <v>42610</v>
      </c>
      <c r="N1140">
        <f>N1133-1</f>
        <v>12</v>
      </c>
      <c r="O1140" t="n">
        <v>38</v>
      </c>
    </row>
    <row r="1141" spans="13:15">
      <c r="M1141" s="10" t="n">
        <v>42609</v>
      </c>
      <c r="N1141">
        <f>N1134-1</f>
        <v>12</v>
      </c>
      <c r="O1141" t="n">
        <v>38</v>
      </c>
    </row>
    <row r="1142" spans="13:15">
      <c r="M1142" s="10" t="n">
        <v>42608</v>
      </c>
      <c r="N1142">
        <f>N1135-1</f>
        <v>12</v>
      </c>
      <c r="O1142" t="n">
        <v>38</v>
      </c>
    </row>
    <row r="1143" spans="13:15">
      <c r="M1143" s="10" t="n">
        <v>42607</v>
      </c>
      <c r="N1143">
        <f>N1136-1</f>
        <v>12</v>
      </c>
      <c r="O1143" t="n">
        <v>38</v>
      </c>
    </row>
    <row r="1144" spans="13:15">
      <c r="M1144" s="10" t="n">
        <v>42606</v>
      </c>
      <c r="N1144">
        <f>N1137-1</f>
        <v>12</v>
      </c>
      <c r="O1144" t="n">
        <v>38</v>
      </c>
    </row>
    <row r="1145" spans="13:15">
      <c r="M1145" s="10" t="n">
        <v>42605</v>
      </c>
      <c r="N1145">
        <f>N1138-1</f>
        <v>12</v>
      </c>
      <c r="O1145" t="n">
        <v>38</v>
      </c>
    </row>
    <row r="1146" spans="13:15">
      <c r="M1146" s="10" t="n">
        <v>42604</v>
      </c>
      <c r="N1146">
        <f>N1139-1</f>
        <v>12</v>
      </c>
      <c r="O1146" t="n">
        <v>38</v>
      </c>
    </row>
    <row r="1147" spans="13:15">
      <c r="M1147" s="10" t="n">
        <v>42603</v>
      </c>
      <c r="N1147">
        <f>N1140-1</f>
        <v>11</v>
      </c>
      <c r="O1147" t="n">
        <v>38</v>
      </c>
    </row>
    <row r="1148" spans="13:15">
      <c r="M1148" s="10" t="n">
        <v>42602</v>
      </c>
      <c r="N1148">
        <f>N1141-1</f>
        <v>11</v>
      </c>
      <c r="O1148" t="n">
        <v>38</v>
      </c>
    </row>
    <row r="1149" spans="13:15">
      <c r="M1149" s="10" t="n">
        <v>42601</v>
      </c>
      <c r="N1149">
        <f>N1142-1</f>
        <v>11</v>
      </c>
      <c r="O1149" t="n">
        <v>38</v>
      </c>
    </row>
    <row r="1150" spans="13:15">
      <c r="M1150" s="10" t="n">
        <v>42600</v>
      </c>
      <c r="N1150">
        <f>N1143-1</f>
        <v>11</v>
      </c>
      <c r="O1150" t="n">
        <v>38</v>
      </c>
    </row>
    <row r="1151" spans="13:15">
      <c r="M1151" s="10" t="n">
        <v>42599</v>
      </c>
      <c r="N1151">
        <f>N1144-1</f>
        <v>11</v>
      </c>
      <c r="O1151" t="n">
        <v>38</v>
      </c>
    </row>
    <row r="1152" spans="13:15">
      <c r="M1152" s="10" t="n">
        <v>42598</v>
      </c>
      <c r="N1152">
        <f>N1145-1</f>
        <v>11</v>
      </c>
      <c r="O1152" t="n">
        <v>38</v>
      </c>
    </row>
    <row r="1153" spans="13:15">
      <c r="M1153" s="10" t="n">
        <v>42597</v>
      </c>
      <c r="N1153">
        <f>N1146-1</f>
        <v>11</v>
      </c>
      <c r="O1153" t="n">
        <v>38</v>
      </c>
    </row>
    <row r="1154" spans="13:15">
      <c r="M1154" s="10" t="n">
        <v>42596</v>
      </c>
      <c r="N1154">
        <f>N1147-1</f>
        <v>10</v>
      </c>
      <c r="O1154" t="n">
        <v>38</v>
      </c>
    </row>
    <row r="1155" spans="13:15">
      <c r="M1155" s="10" t="n">
        <v>42595</v>
      </c>
      <c r="N1155">
        <f>N1148-1</f>
        <v>10</v>
      </c>
      <c r="O1155" t="n">
        <v>38</v>
      </c>
    </row>
    <row r="1156" spans="13:15">
      <c r="M1156" s="10" t="n">
        <v>42594</v>
      </c>
      <c r="N1156">
        <f>N1149-1</f>
        <v>10</v>
      </c>
      <c r="O1156" t="n">
        <v>38</v>
      </c>
    </row>
    <row r="1157" spans="13:15">
      <c r="M1157" s="10" t="n">
        <v>42593</v>
      </c>
      <c r="N1157">
        <f>N1150-1</f>
        <v>10</v>
      </c>
      <c r="O1157" t="n">
        <v>38</v>
      </c>
    </row>
    <row r="1158" spans="13:15">
      <c r="M1158" s="10" t="n">
        <v>42592</v>
      </c>
      <c r="N1158">
        <f>N1151-1</f>
        <v>10</v>
      </c>
      <c r="O1158" t="n">
        <v>38</v>
      </c>
    </row>
    <row r="1159" spans="13:15">
      <c r="M1159" s="10" t="n">
        <v>42591</v>
      </c>
      <c r="N1159">
        <f>N1152-1</f>
        <v>10</v>
      </c>
      <c r="O1159" t="n">
        <v>38</v>
      </c>
    </row>
    <row r="1160" spans="13:15">
      <c r="M1160" s="10" t="n">
        <v>42590</v>
      </c>
      <c r="N1160">
        <f>N1153-1</f>
        <v>10</v>
      </c>
      <c r="O1160" t="n">
        <v>38</v>
      </c>
    </row>
    <row r="1161" spans="13:15">
      <c r="M1161" s="10" t="n">
        <v>42589</v>
      </c>
      <c r="N1161">
        <f>N1154-1</f>
        <v>9</v>
      </c>
      <c r="O1161" t="n">
        <v>38</v>
      </c>
    </row>
    <row r="1162" spans="13:15">
      <c r="M1162" s="10" t="n">
        <v>42588</v>
      </c>
      <c r="N1162">
        <f>N1155-1</f>
        <v>9</v>
      </c>
      <c r="O1162" t="n">
        <v>38</v>
      </c>
    </row>
    <row r="1163" spans="13:15">
      <c r="M1163" s="10" t="n">
        <v>42587</v>
      </c>
      <c r="N1163">
        <f>N1156-1</f>
        <v>9</v>
      </c>
      <c r="O1163" t="n">
        <v>38</v>
      </c>
    </row>
    <row r="1164" spans="13:15">
      <c r="M1164" s="10" t="n">
        <v>42586</v>
      </c>
      <c r="N1164">
        <f>N1157-1</f>
        <v>9</v>
      </c>
      <c r="O1164" t="n">
        <v>38</v>
      </c>
    </row>
    <row r="1165" spans="13:15">
      <c r="M1165" s="10" t="n">
        <v>42585</v>
      </c>
      <c r="N1165">
        <f>N1158-1</f>
        <v>9</v>
      </c>
      <c r="O1165" t="n">
        <v>38</v>
      </c>
    </row>
    <row r="1166" spans="13:15">
      <c r="M1166" s="10" t="n">
        <v>42584</v>
      </c>
      <c r="N1166">
        <f>N1159-1</f>
        <v>9</v>
      </c>
      <c r="O1166" t="n">
        <v>38</v>
      </c>
    </row>
    <row r="1167" spans="13:15">
      <c r="M1167" s="10" t="n">
        <v>42583</v>
      </c>
      <c r="N1167">
        <f>N1160-1</f>
        <v>9</v>
      </c>
      <c r="O1167" t="n">
        <v>38</v>
      </c>
    </row>
    <row r="1168" spans="13:15">
      <c r="M1168" s="10" t="n">
        <v>42582</v>
      </c>
      <c r="N1168">
        <f>N1161-1</f>
        <v>8</v>
      </c>
      <c r="O1168" t="n">
        <v>38</v>
      </c>
    </row>
    <row r="1169" spans="13:15">
      <c r="M1169" s="10" t="n">
        <v>42581</v>
      </c>
      <c r="N1169">
        <f>N1162-1</f>
        <v>8</v>
      </c>
      <c r="O1169" t="n">
        <v>38</v>
      </c>
    </row>
    <row r="1170" spans="13:15">
      <c r="M1170" s="10" t="n">
        <v>42580</v>
      </c>
      <c r="N1170">
        <f>N1163-1</f>
        <v>8</v>
      </c>
      <c r="O1170" t="n">
        <v>38</v>
      </c>
    </row>
    <row r="1171" spans="13:15">
      <c r="M1171" s="10" t="n">
        <v>42579</v>
      </c>
      <c r="N1171">
        <f>N1164-1</f>
        <v>8</v>
      </c>
      <c r="O1171" t="n">
        <v>38</v>
      </c>
    </row>
    <row r="1172" spans="13:15">
      <c r="M1172" s="10" t="n">
        <v>42578</v>
      </c>
      <c r="N1172">
        <f>N1165-1</f>
        <v>8</v>
      </c>
      <c r="O1172" t="n">
        <v>38</v>
      </c>
    </row>
    <row r="1173" spans="13:15">
      <c r="M1173" s="10" t="n">
        <v>42577</v>
      </c>
      <c r="N1173">
        <f>N1166-1</f>
        <v>8</v>
      </c>
      <c r="O1173" t="n">
        <v>38</v>
      </c>
    </row>
    <row r="1174" spans="13:15">
      <c r="M1174" s="10" t="n">
        <v>42576</v>
      </c>
      <c r="N1174">
        <f>N1167-1</f>
        <v>8</v>
      </c>
      <c r="O1174" t="n">
        <v>38</v>
      </c>
    </row>
    <row r="1175" spans="13:15">
      <c r="M1175" s="10" t="n">
        <v>42575</v>
      </c>
      <c r="N1175">
        <f>N1168-1</f>
        <v>7</v>
      </c>
      <c r="O1175" t="n">
        <v>38</v>
      </c>
    </row>
    <row r="1176" spans="13:15">
      <c r="M1176" s="10" t="n">
        <v>42574</v>
      </c>
      <c r="N1176">
        <f>N1169-1</f>
        <v>7</v>
      </c>
      <c r="O1176" t="n">
        <v>38</v>
      </c>
    </row>
    <row r="1177" spans="13:15">
      <c r="M1177" s="10" t="n">
        <v>42573</v>
      </c>
      <c r="N1177">
        <f>N1170-1</f>
        <v>7</v>
      </c>
      <c r="O1177" t="n">
        <v>38</v>
      </c>
    </row>
    <row r="1178" spans="13:15">
      <c r="M1178" s="10" t="n">
        <v>42572</v>
      </c>
      <c r="N1178">
        <f>N1171-1</f>
        <v>7</v>
      </c>
      <c r="O1178" t="n">
        <v>38</v>
      </c>
    </row>
    <row r="1179" spans="13:15">
      <c r="M1179" s="10" t="n">
        <v>42571</v>
      </c>
      <c r="N1179">
        <f>N1172-1</f>
        <v>7</v>
      </c>
      <c r="O1179" t="n">
        <v>38</v>
      </c>
    </row>
    <row r="1180" spans="13:15">
      <c r="M1180" s="10" t="n">
        <v>42570</v>
      </c>
      <c r="N1180">
        <f>N1173-1</f>
        <v>7</v>
      </c>
      <c r="O1180" t="n">
        <v>38</v>
      </c>
    </row>
    <row r="1181" spans="13:15">
      <c r="M1181" s="10" t="n">
        <v>42569</v>
      </c>
      <c r="N1181">
        <f>N1174-1</f>
        <v>7</v>
      </c>
      <c r="O1181" t="n">
        <v>38</v>
      </c>
    </row>
    <row r="1182" spans="13:15">
      <c r="M1182" s="10" t="n">
        <v>42568</v>
      </c>
      <c r="N1182">
        <f>N1175-1</f>
        <v>6</v>
      </c>
      <c r="O1182" t="n">
        <v>38</v>
      </c>
    </row>
    <row r="1183" spans="13:15">
      <c r="M1183" s="10" t="n">
        <v>42567</v>
      </c>
      <c r="N1183">
        <f>N1176-1</f>
        <v>6</v>
      </c>
      <c r="O1183" t="n">
        <v>38</v>
      </c>
    </row>
    <row r="1184" spans="13:15">
      <c r="M1184" s="10" t="n">
        <v>42566</v>
      </c>
      <c r="N1184">
        <f>N1177-1</f>
        <v>6</v>
      </c>
      <c r="O1184" t="n">
        <v>38</v>
      </c>
    </row>
    <row r="1185" spans="13:15">
      <c r="M1185" s="10" t="n">
        <v>42565</v>
      </c>
      <c r="N1185">
        <f>N1178-1</f>
        <v>6</v>
      </c>
      <c r="O1185" t="n">
        <v>38</v>
      </c>
    </row>
    <row r="1186" spans="13:15">
      <c r="M1186" s="10" t="n">
        <v>42564</v>
      </c>
      <c r="N1186">
        <f>N1179-1</f>
        <v>6</v>
      </c>
      <c r="O1186" t="n">
        <v>38</v>
      </c>
    </row>
    <row r="1187" spans="13:15">
      <c r="M1187" s="10" t="n">
        <v>42563</v>
      </c>
      <c r="N1187">
        <f>N1180-1</f>
        <v>6</v>
      </c>
      <c r="O1187" t="n">
        <v>38</v>
      </c>
    </row>
    <row r="1188" spans="13:15">
      <c r="M1188" s="10" t="n">
        <v>42562</v>
      </c>
      <c r="N1188">
        <f>N1181-1</f>
        <v>6</v>
      </c>
      <c r="O1188" t="n">
        <v>38</v>
      </c>
    </row>
    <row r="1189" spans="13:15">
      <c r="M1189" s="10" t="n">
        <v>42561</v>
      </c>
      <c r="N1189">
        <f>N1182-1</f>
        <v>5</v>
      </c>
      <c r="O1189" t="n">
        <v>38</v>
      </c>
    </row>
    <row r="1190" spans="13:15">
      <c r="M1190" s="10" t="n">
        <v>42560</v>
      </c>
      <c r="N1190">
        <f>N1183-1</f>
        <v>5</v>
      </c>
      <c r="O1190" t="n">
        <v>38</v>
      </c>
    </row>
    <row r="1191" spans="13:15">
      <c r="M1191" s="10" t="n">
        <v>42559</v>
      </c>
      <c r="N1191">
        <f>N1184-1</f>
        <v>5</v>
      </c>
      <c r="O1191" t="n">
        <v>38</v>
      </c>
    </row>
    <row r="1192" spans="13:15">
      <c r="M1192" s="10" t="n">
        <v>42558</v>
      </c>
      <c r="N1192">
        <f>N1185-1</f>
        <v>5</v>
      </c>
      <c r="O1192" t="n">
        <v>38</v>
      </c>
    </row>
    <row r="1193" spans="13:15">
      <c r="M1193" s="10" t="n">
        <v>42557</v>
      </c>
      <c r="N1193">
        <f>N1186-1</f>
        <v>5</v>
      </c>
      <c r="O1193" t="n">
        <v>38</v>
      </c>
    </row>
    <row r="1194" spans="13:15">
      <c r="M1194" s="10" t="n">
        <v>42556</v>
      </c>
      <c r="N1194">
        <f>N1187-1</f>
        <v>5</v>
      </c>
      <c r="O1194" t="n">
        <v>38</v>
      </c>
    </row>
    <row r="1195" spans="13:15">
      <c r="M1195" s="10" t="n">
        <v>42555</v>
      </c>
      <c r="N1195">
        <f>N1188-1</f>
        <v>5</v>
      </c>
      <c r="O1195" t="n">
        <v>38</v>
      </c>
    </row>
    <row r="1196" spans="13:15">
      <c r="M1196" s="10" t="n">
        <v>42554</v>
      </c>
      <c r="N1196">
        <f>N1189-1</f>
        <v>4</v>
      </c>
      <c r="O1196" t="n">
        <v>38</v>
      </c>
    </row>
    <row r="1197" spans="13:15">
      <c r="M1197" s="10" t="n">
        <v>42553</v>
      </c>
      <c r="N1197">
        <f>N1190-1</f>
        <v>4</v>
      </c>
      <c r="O1197" t="n">
        <v>38</v>
      </c>
    </row>
    <row r="1198" spans="13:15">
      <c r="M1198" s="10" t="n">
        <v>42552</v>
      </c>
      <c r="N1198">
        <f>N1191-1</f>
        <v>4</v>
      </c>
      <c r="O1198" t="n">
        <v>38</v>
      </c>
    </row>
    <row r="1199" spans="13:15">
      <c r="M1199" s="10" t="n">
        <v>42551</v>
      </c>
      <c r="N1199">
        <f>N1192-1</f>
        <v>4</v>
      </c>
      <c r="O1199" t="n">
        <v>38</v>
      </c>
    </row>
    <row r="1200" spans="13:15">
      <c r="M1200" s="10" t="n">
        <v>42550</v>
      </c>
      <c r="N1200">
        <f>N1193-1</f>
        <v>4</v>
      </c>
      <c r="O1200" t="n">
        <v>38</v>
      </c>
    </row>
    <row r="1201" spans="13:15">
      <c r="M1201" s="10" t="n">
        <v>42549</v>
      </c>
      <c r="N1201">
        <f>N1194-1</f>
        <v>4</v>
      </c>
      <c r="O1201" t="n">
        <v>38</v>
      </c>
    </row>
    <row r="1202" spans="13:15">
      <c r="M1202" s="10" t="n">
        <v>42548</v>
      </c>
      <c r="N1202">
        <f>N1195-1</f>
        <v>4</v>
      </c>
      <c r="O1202" t="n">
        <v>38</v>
      </c>
    </row>
    <row r="1203" spans="13:15">
      <c r="M1203" s="10" t="n">
        <v>42547</v>
      </c>
      <c r="N1203">
        <f>N1196-1</f>
        <v>3</v>
      </c>
      <c r="O1203" t="n">
        <v>38</v>
      </c>
    </row>
    <row r="1204" spans="13:15">
      <c r="M1204" s="10" t="n">
        <v>42546</v>
      </c>
      <c r="N1204">
        <f>N1197-1</f>
        <v>3</v>
      </c>
      <c r="O1204" t="n">
        <v>38</v>
      </c>
    </row>
    <row r="1205" spans="13:15">
      <c r="M1205" s="10" t="n">
        <v>42545</v>
      </c>
      <c r="N1205">
        <f>N1198-1</f>
        <v>3</v>
      </c>
      <c r="O1205" t="n">
        <v>38</v>
      </c>
    </row>
    <row r="1206" spans="13:15">
      <c r="M1206" s="10" t="n">
        <v>42544</v>
      </c>
      <c r="N1206">
        <f>N1199-1</f>
        <v>3</v>
      </c>
      <c r="O1206" t="n">
        <v>38</v>
      </c>
    </row>
    <row r="1207" spans="13:15">
      <c r="M1207" s="10" t="n">
        <v>42543</v>
      </c>
      <c r="N1207">
        <f>N1200-1</f>
        <v>3</v>
      </c>
      <c r="O1207" t="n">
        <v>38</v>
      </c>
    </row>
    <row r="1208" spans="13:15">
      <c r="M1208" s="10" t="n">
        <v>42542</v>
      </c>
      <c r="N1208">
        <f>N1201-1</f>
        <v>3</v>
      </c>
      <c r="O1208" t="n">
        <v>38</v>
      </c>
    </row>
    <row r="1209" spans="13:15">
      <c r="M1209" s="10" t="n">
        <v>42541</v>
      </c>
      <c r="N1209">
        <f>N1202-1</f>
        <v>3</v>
      </c>
      <c r="O1209" t="n">
        <v>38</v>
      </c>
    </row>
    <row r="1210" spans="13:15">
      <c r="M1210" s="10" t="n">
        <v>42540</v>
      </c>
      <c r="N1210">
        <f>N1203-1</f>
        <v>2</v>
      </c>
      <c r="O1210" t="n">
        <v>38</v>
      </c>
    </row>
    <row r="1211" spans="13:15">
      <c r="M1211" s="10" t="n">
        <v>42539</v>
      </c>
      <c r="N1211">
        <f>N1204-1</f>
        <v>2</v>
      </c>
      <c r="O1211" t="n">
        <v>38</v>
      </c>
    </row>
    <row r="1212" spans="13:15">
      <c r="M1212" s="10" t="n">
        <v>42538</v>
      </c>
      <c r="N1212">
        <f>N1205-1</f>
        <v>2</v>
      </c>
      <c r="O1212" t="n">
        <v>38</v>
      </c>
    </row>
    <row r="1213" spans="13:15">
      <c r="M1213" s="10" t="n">
        <v>42537</v>
      </c>
      <c r="N1213">
        <f>N1206-1</f>
        <v>2</v>
      </c>
      <c r="O1213" t="n">
        <v>38</v>
      </c>
    </row>
    <row r="1214" spans="13:15">
      <c r="M1214" s="10" t="n">
        <v>42536</v>
      </c>
      <c r="N1214">
        <f>N1207-1</f>
        <v>2</v>
      </c>
      <c r="O1214" t="n">
        <v>38</v>
      </c>
    </row>
    <row r="1215" spans="13:15">
      <c r="M1215" s="10" t="n">
        <v>42535</v>
      </c>
      <c r="N1215">
        <f>N1208-1</f>
        <v>2</v>
      </c>
      <c r="O1215" t="n">
        <v>38</v>
      </c>
    </row>
    <row r="1216" spans="13:15">
      <c r="M1216" s="10" t="n">
        <v>42534</v>
      </c>
      <c r="N1216">
        <f>N1209-1</f>
        <v>2</v>
      </c>
      <c r="O1216" t="n">
        <v>38</v>
      </c>
    </row>
    <row r="1217" spans="13:15">
      <c r="M1217" s="10" t="n">
        <v>42533</v>
      </c>
      <c r="N1217">
        <f>N1210-1</f>
        <v>1</v>
      </c>
      <c r="O1217" t="n">
        <v>38</v>
      </c>
    </row>
    <row r="1218" spans="13:15">
      <c r="M1218" s="10" t="n">
        <v>42532</v>
      </c>
      <c r="N1218">
        <f>N1211-1</f>
        <v>1</v>
      </c>
      <c r="O1218" t="n">
        <v>38</v>
      </c>
    </row>
    <row r="1219" spans="13:15">
      <c r="M1219" s="10" t="n">
        <v>42531</v>
      </c>
      <c r="N1219">
        <f>N1212-1</f>
        <v>1</v>
      </c>
      <c r="O1219" t="n">
        <v>38</v>
      </c>
    </row>
    <row r="1220" spans="13:15">
      <c r="M1220" s="10" t="n">
        <v>42530</v>
      </c>
      <c r="N1220">
        <f>N1213-1</f>
        <v>1</v>
      </c>
      <c r="O1220" t="n">
        <v>38</v>
      </c>
    </row>
    <row r="1221" spans="13:15">
      <c r="M1221" s="10" t="n">
        <v>42529</v>
      </c>
      <c r="N1221">
        <f>N1214-1</f>
        <v>1</v>
      </c>
      <c r="O1221" t="n">
        <v>38</v>
      </c>
    </row>
    <row r="1222" spans="13:15">
      <c r="M1222" s="10" t="n">
        <v>42528</v>
      </c>
      <c r="N1222">
        <f>N1215-1</f>
        <v>1</v>
      </c>
      <c r="O1222" t="n">
        <v>38</v>
      </c>
    </row>
    <row r="1223" spans="13:15">
      <c r="M1223" s="10" t="n">
        <v>42527</v>
      </c>
      <c r="N1223">
        <f>N1216-1</f>
        <v>1</v>
      </c>
      <c r="O1223" t="n">
        <v>38</v>
      </c>
    </row>
    <row r="1224" spans="13:15">
      <c r="M1224" s="10" t="n">
        <v>42526</v>
      </c>
      <c r="N1224" t="n">
        <v>16</v>
      </c>
      <c r="O1224" t="n">
        <v>37</v>
      </c>
    </row>
    <row r="1225" spans="13:15">
      <c r="M1225" s="10" t="n">
        <v>42525</v>
      </c>
      <c r="N1225" t="n">
        <v>16</v>
      </c>
      <c r="O1225" t="n">
        <v>37</v>
      </c>
    </row>
    <row r="1226" spans="13:15">
      <c r="M1226" s="10" t="n">
        <v>42524</v>
      </c>
      <c r="N1226" t="n">
        <v>16</v>
      </c>
      <c r="O1226" t="n">
        <v>37</v>
      </c>
    </row>
    <row r="1227" spans="13:15">
      <c r="M1227" s="10" t="n">
        <v>42523</v>
      </c>
      <c r="N1227" t="n">
        <v>16</v>
      </c>
      <c r="O1227" t="n">
        <v>37</v>
      </c>
    </row>
    <row r="1228" spans="13:15">
      <c r="M1228" s="10" t="n">
        <v>42522</v>
      </c>
      <c r="N1228" t="n">
        <v>16</v>
      </c>
      <c r="O1228" t="n">
        <v>37</v>
      </c>
    </row>
    <row r="1229" spans="13:15">
      <c r="M1229" s="10" t="n">
        <v>42521</v>
      </c>
      <c r="N1229" t="n">
        <v>16</v>
      </c>
      <c r="O1229" t="n">
        <v>37</v>
      </c>
    </row>
    <row r="1230" spans="13:15">
      <c r="M1230" s="10" t="n">
        <v>42520</v>
      </c>
      <c r="N1230" t="n">
        <v>16</v>
      </c>
      <c r="O1230" t="n">
        <v>37</v>
      </c>
    </row>
    <row r="1231" spans="13:15">
      <c r="M1231" s="10" t="n">
        <v>42519</v>
      </c>
      <c r="N1231">
        <f>N1224-1</f>
        <v>15</v>
      </c>
      <c r="O1231" t="n">
        <v>37</v>
      </c>
    </row>
    <row r="1232" spans="13:15">
      <c r="M1232" s="10" t="n">
        <v>42518</v>
      </c>
      <c r="N1232">
        <f>N1225-1</f>
        <v>15</v>
      </c>
      <c r="O1232" t="n">
        <v>37</v>
      </c>
    </row>
    <row r="1233" spans="13:15">
      <c r="M1233" s="10" t="n">
        <v>42517</v>
      </c>
      <c r="N1233">
        <f>N1226-1</f>
        <v>15</v>
      </c>
      <c r="O1233" t="n">
        <v>37</v>
      </c>
    </row>
    <row r="1234" spans="13:15">
      <c r="M1234" s="10" t="n">
        <v>42516</v>
      </c>
      <c r="N1234">
        <f>N1227-1</f>
        <v>15</v>
      </c>
      <c r="O1234" t="n">
        <v>37</v>
      </c>
    </row>
    <row r="1235" spans="13:15">
      <c r="M1235" s="10" t="n">
        <v>42515</v>
      </c>
      <c r="N1235">
        <f>N1228-1</f>
        <v>15</v>
      </c>
      <c r="O1235" t="n">
        <v>37</v>
      </c>
    </row>
    <row r="1236" spans="13:15">
      <c r="M1236" s="10" t="n">
        <v>42514</v>
      </c>
      <c r="N1236">
        <f>N1229-1</f>
        <v>15</v>
      </c>
      <c r="O1236" t="n">
        <v>37</v>
      </c>
    </row>
    <row r="1237" spans="13:15">
      <c r="M1237" s="10" t="n">
        <v>42513</v>
      </c>
      <c r="N1237">
        <f>N1230-1</f>
        <v>15</v>
      </c>
      <c r="O1237" t="n">
        <v>37</v>
      </c>
    </row>
    <row r="1238" spans="13:15">
      <c r="M1238" s="10" t="n">
        <v>42512</v>
      </c>
      <c r="N1238">
        <f>N1231-1</f>
        <v>14</v>
      </c>
      <c r="O1238" t="n">
        <v>37</v>
      </c>
    </row>
    <row r="1239" spans="13:15">
      <c r="M1239" s="10" t="n">
        <v>42511</v>
      </c>
      <c r="N1239">
        <f>N1232-1</f>
        <v>14</v>
      </c>
      <c r="O1239" t="n">
        <v>37</v>
      </c>
    </row>
    <row r="1240" spans="13:15">
      <c r="M1240" s="10" t="n">
        <v>42510</v>
      </c>
      <c r="N1240">
        <f>N1233-1</f>
        <v>14</v>
      </c>
      <c r="O1240" t="n">
        <v>37</v>
      </c>
    </row>
    <row r="1241" spans="13:15">
      <c r="M1241" s="10" t="n">
        <v>42509</v>
      </c>
      <c r="N1241">
        <f>N1234-1</f>
        <v>14</v>
      </c>
      <c r="O1241" t="n">
        <v>37</v>
      </c>
    </row>
    <row r="1242" spans="13:15">
      <c r="M1242" s="10" t="n">
        <v>42508</v>
      </c>
      <c r="N1242">
        <f>N1235-1</f>
        <v>14</v>
      </c>
      <c r="O1242" t="n">
        <v>37</v>
      </c>
    </row>
    <row r="1243" spans="13:15">
      <c r="M1243" s="10" t="n">
        <v>42507</v>
      </c>
      <c r="N1243">
        <f>N1236-1</f>
        <v>14</v>
      </c>
      <c r="O1243" t="n">
        <v>37</v>
      </c>
    </row>
    <row r="1244" spans="13:15">
      <c r="M1244" s="10" t="n">
        <v>42506</v>
      </c>
      <c r="N1244">
        <f>N1237-1</f>
        <v>14</v>
      </c>
      <c r="O1244" t="n">
        <v>37</v>
      </c>
    </row>
    <row r="1245" spans="13:15">
      <c r="M1245" s="10" t="n">
        <v>42505</v>
      </c>
      <c r="N1245">
        <f>N1238-1</f>
        <v>13</v>
      </c>
      <c r="O1245" t="n">
        <v>37</v>
      </c>
    </row>
    <row r="1246" spans="13:15">
      <c r="M1246" s="10" t="n">
        <v>42504</v>
      </c>
      <c r="N1246">
        <f>N1239-1</f>
        <v>13</v>
      </c>
      <c r="O1246" t="n">
        <v>37</v>
      </c>
    </row>
    <row r="1247" spans="13:15">
      <c r="M1247" s="10" t="n">
        <v>42503</v>
      </c>
      <c r="N1247">
        <f>N1240-1</f>
        <v>13</v>
      </c>
      <c r="O1247" t="n">
        <v>37</v>
      </c>
    </row>
    <row r="1248" spans="13:15">
      <c r="M1248" s="10" t="n">
        <v>42502</v>
      </c>
      <c r="N1248">
        <f>N1241-1</f>
        <v>13</v>
      </c>
      <c r="O1248" t="n">
        <v>37</v>
      </c>
    </row>
    <row r="1249" spans="13:15">
      <c r="M1249" s="10" t="n">
        <v>42501</v>
      </c>
      <c r="N1249">
        <f>N1242-1</f>
        <v>13</v>
      </c>
      <c r="O1249" t="n">
        <v>37</v>
      </c>
    </row>
    <row r="1250" spans="13:15">
      <c r="M1250" s="10" t="n">
        <v>42500</v>
      </c>
      <c r="N1250">
        <f>N1243-1</f>
        <v>13</v>
      </c>
      <c r="O1250" t="n">
        <v>37</v>
      </c>
    </row>
    <row r="1251" spans="13:15">
      <c r="M1251" s="10" t="n">
        <v>42499</v>
      </c>
      <c r="N1251">
        <f>N1244-1</f>
        <v>13</v>
      </c>
      <c r="O1251" t="n">
        <v>37</v>
      </c>
    </row>
    <row r="1252" spans="13:15">
      <c r="M1252" s="10" t="n">
        <v>42498</v>
      </c>
      <c r="N1252">
        <f>N1245-1</f>
        <v>12</v>
      </c>
      <c r="O1252" t="n">
        <v>37</v>
      </c>
    </row>
    <row r="1253" spans="13:15">
      <c r="M1253" s="10" t="n">
        <v>42497</v>
      </c>
      <c r="N1253">
        <f>N1246-1</f>
        <v>12</v>
      </c>
      <c r="O1253" t="n">
        <v>37</v>
      </c>
    </row>
    <row r="1254" spans="13:15">
      <c r="M1254" s="10" t="n">
        <v>42496</v>
      </c>
      <c r="N1254">
        <f>N1247-1</f>
        <v>12</v>
      </c>
      <c r="O1254" t="n">
        <v>37</v>
      </c>
    </row>
    <row r="1255" spans="13:15">
      <c r="M1255" s="10" t="n">
        <v>42495</v>
      </c>
      <c r="N1255">
        <f>N1248-1</f>
        <v>12</v>
      </c>
      <c r="O1255" t="n">
        <v>37</v>
      </c>
    </row>
    <row r="1256" spans="13:15">
      <c r="M1256" s="10" t="n">
        <v>42494</v>
      </c>
      <c r="N1256">
        <f>N1249-1</f>
        <v>12</v>
      </c>
      <c r="O1256" t="n">
        <v>37</v>
      </c>
    </row>
    <row r="1257" spans="13:15">
      <c r="M1257" s="10" t="n">
        <v>42493</v>
      </c>
      <c r="N1257">
        <f>N1250-1</f>
        <v>12</v>
      </c>
      <c r="O1257" t="n">
        <v>37</v>
      </c>
    </row>
    <row r="1258" spans="13:15">
      <c r="M1258" s="10" t="n">
        <v>42492</v>
      </c>
      <c r="N1258">
        <f>N1251-1</f>
        <v>12</v>
      </c>
      <c r="O1258" t="n">
        <v>37</v>
      </c>
    </row>
    <row r="1259" spans="13:15">
      <c r="M1259" s="10" t="n">
        <v>42491</v>
      </c>
      <c r="N1259">
        <f>N1252-1</f>
        <v>11</v>
      </c>
      <c r="O1259" t="n">
        <v>37</v>
      </c>
    </row>
    <row r="1260" spans="13:15">
      <c r="M1260" s="10" t="n">
        <v>42490</v>
      </c>
      <c r="N1260">
        <f>N1253-1</f>
        <v>11</v>
      </c>
      <c r="O1260" t="n">
        <v>37</v>
      </c>
    </row>
    <row r="1261" spans="13:15">
      <c r="M1261" s="10" t="n">
        <v>42489</v>
      </c>
      <c r="N1261">
        <f>N1254-1</f>
        <v>11</v>
      </c>
      <c r="O1261" t="n">
        <v>37</v>
      </c>
    </row>
    <row r="1262" spans="13:15">
      <c r="M1262" s="10" t="n">
        <v>42488</v>
      </c>
      <c r="N1262">
        <f>N1255-1</f>
        <v>11</v>
      </c>
      <c r="O1262" t="n">
        <v>37</v>
      </c>
    </row>
    <row r="1263" spans="13:15">
      <c r="M1263" s="10" t="n">
        <v>42487</v>
      </c>
      <c r="N1263">
        <f>N1256-1</f>
        <v>11</v>
      </c>
      <c r="O1263" t="n">
        <v>37</v>
      </c>
    </row>
    <row r="1264" spans="13:15">
      <c r="M1264" s="10" t="n">
        <v>42486</v>
      </c>
      <c r="N1264">
        <f>N1257-1</f>
        <v>11</v>
      </c>
      <c r="O1264" t="n">
        <v>37</v>
      </c>
    </row>
    <row r="1265" spans="13:15">
      <c r="M1265" s="10" t="n">
        <v>42485</v>
      </c>
      <c r="N1265">
        <f>N1258-1</f>
        <v>11</v>
      </c>
      <c r="O1265" t="n">
        <v>37</v>
      </c>
    </row>
    <row r="1266" spans="13:15">
      <c r="M1266" s="10" t="n">
        <v>42484</v>
      </c>
      <c r="N1266">
        <f>N1259-1</f>
        <v>10</v>
      </c>
      <c r="O1266" t="n">
        <v>37</v>
      </c>
    </row>
    <row r="1267" spans="13:15">
      <c r="M1267" s="10" t="n">
        <v>42483</v>
      </c>
      <c r="N1267">
        <f>N1260-1</f>
        <v>10</v>
      </c>
      <c r="O1267" t="n">
        <v>37</v>
      </c>
    </row>
    <row r="1268" spans="13:15">
      <c r="M1268" s="10" t="n">
        <v>42482</v>
      </c>
      <c r="N1268">
        <f>N1261-1</f>
        <v>10</v>
      </c>
      <c r="O1268" t="n">
        <v>37</v>
      </c>
    </row>
    <row r="1269" spans="13:15">
      <c r="M1269" s="10" t="n">
        <v>42481</v>
      </c>
      <c r="N1269">
        <f>N1262-1</f>
        <v>10</v>
      </c>
      <c r="O1269" t="n">
        <v>37</v>
      </c>
    </row>
    <row r="1270" spans="13:15">
      <c r="M1270" s="10" t="n">
        <v>42480</v>
      </c>
      <c r="N1270">
        <f>N1263-1</f>
        <v>10</v>
      </c>
      <c r="O1270" t="n">
        <v>37</v>
      </c>
    </row>
    <row r="1271" spans="13:15">
      <c r="M1271" s="10" t="n">
        <v>42479</v>
      </c>
      <c r="N1271">
        <f>N1264-1</f>
        <v>10</v>
      </c>
      <c r="O1271" t="n">
        <v>37</v>
      </c>
    </row>
    <row r="1272" spans="13:15">
      <c r="M1272" s="10" t="n">
        <v>42478</v>
      </c>
      <c r="N1272">
        <f>N1265-1</f>
        <v>10</v>
      </c>
      <c r="O1272" t="n">
        <v>37</v>
      </c>
    </row>
    <row r="1273" spans="13:15">
      <c r="M1273" s="10" t="n">
        <v>42477</v>
      </c>
      <c r="N1273">
        <f>N1266-1</f>
        <v>9</v>
      </c>
      <c r="O1273" t="n">
        <v>37</v>
      </c>
    </row>
    <row r="1274" spans="13:15">
      <c r="M1274" s="10" t="n">
        <v>42476</v>
      </c>
      <c r="N1274">
        <f>N1267-1</f>
        <v>9</v>
      </c>
      <c r="O1274" t="n">
        <v>37</v>
      </c>
    </row>
    <row r="1275" spans="13:15">
      <c r="M1275" s="10" t="n">
        <v>42475</v>
      </c>
      <c r="N1275">
        <f>N1268-1</f>
        <v>9</v>
      </c>
      <c r="O1275" t="n">
        <v>37</v>
      </c>
    </row>
    <row r="1276" spans="13:15">
      <c r="M1276" s="10" t="n">
        <v>42474</v>
      </c>
      <c r="N1276">
        <f>N1269-1</f>
        <v>9</v>
      </c>
      <c r="O1276" t="n">
        <v>37</v>
      </c>
    </row>
    <row r="1277" spans="13:15">
      <c r="M1277" s="10" t="n">
        <v>42473</v>
      </c>
      <c r="N1277">
        <f>N1270-1</f>
        <v>9</v>
      </c>
      <c r="O1277" t="n">
        <v>37</v>
      </c>
    </row>
    <row r="1278" spans="13:15">
      <c r="M1278" s="10" t="n">
        <v>42472</v>
      </c>
      <c r="N1278">
        <f>N1271-1</f>
        <v>9</v>
      </c>
      <c r="O1278" t="n">
        <v>37</v>
      </c>
    </row>
    <row r="1279" spans="13:15">
      <c r="M1279" s="10" t="n">
        <v>42471</v>
      </c>
      <c r="N1279">
        <f>N1272-1</f>
        <v>9</v>
      </c>
      <c r="O1279" t="n">
        <v>37</v>
      </c>
    </row>
    <row r="1280" spans="13:15">
      <c r="M1280" s="10" t="n">
        <v>42470</v>
      </c>
      <c r="N1280">
        <f>N1273-1</f>
        <v>8</v>
      </c>
      <c r="O1280" t="n">
        <v>37</v>
      </c>
    </row>
    <row r="1281" spans="13:15">
      <c r="M1281" s="10" t="n">
        <v>42469</v>
      </c>
      <c r="N1281">
        <f>N1274-1</f>
        <v>8</v>
      </c>
      <c r="O1281" t="n">
        <v>37</v>
      </c>
    </row>
    <row r="1282" spans="13:15">
      <c r="M1282" s="10" t="n">
        <v>42468</v>
      </c>
      <c r="N1282">
        <f>N1275-1</f>
        <v>8</v>
      </c>
      <c r="O1282" t="n">
        <v>37</v>
      </c>
    </row>
    <row r="1283" spans="13:15">
      <c r="M1283" s="10" t="n">
        <v>42467</v>
      </c>
      <c r="N1283">
        <f>N1276-1</f>
        <v>8</v>
      </c>
      <c r="O1283" t="n">
        <v>37</v>
      </c>
    </row>
    <row r="1284" spans="13:15">
      <c r="M1284" s="10" t="n">
        <v>42466</v>
      </c>
      <c r="N1284">
        <f>N1277-1</f>
        <v>8</v>
      </c>
      <c r="O1284" t="n">
        <v>37</v>
      </c>
    </row>
    <row r="1285" spans="13:15">
      <c r="M1285" s="10" t="n">
        <v>42465</v>
      </c>
      <c r="N1285">
        <f>N1278-1</f>
        <v>8</v>
      </c>
      <c r="O1285" t="n">
        <v>37</v>
      </c>
    </row>
    <row r="1286" spans="13:15">
      <c r="M1286" s="10" t="n">
        <v>42464</v>
      </c>
      <c r="N1286">
        <f>N1279-1</f>
        <v>8</v>
      </c>
      <c r="O1286" t="n">
        <v>37</v>
      </c>
    </row>
    <row r="1287" spans="13:15">
      <c r="M1287" s="10" t="n">
        <v>42463</v>
      </c>
      <c r="N1287">
        <f>N1280-1</f>
        <v>7</v>
      </c>
      <c r="O1287" t="n">
        <v>37</v>
      </c>
    </row>
    <row r="1288" spans="13:15">
      <c r="M1288" s="10" t="n">
        <v>42462</v>
      </c>
      <c r="N1288">
        <f>N1281-1</f>
        <v>7</v>
      </c>
      <c r="O1288" t="n">
        <v>37</v>
      </c>
    </row>
    <row r="1289" spans="13:15">
      <c r="M1289" s="10" t="n">
        <v>42461</v>
      </c>
      <c r="N1289">
        <f>N1282-1</f>
        <v>7</v>
      </c>
      <c r="O1289" t="n">
        <v>37</v>
      </c>
    </row>
    <row r="1290" spans="13:15">
      <c r="M1290" s="10" t="n">
        <v>42460</v>
      </c>
      <c r="N1290">
        <f>N1283-1</f>
        <v>7</v>
      </c>
      <c r="O1290" t="n">
        <v>37</v>
      </c>
    </row>
    <row r="1291" spans="13:15">
      <c r="M1291" s="10" t="n">
        <v>42459</v>
      </c>
      <c r="N1291">
        <f>N1284-1</f>
        <v>7</v>
      </c>
      <c r="O1291" t="n">
        <v>37</v>
      </c>
    </row>
    <row r="1292" spans="13:15">
      <c r="M1292" s="10" t="n">
        <v>42458</v>
      </c>
      <c r="N1292">
        <f>N1285-1</f>
        <v>7</v>
      </c>
      <c r="O1292" t="n">
        <v>37</v>
      </c>
    </row>
    <row r="1293" spans="13:15">
      <c r="M1293" s="10" t="n">
        <v>42457</v>
      </c>
      <c r="N1293">
        <f>N1286-1</f>
        <v>7</v>
      </c>
      <c r="O1293" t="n">
        <v>37</v>
      </c>
    </row>
    <row r="1294" spans="13:15">
      <c r="M1294" s="10" t="n">
        <v>42456</v>
      </c>
      <c r="N1294">
        <f>N1287-1</f>
        <v>6</v>
      </c>
      <c r="O1294" t="n">
        <v>37</v>
      </c>
    </row>
    <row r="1295" spans="13:15">
      <c r="M1295" s="10" t="n">
        <v>42455</v>
      </c>
      <c r="N1295">
        <f>N1288-1</f>
        <v>6</v>
      </c>
      <c r="O1295" t="n">
        <v>37</v>
      </c>
    </row>
    <row r="1296" spans="13:15">
      <c r="M1296" s="10" t="n">
        <v>42454</v>
      </c>
      <c r="N1296">
        <f>N1289-1</f>
        <v>6</v>
      </c>
      <c r="O1296" t="n">
        <v>37</v>
      </c>
    </row>
    <row r="1297" spans="13:15">
      <c r="M1297" s="10" t="n">
        <v>42453</v>
      </c>
      <c r="N1297">
        <f>N1290-1</f>
        <v>6</v>
      </c>
      <c r="O1297" t="n">
        <v>37</v>
      </c>
    </row>
    <row r="1298" spans="13:15">
      <c r="M1298" s="10" t="n">
        <v>42452</v>
      </c>
      <c r="N1298">
        <f>N1291-1</f>
        <v>6</v>
      </c>
      <c r="O1298" t="n">
        <v>37</v>
      </c>
    </row>
    <row r="1299" spans="13:15">
      <c r="M1299" s="10" t="n">
        <v>42451</v>
      </c>
      <c r="N1299">
        <f>N1292-1</f>
        <v>6</v>
      </c>
      <c r="O1299" t="n">
        <v>37</v>
      </c>
    </row>
    <row r="1300" spans="13:15">
      <c r="M1300" s="10" t="n">
        <v>42450</v>
      </c>
      <c r="N1300">
        <f>N1293-1</f>
        <v>6</v>
      </c>
      <c r="O1300" t="n">
        <v>37</v>
      </c>
    </row>
    <row r="1301" spans="13:15">
      <c r="M1301" s="10" t="n">
        <v>42449</v>
      </c>
      <c r="N1301">
        <f>N1294-1</f>
        <v>5</v>
      </c>
      <c r="O1301" t="n">
        <v>37</v>
      </c>
    </row>
    <row r="1302" spans="13:15">
      <c r="M1302" s="10" t="n">
        <v>42448</v>
      </c>
      <c r="N1302">
        <f>N1295-1</f>
        <v>5</v>
      </c>
      <c r="O1302" t="n">
        <v>37</v>
      </c>
    </row>
    <row r="1303" spans="13:15">
      <c r="M1303" s="10" t="n">
        <v>42447</v>
      </c>
      <c r="N1303">
        <f>N1296-1</f>
        <v>5</v>
      </c>
      <c r="O1303" t="n">
        <v>37</v>
      </c>
    </row>
    <row r="1304" spans="13:15">
      <c r="M1304" s="10" t="n">
        <v>42446</v>
      </c>
      <c r="N1304">
        <f>N1297-1</f>
        <v>5</v>
      </c>
      <c r="O1304" t="n">
        <v>37</v>
      </c>
    </row>
    <row r="1305" spans="13:15">
      <c r="M1305" s="10" t="n">
        <v>42445</v>
      </c>
      <c r="N1305">
        <f>N1298-1</f>
        <v>5</v>
      </c>
      <c r="O1305" t="n">
        <v>37</v>
      </c>
    </row>
    <row r="1306" spans="13:15">
      <c r="M1306" s="10" t="n">
        <v>42444</v>
      </c>
      <c r="N1306">
        <f>N1299-1</f>
        <v>5</v>
      </c>
      <c r="O1306" t="n">
        <v>37</v>
      </c>
    </row>
    <row r="1307" spans="13:15">
      <c r="M1307" s="10" t="n">
        <v>42443</v>
      </c>
      <c r="N1307">
        <f>N1300-1</f>
        <v>5</v>
      </c>
      <c r="O1307" t="n">
        <v>37</v>
      </c>
    </row>
    <row r="1308" spans="13:15">
      <c r="M1308" s="10" t="n">
        <v>42442</v>
      </c>
      <c r="N1308">
        <f>N1301-1</f>
        <v>4</v>
      </c>
      <c r="O1308" t="n">
        <v>37</v>
      </c>
    </row>
    <row r="1309" spans="13:15">
      <c r="M1309" s="10" t="n">
        <v>42441</v>
      </c>
      <c r="N1309">
        <f>N1302-1</f>
        <v>4</v>
      </c>
      <c r="O1309" t="n">
        <v>37</v>
      </c>
    </row>
    <row r="1310" spans="13:15">
      <c r="M1310" s="10" t="n">
        <v>42440</v>
      </c>
      <c r="N1310">
        <f>N1303-1</f>
        <v>4</v>
      </c>
      <c r="O1310" t="n">
        <v>37</v>
      </c>
    </row>
    <row r="1311" spans="13:15">
      <c r="M1311" s="10" t="n">
        <v>42439</v>
      </c>
      <c r="N1311">
        <f>N1304-1</f>
        <v>4</v>
      </c>
      <c r="O1311" t="n">
        <v>37</v>
      </c>
    </row>
    <row r="1312" spans="13:15">
      <c r="M1312" s="10" t="n">
        <v>42438</v>
      </c>
      <c r="N1312">
        <f>N1305-1</f>
        <v>4</v>
      </c>
      <c r="O1312" t="n">
        <v>37</v>
      </c>
    </row>
    <row r="1313" spans="13:15">
      <c r="M1313" s="10" t="n">
        <v>42437</v>
      </c>
      <c r="N1313">
        <f>N1306-1</f>
        <v>4</v>
      </c>
      <c r="O1313" t="n">
        <v>37</v>
      </c>
    </row>
    <row r="1314" spans="13:15">
      <c r="M1314" s="10" t="n">
        <v>42436</v>
      </c>
      <c r="N1314">
        <f>N1307-1</f>
        <v>4</v>
      </c>
      <c r="O1314" t="n">
        <v>37</v>
      </c>
    </row>
    <row r="1315" spans="13:15">
      <c r="M1315" s="10" t="n">
        <v>42435</v>
      </c>
      <c r="N1315">
        <f>N1308-1</f>
        <v>3</v>
      </c>
      <c r="O1315" t="n">
        <v>37</v>
      </c>
    </row>
    <row r="1316" spans="13:15">
      <c r="M1316" s="10" t="n">
        <v>42434</v>
      </c>
      <c r="N1316">
        <f>N1309-1</f>
        <v>3</v>
      </c>
      <c r="O1316" t="n">
        <v>37</v>
      </c>
    </row>
    <row r="1317" spans="13:15">
      <c r="M1317" s="10" t="n">
        <v>42433</v>
      </c>
      <c r="N1317">
        <f>N1310-1</f>
        <v>3</v>
      </c>
      <c r="O1317" t="n">
        <v>37</v>
      </c>
    </row>
    <row r="1318" spans="13:15">
      <c r="M1318" s="10" t="n">
        <v>42432</v>
      </c>
      <c r="N1318">
        <f>N1311-1</f>
        <v>3</v>
      </c>
      <c r="O1318" t="n">
        <v>37</v>
      </c>
    </row>
    <row r="1319" spans="13:15">
      <c r="M1319" s="10" t="n">
        <v>42431</v>
      </c>
      <c r="N1319">
        <f>N1312-1</f>
        <v>3</v>
      </c>
      <c r="O1319" t="n">
        <v>37</v>
      </c>
    </row>
    <row r="1320" spans="13:15">
      <c r="M1320" s="10" t="n">
        <v>42430</v>
      </c>
      <c r="N1320">
        <f>N1313-1</f>
        <v>3</v>
      </c>
      <c r="O1320" t="n">
        <v>37</v>
      </c>
    </row>
    <row r="1321" spans="13:15">
      <c r="M1321" s="10" t="n">
        <v>42429</v>
      </c>
      <c r="N1321">
        <f>N1314-1</f>
        <v>3</v>
      </c>
      <c r="O1321" t="n">
        <v>37</v>
      </c>
    </row>
    <row r="1322" spans="13:15">
      <c r="M1322" s="10" t="n">
        <v>42428</v>
      </c>
      <c r="N1322">
        <f>N1315-1</f>
        <v>2</v>
      </c>
      <c r="O1322" t="n">
        <v>37</v>
      </c>
    </row>
    <row r="1323" spans="13:15">
      <c r="M1323" s="10" t="n">
        <v>42427</v>
      </c>
      <c r="N1323">
        <f>N1316-1</f>
        <v>2</v>
      </c>
      <c r="O1323" t="n">
        <v>37</v>
      </c>
    </row>
    <row r="1324" spans="13:15">
      <c r="M1324" s="10" t="n">
        <v>42426</v>
      </c>
      <c r="N1324">
        <f>N1317-1</f>
        <v>2</v>
      </c>
      <c r="O1324" t="n">
        <v>37</v>
      </c>
    </row>
    <row r="1325" spans="13:15">
      <c r="M1325" s="10" t="n">
        <v>42425</v>
      </c>
      <c r="N1325">
        <f>N1318-1</f>
        <v>2</v>
      </c>
      <c r="O1325" t="n">
        <v>37</v>
      </c>
    </row>
    <row r="1326" spans="13:15">
      <c r="M1326" s="10" t="n">
        <v>42424</v>
      </c>
      <c r="N1326">
        <f>N1319-1</f>
        <v>2</v>
      </c>
      <c r="O1326" t="n">
        <v>37</v>
      </c>
    </row>
    <row r="1327" spans="13:15">
      <c r="M1327" s="10" t="n">
        <v>42423</v>
      </c>
      <c r="N1327">
        <f>N1320-1</f>
        <v>2</v>
      </c>
      <c r="O1327" t="n">
        <v>37</v>
      </c>
    </row>
    <row r="1328" spans="13:15">
      <c r="M1328" s="10" t="n">
        <v>42422</v>
      </c>
      <c r="N1328">
        <f>N1321-1</f>
        <v>2</v>
      </c>
      <c r="O1328" t="n">
        <v>37</v>
      </c>
    </row>
    <row r="1329" spans="13:15">
      <c r="M1329" s="10" t="n">
        <v>42421</v>
      </c>
      <c r="N1329">
        <f>N1322-1</f>
        <v>1</v>
      </c>
      <c r="O1329" t="n">
        <v>37</v>
      </c>
    </row>
    <row r="1330" spans="13:15">
      <c r="M1330" s="10" t="n">
        <v>42420</v>
      </c>
      <c r="N1330">
        <f>N1323-1</f>
        <v>1</v>
      </c>
      <c r="O1330" t="n">
        <v>37</v>
      </c>
    </row>
    <row r="1331" spans="13:15">
      <c r="M1331" s="10" t="n">
        <v>42419</v>
      </c>
      <c r="N1331">
        <f>N1324-1</f>
        <v>1</v>
      </c>
      <c r="O1331" t="n">
        <v>37</v>
      </c>
    </row>
    <row r="1332" spans="13:15">
      <c r="M1332" s="10" t="n">
        <v>42418</v>
      </c>
      <c r="N1332">
        <f>N1325-1</f>
        <v>1</v>
      </c>
      <c r="O1332" t="n">
        <v>37</v>
      </c>
    </row>
    <row r="1333" spans="13:15">
      <c r="M1333" s="10" t="n">
        <v>42417</v>
      </c>
      <c r="N1333">
        <f>N1326-1</f>
        <v>1</v>
      </c>
      <c r="O1333" t="n">
        <v>37</v>
      </c>
    </row>
    <row r="1334" spans="13:15">
      <c r="M1334" s="10" t="n">
        <v>42416</v>
      </c>
      <c r="N1334">
        <f>N1327-1</f>
        <v>1</v>
      </c>
      <c r="O1334" t="n">
        <v>37</v>
      </c>
    </row>
    <row r="1335" spans="13:15">
      <c r="M1335" s="10" t="n">
        <v>42415</v>
      </c>
      <c r="N1335">
        <f>N1328-1</f>
        <v>1</v>
      </c>
      <c r="O1335" t="n">
        <v>37</v>
      </c>
    </row>
    <row r="1336" spans="13:15">
      <c r="M1336" s="10" t="n">
        <v>42414</v>
      </c>
      <c r="N1336" t="n">
        <v>16</v>
      </c>
      <c r="O1336" t="n">
        <v>36</v>
      </c>
    </row>
    <row r="1337" spans="13:15">
      <c r="M1337" s="10" t="n">
        <v>42413</v>
      </c>
      <c r="N1337" t="n">
        <v>16</v>
      </c>
      <c r="O1337" t="n">
        <v>36</v>
      </c>
    </row>
    <row r="1338" spans="13:15">
      <c r="M1338" s="10" t="n">
        <v>42412</v>
      </c>
      <c r="N1338" t="n">
        <v>16</v>
      </c>
      <c r="O1338" t="n">
        <v>36</v>
      </c>
    </row>
    <row r="1339" spans="13:15">
      <c r="M1339" s="10" t="n">
        <v>42411</v>
      </c>
      <c r="N1339" t="n">
        <v>16</v>
      </c>
      <c r="O1339" t="n">
        <v>36</v>
      </c>
    </row>
    <row r="1340" spans="13:15">
      <c r="M1340" s="10" t="n">
        <v>42410</v>
      </c>
      <c r="N1340" t="n">
        <v>16</v>
      </c>
      <c r="O1340" t="n">
        <v>36</v>
      </c>
    </row>
    <row r="1341" spans="13:15">
      <c r="M1341" s="10" t="n">
        <v>42409</v>
      </c>
      <c r="N1341" t="n">
        <v>16</v>
      </c>
      <c r="O1341" t="n">
        <v>36</v>
      </c>
    </row>
    <row r="1342" spans="13:15">
      <c r="M1342" s="10" t="n">
        <v>42408</v>
      </c>
      <c r="N1342" t="n">
        <v>16</v>
      </c>
      <c r="O1342" t="n">
        <v>36</v>
      </c>
    </row>
    <row r="1343" spans="13:15">
      <c r="M1343" s="10" t="n">
        <v>42407</v>
      </c>
      <c r="N1343">
        <f>N1336-1</f>
        <v>15</v>
      </c>
      <c r="O1343" t="n">
        <v>36</v>
      </c>
    </row>
    <row r="1344" spans="13:15">
      <c r="M1344" s="10" t="n">
        <v>42406</v>
      </c>
      <c r="N1344">
        <f>N1337-1</f>
        <v>15</v>
      </c>
      <c r="O1344" t="n">
        <v>36</v>
      </c>
    </row>
    <row r="1345" spans="13:15">
      <c r="M1345" s="10" t="n">
        <v>42405</v>
      </c>
      <c r="N1345">
        <f>N1338-1</f>
        <v>15</v>
      </c>
      <c r="O1345" t="n">
        <v>36</v>
      </c>
    </row>
    <row r="1346" spans="13:15">
      <c r="M1346" s="10" t="n">
        <v>42404</v>
      </c>
      <c r="N1346">
        <f>N1339-1</f>
        <v>15</v>
      </c>
      <c r="O1346" t="n">
        <v>36</v>
      </c>
    </row>
    <row r="1347" spans="13:15">
      <c r="M1347" s="10" t="n">
        <v>42403</v>
      </c>
      <c r="N1347">
        <f>N1340-1</f>
        <v>15</v>
      </c>
      <c r="O1347" t="n">
        <v>36</v>
      </c>
    </row>
    <row r="1348" spans="13:15">
      <c r="M1348" s="10" t="n">
        <v>42402</v>
      </c>
      <c r="N1348">
        <f>N1341-1</f>
        <v>15</v>
      </c>
      <c r="O1348" t="n">
        <v>36</v>
      </c>
    </row>
    <row r="1349" spans="13:15">
      <c r="M1349" s="10" t="n">
        <v>42401</v>
      </c>
      <c r="N1349">
        <f>N1342-1</f>
        <v>15</v>
      </c>
      <c r="O1349" t="n">
        <v>36</v>
      </c>
    </row>
    <row r="1350" spans="13:15">
      <c r="M1350" s="10" t="n">
        <v>42400</v>
      </c>
      <c r="N1350">
        <f>N1343-1</f>
        <v>14</v>
      </c>
      <c r="O1350" t="n">
        <v>36</v>
      </c>
    </row>
    <row r="1351" spans="13:15">
      <c r="M1351" s="10" t="n">
        <v>42399</v>
      </c>
      <c r="N1351">
        <f>N1344-1</f>
        <v>14</v>
      </c>
      <c r="O1351" t="n">
        <v>36</v>
      </c>
    </row>
    <row r="1352" spans="13:15">
      <c r="M1352" s="10" t="n">
        <v>42398</v>
      </c>
      <c r="N1352">
        <f>N1345-1</f>
        <v>14</v>
      </c>
      <c r="O1352" t="n">
        <v>36</v>
      </c>
    </row>
    <row r="1353" spans="13:15">
      <c r="M1353" s="10" t="n">
        <v>42397</v>
      </c>
      <c r="N1353">
        <f>N1346-1</f>
        <v>14</v>
      </c>
      <c r="O1353" t="n">
        <v>36</v>
      </c>
    </row>
    <row r="1354" spans="13:15">
      <c r="M1354" s="10" t="n">
        <v>42396</v>
      </c>
      <c r="N1354">
        <f>N1347-1</f>
        <v>14</v>
      </c>
      <c r="O1354" t="n">
        <v>36</v>
      </c>
    </row>
    <row r="1355" spans="13:15">
      <c r="M1355" s="10" t="n">
        <v>42395</v>
      </c>
      <c r="N1355">
        <f>N1348-1</f>
        <v>14</v>
      </c>
      <c r="O1355" t="n">
        <v>36</v>
      </c>
    </row>
    <row r="1356" spans="13:15">
      <c r="M1356" s="10" t="n">
        <v>42394</v>
      </c>
      <c r="N1356">
        <f>N1349-1</f>
        <v>14</v>
      </c>
      <c r="O1356" t="n">
        <v>36</v>
      </c>
    </row>
    <row r="1357" spans="13:15">
      <c r="M1357" s="10" t="n">
        <v>42393</v>
      </c>
      <c r="N1357">
        <f>N1350-1</f>
        <v>13</v>
      </c>
      <c r="O1357" t="n">
        <v>36</v>
      </c>
    </row>
    <row r="1358" spans="13:15">
      <c r="M1358" s="10" t="n">
        <v>42392</v>
      </c>
      <c r="N1358">
        <f>N1351-1</f>
        <v>13</v>
      </c>
      <c r="O1358" t="n">
        <v>36</v>
      </c>
    </row>
    <row r="1359" spans="13:15">
      <c r="M1359" s="10" t="n">
        <v>42391</v>
      </c>
      <c r="N1359">
        <f>N1352-1</f>
        <v>13</v>
      </c>
      <c r="O1359" t="n">
        <v>36</v>
      </c>
    </row>
    <row r="1360" spans="13:15">
      <c r="M1360" s="10" t="n">
        <v>42390</v>
      </c>
      <c r="N1360">
        <f>N1353-1</f>
        <v>13</v>
      </c>
      <c r="O1360" t="n">
        <v>36</v>
      </c>
    </row>
    <row r="1361" spans="13:15">
      <c r="M1361" s="10" t="n">
        <v>42389</v>
      </c>
      <c r="N1361">
        <f>N1354-1</f>
        <v>13</v>
      </c>
      <c r="O1361" t="n">
        <v>36</v>
      </c>
    </row>
    <row r="1362" spans="13:15">
      <c r="M1362" s="10" t="n">
        <v>42388</v>
      </c>
      <c r="N1362">
        <f>N1355-1</f>
        <v>13</v>
      </c>
      <c r="O1362" t="n">
        <v>36</v>
      </c>
    </row>
    <row r="1363" spans="13:15">
      <c r="M1363" s="10" t="n">
        <v>42387</v>
      </c>
      <c r="N1363">
        <f>N1356-1</f>
        <v>13</v>
      </c>
      <c r="O1363" t="n">
        <v>36</v>
      </c>
    </row>
    <row r="1364" spans="13:15">
      <c r="M1364" s="10" t="n">
        <v>42386</v>
      </c>
      <c r="N1364">
        <f>N1357-1</f>
        <v>12</v>
      </c>
      <c r="O1364" t="n">
        <v>36</v>
      </c>
    </row>
    <row r="1365" spans="13:15">
      <c r="M1365" s="10" t="n">
        <v>42385</v>
      </c>
      <c r="N1365">
        <f>N1358-1</f>
        <v>12</v>
      </c>
      <c r="O1365" t="n">
        <v>36</v>
      </c>
    </row>
    <row r="1366" spans="13:15">
      <c r="M1366" s="10" t="n">
        <v>42384</v>
      </c>
      <c r="N1366">
        <f>N1359-1</f>
        <v>12</v>
      </c>
      <c r="O1366" t="n">
        <v>36</v>
      </c>
    </row>
    <row r="1367" spans="13:15">
      <c r="M1367" s="10" t="n">
        <v>42383</v>
      </c>
      <c r="N1367">
        <f>N1360-1</f>
        <v>12</v>
      </c>
      <c r="O1367" t="n">
        <v>36</v>
      </c>
    </row>
    <row r="1368" spans="13:15">
      <c r="M1368" s="10" t="n">
        <v>42382</v>
      </c>
      <c r="N1368">
        <f>N1361-1</f>
        <v>12</v>
      </c>
      <c r="O1368" t="n">
        <v>36</v>
      </c>
    </row>
    <row r="1369" spans="13:15">
      <c r="M1369" s="10" t="n">
        <v>42381</v>
      </c>
      <c r="N1369">
        <f>N1362-1</f>
        <v>12</v>
      </c>
      <c r="O1369" t="n">
        <v>36</v>
      </c>
    </row>
    <row r="1370" spans="13:15">
      <c r="M1370" s="10" t="n">
        <v>42380</v>
      </c>
      <c r="N1370">
        <f>N1363-1</f>
        <v>12</v>
      </c>
      <c r="O1370" t="n">
        <v>36</v>
      </c>
    </row>
    <row r="1371" spans="13:15">
      <c r="M1371" s="10" t="n">
        <v>42379</v>
      </c>
      <c r="N1371">
        <f>N1364-1</f>
        <v>11</v>
      </c>
      <c r="O1371" t="n">
        <v>36</v>
      </c>
    </row>
    <row r="1372" spans="13:15">
      <c r="M1372" s="10" t="n">
        <v>42378</v>
      </c>
      <c r="N1372">
        <f>N1365-1</f>
        <v>11</v>
      </c>
      <c r="O1372" t="n">
        <v>36</v>
      </c>
    </row>
    <row r="1373" spans="13:15">
      <c r="M1373" s="10" t="n">
        <v>42377</v>
      </c>
      <c r="N1373">
        <f>N1366-1</f>
        <v>11</v>
      </c>
      <c r="O1373" t="n">
        <v>36</v>
      </c>
    </row>
    <row r="1374" spans="13:15">
      <c r="M1374" s="10" t="n">
        <v>42376</v>
      </c>
      <c r="N1374">
        <f>N1367-1</f>
        <v>11</v>
      </c>
      <c r="O1374" t="n">
        <v>36</v>
      </c>
    </row>
    <row r="1375" spans="13:15">
      <c r="M1375" s="10" t="n">
        <v>42375</v>
      </c>
      <c r="N1375">
        <f>N1368-1</f>
        <v>11</v>
      </c>
      <c r="O1375" t="n">
        <v>36</v>
      </c>
    </row>
    <row r="1376" spans="13:15">
      <c r="M1376" s="10" t="n">
        <v>42374</v>
      </c>
      <c r="N1376">
        <f>N1369-1</f>
        <v>11</v>
      </c>
      <c r="O1376" t="n">
        <v>36</v>
      </c>
    </row>
    <row r="1377" spans="13:15">
      <c r="M1377" s="10" t="n">
        <v>42373</v>
      </c>
      <c r="N1377">
        <f>N1370-1</f>
        <v>11</v>
      </c>
      <c r="O1377" t="n">
        <v>36</v>
      </c>
    </row>
    <row r="1378" spans="13:15">
      <c r="M1378" s="10" t="n">
        <v>42372</v>
      </c>
      <c r="N1378">
        <f>N1371-1</f>
        <v>10</v>
      </c>
      <c r="O1378" t="n">
        <v>36</v>
      </c>
    </row>
    <row r="1379" spans="13:15">
      <c r="M1379" s="10" t="n">
        <v>42371</v>
      </c>
      <c r="N1379">
        <f>N1372-1</f>
        <v>10</v>
      </c>
      <c r="O1379" t="n">
        <v>36</v>
      </c>
    </row>
    <row r="1380" spans="13:15">
      <c r="M1380" s="10" t="n">
        <v>42370</v>
      </c>
      <c r="N1380">
        <f>N1373-1</f>
        <v>10</v>
      </c>
      <c r="O1380" t="n">
        <v>36</v>
      </c>
    </row>
    <row r="1381" spans="13:15">
      <c r="M1381" s="10" t="n">
        <v>42369</v>
      </c>
      <c r="N1381">
        <f>N1374-1</f>
        <v>10</v>
      </c>
      <c r="O1381" t="n">
        <v>36</v>
      </c>
    </row>
    <row r="1382" spans="13:15">
      <c r="M1382" s="10" t="n">
        <v>42368</v>
      </c>
      <c r="N1382">
        <f>N1375-1</f>
        <v>10</v>
      </c>
      <c r="O1382" t="n">
        <v>36</v>
      </c>
    </row>
    <row r="1383" spans="13:15">
      <c r="M1383" s="10" t="n">
        <v>42367</v>
      </c>
      <c r="N1383">
        <f>N1376-1</f>
        <v>10</v>
      </c>
      <c r="O1383" t="n">
        <v>36</v>
      </c>
    </row>
    <row r="1384" spans="13:15">
      <c r="M1384" s="10" t="n">
        <v>42366</v>
      </c>
      <c r="N1384">
        <f>N1377-1</f>
        <v>10</v>
      </c>
      <c r="O1384" t="n">
        <v>36</v>
      </c>
    </row>
    <row r="1385" spans="13:15">
      <c r="M1385" s="10" t="n">
        <v>42365</v>
      </c>
      <c r="N1385">
        <f>N1378-1</f>
        <v>9</v>
      </c>
      <c r="O1385" t="n">
        <v>36</v>
      </c>
    </row>
    <row r="1386" spans="13:15">
      <c r="M1386" s="10" t="n">
        <v>42364</v>
      </c>
      <c r="N1386">
        <f>N1379-1</f>
        <v>9</v>
      </c>
      <c r="O1386" t="n">
        <v>36</v>
      </c>
    </row>
    <row r="1387" spans="13:15">
      <c r="M1387" s="10" t="n">
        <v>42363</v>
      </c>
      <c r="N1387">
        <f>N1380-1</f>
        <v>9</v>
      </c>
      <c r="O1387" t="n">
        <v>36</v>
      </c>
    </row>
    <row r="1388" spans="13:15">
      <c r="M1388" s="10" t="n">
        <v>42362</v>
      </c>
      <c r="N1388">
        <f>N1381-1</f>
        <v>9</v>
      </c>
      <c r="O1388" t="n">
        <v>36</v>
      </c>
    </row>
    <row r="1389" spans="13:15">
      <c r="M1389" s="10" t="n">
        <v>42361</v>
      </c>
      <c r="N1389">
        <f>N1382-1</f>
        <v>9</v>
      </c>
      <c r="O1389" t="n">
        <v>36</v>
      </c>
    </row>
    <row r="1390" spans="13:15">
      <c r="M1390" s="10" t="n">
        <v>42360</v>
      </c>
      <c r="N1390">
        <f>N1383-1</f>
        <v>9</v>
      </c>
      <c r="O1390" t="n">
        <v>36</v>
      </c>
    </row>
    <row r="1391" spans="13:15">
      <c r="M1391" s="10" t="n">
        <v>42359</v>
      </c>
      <c r="N1391">
        <f>N1384-1</f>
        <v>9</v>
      </c>
      <c r="O1391" t="n">
        <v>36</v>
      </c>
    </row>
    <row r="1392" spans="13:15">
      <c r="M1392" s="10" t="n">
        <v>42358</v>
      </c>
      <c r="N1392">
        <f>N1385-1</f>
        <v>8</v>
      </c>
      <c r="O1392" t="n">
        <v>36</v>
      </c>
    </row>
    <row r="1393" spans="13:15">
      <c r="M1393" s="10" t="n">
        <v>42357</v>
      </c>
      <c r="N1393">
        <f>N1386-1</f>
        <v>8</v>
      </c>
      <c r="O1393" t="n">
        <v>36</v>
      </c>
    </row>
    <row r="1394" spans="13:15">
      <c r="M1394" s="10" t="n">
        <v>42356</v>
      </c>
      <c r="N1394">
        <f>N1387-1</f>
        <v>8</v>
      </c>
      <c r="O1394" t="n">
        <v>36</v>
      </c>
    </row>
    <row r="1395" spans="13:15">
      <c r="M1395" s="10" t="n">
        <v>42355</v>
      </c>
      <c r="N1395">
        <f>N1388-1</f>
        <v>8</v>
      </c>
      <c r="O1395" t="n">
        <v>36</v>
      </c>
    </row>
    <row r="1396" spans="13:15">
      <c r="M1396" s="10" t="n">
        <v>42354</v>
      </c>
      <c r="N1396">
        <f>N1389-1</f>
        <v>8</v>
      </c>
      <c r="O1396" t="n">
        <v>36</v>
      </c>
    </row>
    <row r="1397" spans="13:15">
      <c r="M1397" s="10" t="n">
        <v>42353</v>
      </c>
      <c r="N1397">
        <f>N1390-1</f>
        <v>8</v>
      </c>
      <c r="O1397" t="n">
        <v>36</v>
      </c>
    </row>
    <row r="1398" spans="13:15">
      <c r="M1398" s="10" t="n">
        <v>42352</v>
      </c>
      <c r="N1398">
        <f>N1391-1</f>
        <v>8</v>
      </c>
      <c r="O1398" t="n">
        <v>36</v>
      </c>
    </row>
    <row r="1399" spans="13:15">
      <c r="M1399" s="10" t="n">
        <v>42351</v>
      </c>
      <c r="N1399">
        <f>N1392-1</f>
        <v>7</v>
      </c>
      <c r="O1399" t="n">
        <v>36</v>
      </c>
    </row>
    <row r="1400" spans="13:15">
      <c r="M1400" s="10" t="n">
        <v>42350</v>
      </c>
      <c r="N1400">
        <f>N1393-1</f>
        <v>7</v>
      </c>
      <c r="O1400" t="n">
        <v>36</v>
      </c>
    </row>
    <row r="1401" spans="13:15">
      <c r="M1401" s="10" t="n">
        <v>42349</v>
      </c>
      <c r="N1401">
        <f>N1394-1</f>
        <v>7</v>
      </c>
      <c r="O1401" t="n">
        <v>36</v>
      </c>
    </row>
    <row r="1402" spans="13:15">
      <c r="M1402" s="10" t="n">
        <v>42348</v>
      </c>
      <c r="N1402">
        <f>N1395-1</f>
        <v>7</v>
      </c>
      <c r="O1402" t="n">
        <v>36</v>
      </c>
    </row>
    <row r="1403" spans="13:15">
      <c r="M1403" s="10" t="n">
        <v>42347</v>
      </c>
      <c r="N1403">
        <f>N1396-1</f>
        <v>7</v>
      </c>
      <c r="O1403" t="n">
        <v>36</v>
      </c>
    </row>
    <row r="1404" spans="13:15">
      <c r="M1404" s="10" t="n">
        <v>42346</v>
      </c>
      <c r="N1404">
        <f>N1397-1</f>
        <v>7</v>
      </c>
      <c r="O1404" t="n">
        <v>36</v>
      </c>
    </row>
    <row r="1405" spans="13:15">
      <c r="M1405" s="10" t="n">
        <v>42345</v>
      </c>
      <c r="N1405">
        <f>N1398-1</f>
        <v>7</v>
      </c>
      <c r="O1405" t="n">
        <v>36</v>
      </c>
    </row>
    <row r="1406" spans="13:15">
      <c r="M1406" s="10" t="n">
        <v>42344</v>
      </c>
      <c r="N1406">
        <f>N1399-1</f>
        <v>6</v>
      </c>
      <c r="O1406" t="n">
        <v>36</v>
      </c>
    </row>
    <row r="1407" spans="13:15">
      <c r="M1407" s="10" t="n">
        <v>42343</v>
      </c>
      <c r="N1407">
        <f>N1400-1</f>
        <v>6</v>
      </c>
      <c r="O1407" t="n">
        <v>36</v>
      </c>
    </row>
    <row r="1408" spans="13:15">
      <c r="M1408" s="10" t="n">
        <v>42342</v>
      </c>
      <c r="N1408">
        <f>N1401-1</f>
        <v>6</v>
      </c>
      <c r="O1408" t="n">
        <v>36</v>
      </c>
    </row>
    <row r="1409" spans="13:15">
      <c r="M1409" s="10" t="n">
        <v>42341</v>
      </c>
      <c r="N1409">
        <f>N1402-1</f>
        <v>6</v>
      </c>
      <c r="O1409" t="n">
        <v>36</v>
      </c>
    </row>
    <row r="1410" spans="13:15">
      <c r="M1410" s="10" t="n">
        <v>42340</v>
      </c>
      <c r="N1410">
        <f>N1403-1</f>
        <v>6</v>
      </c>
      <c r="O1410" t="n">
        <v>36</v>
      </c>
    </row>
    <row r="1411" spans="13:15">
      <c r="M1411" s="10" t="n">
        <v>42339</v>
      </c>
      <c r="N1411">
        <f>N1404-1</f>
        <v>6</v>
      </c>
      <c r="O1411" t="n">
        <v>36</v>
      </c>
    </row>
    <row r="1412" spans="13:15">
      <c r="M1412" s="10" t="n">
        <v>42338</v>
      </c>
      <c r="N1412">
        <f>N1405-1</f>
        <v>6</v>
      </c>
      <c r="O1412" t="n">
        <v>36</v>
      </c>
    </row>
    <row r="1413" spans="13:15">
      <c r="M1413" s="10" t="n">
        <v>42337</v>
      </c>
      <c r="N1413">
        <f>N1406-1</f>
        <v>5</v>
      </c>
      <c r="O1413" t="n">
        <v>36</v>
      </c>
    </row>
    <row r="1414" spans="13:15">
      <c r="M1414" s="10" t="n">
        <v>42336</v>
      </c>
      <c r="N1414">
        <f>N1407-1</f>
        <v>5</v>
      </c>
      <c r="O1414" t="n">
        <v>36</v>
      </c>
    </row>
    <row r="1415" spans="13:15">
      <c r="M1415" s="10" t="n">
        <v>42335</v>
      </c>
      <c r="N1415">
        <f>N1408-1</f>
        <v>5</v>
      </c>
      <c r="O1415" t="n">
        <v>36</v>
      </c>
    </row>
    <row r="1416" spans="13:15">
      <c r="M1416" s="10" t="n">
        <v>42334</v>
      </c>
      <c r="N1416">
        <f>N1409-1</f>
        <v>5</v>
      </c>
      <c r="O1416" t="n">
        <v>36</v>
      </c>
    </row>
    <row r="1417" spans="13:15">
      <c r="M1417" s="10" t="n">
        <v>42333</v>
      </c>
      <c r="N1417">
        <f>N1410-1</f>
        <v>5</v>
      </c>
      <c r="O1417" t="n">
        <v>36</v>
      </c>
    </row>
    <row r="1418" spans="13:15">
      <c r="M1418" s="10" t="n">
        <v>42332</v>
      </c>
      <c r="N1418">
        <f>N1411-1</f>
        <v>5</v>
      </c>
      <c r="O1418" t="n">
        <v>36</v>
      </c>
    </row>
    <row r="1419" spans="13:15">
      <c r="M1419" s="10" t="n">
        <v>42331</v>
      </c>
      <c r="N1419">
        <f>N1412-1</f>
        <v>5</v>
      </c>
      <c r="O1419" t="n">
        <v>36</v>
      </c>
    </row>
    <row r="1420" spans="13:15">
      <c r="M1420" s="10" t="n">
        <v>42330</v>
      </c>
      <c r="N1420">
        <f>N1413-1</f>
        <v>4</v>
      </c>
      <c r="O1420" t="n">
        <v>36</v>
      </c>
    </row>
    <row r="1421" spans="13:15">
      <c r="M1421" s="10" t="n">
        <v>42329</v>
      </c>
      <c r="N1421">
        <f>N1414-1</f>
        <v>4</v>
      </c>
      <c r="O1421" t="n">
        <v>36</v>
      </c>
    </row>
    <row r="1422" spans="13:15">
      <c r="M1422" s="10" t="n">
        <v>42328</v>
      </c>
      <c r="N1422">
        <f>N1415-1</f>
        <v>4</v>
      </c>
      <c r="O1422" t="n">
        <v>36</v>
      </c>
    </row>
    <row r="1423" spans="13:15">
      <c r="M1423" s="10" t="n">
        <v>42327</v>
      </c>
      <c r="N1423">
        <f>N1416-1</f>
        <v>4</v>
      </c>
      <c r="O1423" t="n">
        <v>36</v>
      </c>
    </row>
    <row r="1424" spans="13:15">
      <c r="M1424" s="10" t="n">
        <v>42326</v>
      </c>
      <c r="N1424">
        <f>N1417-1</f>
        <v>4</v>
      </c>
      <c r="O1424" t="n">
        <v>36</v>
      </c>
    </row>
    <row r="1425" spans="13:15">
      <c r="M1425" s="10" t="n">
        <v>42325</v>
      </c>
      <c r="N1425">
        <f>N1418-1</f>
        <v>4</v>
      </c>
      <c r="O1425" t="n">
        <v>36</v>
      </c>
    </row>
    <row r="1426" spans="13:15">
      <c r="M1426" s="10" t="n">
        <v>42324</v>
      </c>
      <c r="N1426">
        <f>N1419-1</f>
        <v>4</v>
      </c>
      <c r="O1426" t="n">
        <v>36</v>
      </c>
    </row>
    <row r="1427" spans="13:15">
      <c r="M1427" s="10" t="n">
        <v>42323</v>
      </c>
      <c r="N1427">
        <f>N1420-1</f>
        <v>3</v>
      </c>
      <c r="O1427" t="n">
        <v>36</v>
      </c>
    </row>
    <row r="1428" spans="13:15">
      <c r="M1428" s="10" t="n">
        <v>42322</v>
      </c>
      <c r="N1428">
        <f>N1421-1</f>
        <v>3</v>
      </c>
      <c r="O1428" t="n">
        <v>36</v>
      </c>
    </row>
    <row r="1429" spans="13:15">
      <c r="M1429" s="10" t="n">
        <v>42321</v>
      </c>
      <c r="N1429">
        <f>N1422-1</f>
        <v>3</v>
      </c>
      <c r="O1429" t="n">
        <v>36</v>
      </c>
    </row>
    <row r="1430" spans="13:15">
      <c r="M1430" s="10" t="n">
        <v>42320</v>
      </c>
      <c r="N1430">
        <f>N1423-1</f>
        <v>3</v>
      </c>
      <c r="O1430" t="n">
        <v>36</v>
      </c>
    </row>
    <row r="1431" spans="13:15">
      <c r="M1431" s="10" t="n">
        <v>42319</v>
      </c>
      <c r="N1431">
        <f>N1424-1</f>
        <v>3</v>
      </c>
      <c r="O1431" t="n">
        <v>36</v>
      </c>
    </row>
    <row r="1432" spans="13:15">
      <c r="M1432" s="10" t="n">
        <v>42318</v>
      </c>
      <c r="N1432">
        <f>N1425-1</f>
        <v>3</v>
      </c>
      <c r="O1432" t="n">
        <v>36</v>
      </c>
    </row>
    <row r="1433" spans="13:15">
      <c r="M1433" s="10" t="n">
        <v>42317</v>
      </c>
      <c r="N1433">
        <f>N1426-1</f>
        <v>3</v>
      </c>
      <c r="O1433" t="n">
        <v>36</v>
      </c>
    </row>
    <row r="1434" spans="13:15">
      <c r="M1434" s="10" t="n">
        <v>42316</v>
      </c>
      <c r="N1434">
        <f>N1427-1</f>
        <v>2</v>
      </c>
      <c r="O1434" t="n">
        <v>36</v>
      </c>
    </row>
    <row r="1435" spans="13:15">
      <c r="M1435" s="10" t="n">
        <v>42315</v>
      </c>
      <c r="N1435">
        <f>N1428-1</f>
        <v>2</v>
      </c>
      <c r="O1435" t="n">
        <v>36</v>
      </c>
    </row>
    <row r="1436" spans="13:15">
      <c r="M1436" s="10" t="n">
        <v>42314</v>
      </c>
      <c r="N1436">
        <f>N1429-1</f>
        <v>2</v>
      </c>
      <c r="O1436" t="n">
        <v>36</v>
      </c>
    </row>
    <row r="1437" spans="13:15">
      <c r="M1437" s="10" t="n">
        <v>42313</v>
      </c>
      <c r="N1437">
        <f>N1430-1</f>
        <v>2</v>
      </c>
      <c r="O1437" t="n">
        <v>36</v>
      </c>
    </row>
    <row r="1438" spans="13:15">
      <c r="M1438" s="10" t="n">
        <v>42312</v>
      </c>
      <c r="N1438">
        <f>N1431-1</f>
        <v>2</v>
      </c>
      <c r="O1438" t="n">
        <v>36</v>
      </c>
    </row>
    <row r="1439" spans="13:15">
      <c r="M1439" s="10" t="n">
        <v>42311</v>
      </c>
      <c r="N1439">
        <f>N1432-1</f>
        <v>2</v>
      </c>
      <c r="O1439" t="n">
        <v>36</v>
      </c>
    </row>
    <row r="1440" spans="13:15">
      <c r="M1440" s="10" t="n">
        <v>42310</v>
      </c>
      <c r="N1440">
        <f>N1433-1</f>
        <v>2</v>
      </c>
      <c r="O1440" t="n">
        <v>36</v>
      </c>
    </row>
    <row r="1441" spans="13:15">
      <c r="M1441" s="10" t="n">
        <v>42309</v>
      </c>
      <c r="N1441">
        <f>N1434-1</f>
        <v>1</v>
      </c>
      <c r="O1441" t="n">
        <v>36</v>
      </c>
    </row>
    <row r="1442" spans="13:15">
      <c r="M1442" s="10" t="n">
        <v>42308</v>
      </c>
      <c r="N1442">
        <f>N1435-1</f>
        <v>1</v>
      </c>
      <c r="O1442" t="n">
        <v>36</v>
      </c>
    </row>
    <row r="1443" spans="13:15">
      <c r="M1443" s="10" t="n">
        <v>42307</v>
      </c>
      <c r="N1443">
        <f>N1436-1</f>
        <v>1</v>
      </c>
      <c r="O1443" t="n">
        <v>36</v>
      </c>
    </row>
    <row r="1444" spans="13:15">
      <c r="M1444" s="10" t="n">
        <v>42306</v>
      </c>
      <c r="N1444">
        <f>N1437-1</f>
        <v>1</v>
      </c>
      <c r="O1444" t="n">
        <v>36</v>
      </c>
    </row>
    <row r="1445" spans="13:15">
      <c r="M1445" s="10" t="n">
        <v>42305</v>
      </c>
      <c r="N1445">
        <f>N1438-1</f>
        <v>1</v>
      </c>
      <c r="O1445" t="n">
        <v>36</v>
      </c>
    </row>
    <row r="1446" spans="13:15">
      <c r="M1446" s="10" t="n">
        <v>42304</v>
      </c>
      <c r="N1446">
        <f>N1439-1</f>
        <v>1</v>
      </c>
      <c r="O1446" t="n">
        <v>36</v>
      </c>
    </row>
    <row r="1447" spans="13:15">
      <c r="M1447" s="10" t="n">
        <v>42303</v>
      </c>
      <c r="N1447">
        <f>N1440-1</f>
        <v>1</v>
      </c>
      <c r="O1447" t="n">
        <v>36</v>
      </c>
    </row>
    <row r="1448" spans="13:15">
      <c r="M1448" s="10" t="n">
        <v>42302</v>
      </c>
      <c r="N1448" t="n">
        <v>16</v>
      </c>
      <c r="O1448" t="n">
        <v>35</v>
      </c>
    </row>
    <row r="1449" spans="13:15">
      <c r="M1449" s="10" t="n">
        <v>42301</v>
      </c>
      <c r="N1449" t="n">
        <v>16</v>
      </c>
      <c r="O1449" t="n">
        <v>35</v>
      </c>
    </row>
    <row r="1450" spans="13:15">
      <c r="M1450" s="10" t="n">
        <v>42300</v>
      </c>
      <c r="N1450" t="n">
        <v>16</v>
      </c>
      <c r="O1450" t="n">
        <v>35</v>
      </c>
    </row>
    <row r="1451" spans="13:15">
      <c r="M1451" s="10" t="n">
        <v>42299</v>
      </c>
      <c r="N1451" t="n">
        <v>16</v>
      </c>
      <c r="O1451" t="n">
        <v>35</v>
      </c>
    </row>
    <row r="1452" spans="13:15">
      <c r="M1452" s="10" t="n">
        <v>42298</v>
      </c>
      <c r="N1452" t="n">
        <v>16</v>
      </c>
      <c r="O1452" t="n">
        <v>35</v>
      </c>
    </row>
    <row r="1453" spans="13:15">
      <c r="M1453" s="10" t="n">
        <v>42297</v>
      </c>
      <c r="N1453" t="n">
        <v>16</v>
      </c>
      <c r="O1453" t="n">
        <v>35</v>
      </c>
    </row>
    <row r="1454" spans="13:15">
      <c r="M1454" s="10" t="n">
        <v>42296</v>
      </c>
      <c r="N1454" t="n">
        <v>16</v>
      </c>
      <c r="O1454" t="n">
        <v>35</v>
      </c>
    </row>
    <row r="1455" spans="13:15">
      <c r="M1455" s="10" t="n">
        <v>42295</v>
      </c>
      <c r="N1455">
        <f>N1448-1</f>
        <v>15</v>
      </c>
      <c r="O1455" t="n">
        <v>35</v>
      </c>
    </row>
    <row r="1456" spans="13:15">
      <c r="M1456" s="10" t="n">
        <v>42294</v>
      </c>
      <c r="N1456">
        <f>N1449-1</f>
        <v>15</v>
      </c>
      <c r="O1456" t="n">
        <v>35</v>
      </c>
    </row>
    <row r="1457" spans="13:15">
      <c r="M1457" s="10" t="n">
        <v>42293</v>
      </c>
      <c r="N1457">
        <f>N1450-1</f>
        <v>15</v>
      </c>
      <c r="O1457" t="n">
        <v>35</v>
      </c>
    </row>
    <row r="1458" spans="13:15">
      <c r="M1458" s="10" t="n">
        <v>42292</v>
      </c>
      <c r="N1458">
        <f>N1451-1</f>
        <v>15</v>
      </c>
      <c r="O1458" t="n">
        <v>35</v>
      </c>
    </row>
    <row r="1459" spans="13:15">
      <c r="M1459" s="10" t="n">
        <v>42291</v>
      </c>
      <c r="N1459">
        <f>N1452-1</f>
        <v>15</v>
      </c>
      <c r="O1459" t="n">
        <v>35</v>
      </c>
    </row>
    <row r="1460" spans="13:15">
      <c r="M1460" s="10" t="n">
        <v>42290</v>
      </c>
      <c r="N1460">
        <f>N1453-1</f>
        <v>15</v>
      </c>
      <c r="O1460" t="n">
        <v>35</v>
      </c>
    </row>
    <row r="1461" spans="13:15">
      <c r="M1461" s="10" t="n">
        <v>42289</v>
      </c>
      <c r="N1461">
        <f>N1454-1</f>
        <v>15</v>
      </c>
      <c r="O1461" t="n">
        <v>35</v>
      </c>
    </row>
    <row r="1462" spans="13:15">
      <c r="M1462" s="10" t="n">
        <v>42288</v>
      </c>
      <c r="N1462">
        <f>N1455-1</f>
        <v>14</v>
      </c>
      <c r="O1462" t="n">
        <v>35</v>
      </c>
    </row>
    <row r="1463" spans="13:15">
      <c r="M1463" s="10" t="n">
        <v>42287</v>
      </c>
      <c r="N1463">
        <f>N1456-1</f>
        <v>14</v>
      </c>
      <c r="O1463" t="n">
        <v>35</v>
      </c>
    </row>
    <row r="1464" spans="13:15">
      <c r="M1464" s="10" t="n">
        <v>42286</v>
      </c>
      <c r="N1464">
        <f>N1457-1</f>
        <v>14</v>
      </c>
      <c r="O1464" t="n">
        <v>35</v>
      </c>
    </row>
    <row r="1465" spans="13:15">
      <c r="M1465" s="10" t="n">
        <v>42285</v>
      </c>
      <c r="N1465">
        <f>N1458-1</f>
        <v>14</v>
      </c>
      <c r="O1465" t="n">
        <v>35</v>
      </c>
    </row>
    <row r="1466" spans="13:15">
      <c r="M1466" s="10" t="n">
        <v>42284</v>
      </c>
      <c r="N1466">
        <f>N1459-1</f>
        <v>14</v>
      </c>
      <c r="O1466" t="n">
        <v>35</v>
      </c>
    </row>
    <row r="1467" spans="13:15">
      <c r="M1467" s="10" t="n">
        <v>42283</v>
      </c>
      <c r="N1467">
        <f>N1460-1</f>
        <v>14</v>
      </c>
      <c r="O1467" t="n">
        <v>35</v>
      </c>
    </row>
    <row r="1468" spans="13:15">
      <c r="M1468" s="10" t="n">
        <v>42282</v>
      </c>
      <c r="N1468">
        <f>N1461-1</f>
        <v>14</v>
      </c>
      <c r="O1468" t="n">
        <v>35</v>
      </c>
    </row>
    <row r="1469" spans="13:15">
      <c r="M1469" s="10" t="n">
        <v>42281</v>
      </c>
      <c r="N1469">
        <f>N1462-1</f>
        <v>13</v>
      </c>
      <c r="O1469" t="n">
        <v>35</v>
      </c>
    </row>
    <row r="1470" spans="13:15">
      <c r="M1470" s="10" t="n">
        <v>42280</v>
      </c>
      <c r="N1470">
        <f>N1463-1</f>
        <v>13</v>
      </c>
      <c r="O1470" t="n">
        <v>35</v>
      </c>
    </row>
    <row r="1471" spans="13:15">
      <c r="M1471" s="10" t="n">
        <v>42279</v>
      </c>
      <c r="N1471">
        <f>N1464-1</f>
        <v>13</v>
      </c>
      <c r="O1471" t="n">
        <v>35</v>
      </c>
    </row>
    <row r="1472" spans="13:15">
      <c r="M1472" s="10" t="n">
        <v>42278</v>
      </c>
      <c r="N1472">
        <f>N1465-1</f>
        <v>13</v>
      </c>
      <c r="O1472" t="n">
        <v>35</v>
      </c>
    </row>
    <row r="1473" spans="13:15">
      <c r="M1473" s="10" t="n">
        <v>42277</v>
      </c>
      <c r="N1473">
        <f>N1466-1</f>
        <v>13</v>
      </c>
      <c r="O1473" t="n">
        <v>35</v>
      </c>
    </row>
    <row r="1474" spans="13:15">
      <c r="M1474" s="10" t="n">
        <v>42276</v>
      </c>
      <c r="N1474">
        <f>N1467-1</f>
        <v>13</v>
      </c>
      <c r="O1474" t="n">
        <v>35</v>
      </c>
    </row>
    <row r="1475" spans="13:15">
      <c r="M1475" s="10" t="n">
        <v>42275</v>
      </c>
      <c r="N1475">
        <f>N1468-1</f>
        <v>13</v>
      </c>
      <c r="O1475" t="n">
        <v>35</v>
      </c>
    </row>
    <row r="1476" spans="13:15">
      <c r="M1476" s="10" t="n">
        <v>42274</v>
      </c>
      <c r="N1476">
        <f>N1469-1</f>
        <v>12</v>
      </c>
      <c r="O1476" t="n">
        <v>35</v>
      </c>
    </row>
    <row r="1477" spans="13:15">
      <c r="M1477" s="10" t="n">
        <v>42273</v>
      </c>
      <c r="N1477">
        <f>N1470-1</f>
        <v>12</v>
      </c>
      <c r="O1477" t="n">
        <v>35</v>
      </c>
    </row>
    <row r="1478" spans="13:15">
      <c r="M1478" s="10" t="n">
        <v>42272</v>
      </c>
      <c r="N1478">
        <f>N1471-1</f>
        <v>12</v>
      </c>
      <c r="O1478" t="n">
        <v>35</v>
      </c>
    </row>
    <row r="1479" spans="13:15">
      <c r="M1479" s="10" t="n">
        <v>42271</v>
      </c>
      <c r="N1479">
        <f>N1472-1</f>
        <v>12</v>
      </c>
      <c r="O1479" t="n">
        <v>35</v>
      </c>
    </row>
    <row r="1480" spans="13:15">
      <c r="M1480" s="10" t="n">
        <v>42270</v>
      </c>
      <c r="N1480">
        <f>N1473-1</f>
        <v>12</v>
      </c>
      <c r="O1480" t="n">
        <v>35</v>
      </c>
    </row>
    <row r="1481" spans="13:15">
      <c r="M1481" s="10" t="n">
        <v>42269</v>
      </c>
      <c r="N1481">
        <f>N1474-1</f>
        <v>12</v>
      </c>
      <c r="O1481" t="n">
        <v>35</v>
      </c>
    </row>
    <row r="1482" spans="13:15">
      <c r="M1482" s="10" t="n">
        <v>42268</v>
      </c>
      <c r="N1482">
        <f>N1475-1</f>
        <v>12</v>
      </c>
      <c r="O1482" t="n">
        <v>35</v>
      </c>
    </row>
    <row r="1483" spans="13:15">
      <c r="M1483" s="10" t="n">
        <v>42267</v>
      </c>
      <c r="N1483">
        <f>N1476-1</f>
        <v>11</v>
      </c>
      <c r="O1483" t="n">
        <v>35</v>
      </c>
    </row>
    <row r="1484" spans="13:15">
      <c r="M1484" s="10" t="n">
        <v>42266</v>
      </c>
      <c r="N1484">
        <f>N1477-1</f>
        <v>11</v>
      </c>
      <c r="O1484" t="n">
        <v>35</v>
      </c>
    </row>
    <row r="1485" spans="13:15">
      <c r="M1485" s="10" t="n">
        <v>42265</v>
      </c>
      <c r="N1485">
        <f>N1478-1</f>
        <v>11</v>
      </c>
      <c r="O1485" t="n">
        <v>35</v>
      </c>
    </row>
    <row r="1486" spans="13:15">
      <c r="M1486" s="10" t="n">
        <v>42264</v>
      </c>
      <c r="N1486">
        <f>N1479-1</f>
        <v>11</v>
      </c>
      <c r="O1486" t="n">
        <v>35</v>
      </c>
    </row>
    <row r="1487" spans="13:15">
      <c r="M1487" s="10" t="n">
        <v>42263</v>
      </c>
      <c r="N1487">
        <f>N1480-1</f>
        <v>11</v>
      </c>
      <c r="O1487" t="n">
        <v>35</v>
      </c>
    </row>
    <row r="1488" spans="13:15">
      <c r="M1488" s="10" t="n">
        <v>42262</v>
      </c>
      <c r="N1488">
        <f>N1481-1</f>
        <v>11</v>
      </c>
      <c r="O1488" t="n">
        <v>35</v>
      </c>
    </row>
    <row r="1489" spans="13:15">
      <c r="M1489" s="10" t="n">
        <v>42261</v>
      </c>
      <c r="N1489">
        <f>N1482-1</f>
        <v>11</v>
      </c>
      <c r="O1489" t="n">
        <v>35</v>
      </c>
    </row>
    <row r="1490" spans="13:15">
      <c r="M1490" s="10" t="n">
        <v>42260</v>
      </c>
      <c r="N1490">
        <f>N1483-1</f>
        <v>10</v>
      </c>
      <c r="O1490" t="n">
        <v>35</v>
      </c>
    </row>
    <row r="1491" spans="13:15">
      <c r="M1491" s="10" t="n">
        <v>42259</v>
      </c>
      <c r="N1491">
        <f>N1484-1</f>
        <v>10</v>
      </c>
      <c r="O1491" t="n">
        <v>35</v>
      </c>
    </row>
    <row r="1492" spans="13:15">
      <c r="M1492" s="10" t="n">
        <v>42258</v>
      </c>
      <c r="N1492">
        <f>N1485-1</f>
        <v>10</v>
      </c>
      <c r="O1492" t="n">
        <v>35</v>
      </c>
    </row>
    <row r="1493" spans="13:15">
      <c r="M1493" s="10" t="n">
        <v>42257</v>
      </c>
      <c r="N1493">
        <f>N1486-1</f>
        <v>10</v>
      </c>
      <c r="O1493" t="n">
        <v>35</v>
      </c>
    </row>
    <row r="1494" spans="13:15">
      <c r="M1494" s="10" t="n">
        <v>42256</v>
      </c>
      <c r="N1494">
        <f>N1487-1</f>
        <v>10</v>
      </c>
      <c r="O1494" t="n">
        <v>35</v>
      </c>
    </row>
    <row r="1495" spans="13:15">
      <c r="M1495" s="10" t="n">
        <v>42255</v>
      </c>
      <c r="N1495">
        <f>N1488-1</f>
        <v>10</v>
      </c>
      <c r="O1495" t="n">
        <v>35</v>
      </c>
    </row>
    <row r="1496" spans="13:15">
      <c r="M1496" s="10" t="n">
        <v>42254</v>
      </c>
      <c r="N1496">
        <f>N1489-1</f>
        <v>10</v>
      </c>
      <c r="O1496" t="n">
        <v>35</v>
      </c>
    </row>
    <row r="1497" spans="13:15">
      <c r="M1497" s="10" t="n">
        <v>42253</v>
      </c>
      <c r="N1497">
        <f>N1490-1</f>
        <v>9</v>
      </c>
      <c r="O1497" t="n">
        <v>35</v>
      </c>
    </row>
    <row r="1498" spans="13:15">
      <c r="M1498" s="10" t="n">
        <v>42252</v>
      </c>
      <c r="N1498">
        <f>N1491-1</f>
        <v>9</v>
      </c>
      <c r="O1498" t="n">
        <v>35</v>
      </c>
    </row>
    <row r="1499" spans="13:15">
      <c r="M1499" s="10" t="n">
        <v>42251</v>
      </c>
      <c r="N1499">
        <f>N1492-1</f>
        <v>9</v>
      </c>
      <c r="O1499" t="n">
        <v>35</v>
      </c>
    </row>
    <row r="1500" spans="13:15">
      <c r="M1500" s="10" t="n">
        <v>42250</v>
      </c>
      <c r="N1500">
        <f>N1493-1</f>
        <v>9</v>
      </c>
      <c r="O1500" t="n">
        <v>35</v>
      </c>
    </row>
    <row r="1501" spans="13:15">
      <c r="M1501" s="10" t="n">
        <v>42249</v>
      </c>
      <c r="N1501">
        <f>N1494-1</f>
        <v>9</v>
      </c>
      <c r="O1501" t="n">
        <v>35</v>
      </c>
    </row>
    <row r="1502" spans="13:15">
      <c r="M1502" s="10" t="n">
        <v>42248</v>
      </c>
      <c r="N1502">
        <f>N1495-1</f>
        <v>9</v>
      </c>
      <c r="O1502" t="n">
        <v>35</v>
      </c>
    </row>
    <row r="1503" spans="13:15">
      <c r="M1503" s="10" t="n">
        <v>42247</v>
      </c>
      <c r="N1503">
        <f>N1496-1</f>
        <v>9</v>
      </c>
      <c r="O1503" t="n">
        <v>35</v>
      </c>
    </row>
    <row r="1504" spans="13:15">
      <c r="M1504" s="10" t="n">
        <v>42246</v>
      </c>
      <c r="N1504">
        <f>N1497-1</f>
        <v>8</v>
      </c>
      <c r="O1504" t="n">
        <v>35</v>
      </c>
    </row>
    <row r="1505" spans="13:15">
      <c r="M1505" s="10" t="n">
        <v>42245</v>
      </c>
      <c r="N1505">
        <f>N1498-1</f>
        <v>8</v>
      </c>
      <c r="O1505" t="n">
        <v>35</v>
      </c>
    </row>
    <row r="1506" spans="13:15">
      <c r="M1506" s="10" t="n">
        <v>42244</v>
      </c>
      <c r="N1506">
        <f>N1499-1</f>
        <v>8</v>
      </c>
      <c r="O1506" t="n">
        <v>35</v>
      </c>
    </row>
    <row r="1507" spans="13:15">
      <c r="M1507" s="10" t="n">
        <v>42243</v>
      </c>
      <c r="N1507">
        <f>N1500-1</f>
        <v>8</v>
      </c>
      <c r="O1507" t="n">
        <v>35</v>
      </c>
    </row>
    <row r="1508" spans="13:15">
      <c r="M1508" s="10" t="n">
        <v>42242</v>
      </c>
      <c r="N1508">
        <f>N1501-1</f>
        <v>8</v>
      </c>
      <c r="O1508" t="n">
        <v>35</v>
      </c>
    </row>
    <row r="1509" spans="13:15">
      <c r="M1509" s="10" t="n">
        <v>42241</v>
      </c>
      <c r="N1509">
        <f>N1502-1</f>
        <v>8</v>
      </c>
      <c r="O1509" t="n">
        <v>35</v>
      </c>
    </row>
    <row r="1510" spans="13:15">
      <c r="M1510" s="10" t="n">
        <v>42240</v>
      </c>
      <c r="N1510">
        <f>N1503-1</f>
        <v>8</v>
      </c>
      <c r="O1510" t="n">
        <v>35</v>
      </c>
    </row>
    <row r="1511" spans="13:15">
      <c r="M1511" s="10" t="n">
        <v>42239</v>
      </c>
      <c r="N1511">
        <f>N1504-1</f>
        <v>7</v>
      </c>
      <c r="O1511" t="n">
        <v>35</v>
      </c>
    </row>
    <row r="1512" spans="13:15">
      <c r="M1512" s="10" t="n">
        <v>42238</v>
      </c>
      <c r="N1512">
        <f>N1505-1</f>
        <v>7</v>
      </c>
      <c r="O1512" t="n">
        <v>35</v>
      </c>
    </row>
    <row r="1513" spans="13:15">
      <c r="M1513" s="10" t="n">
        <v>42237</v>
      </c>
      <c r="N1513">
        <f>N1506-1</f>
        <v>7</v>
      </c>
      <c r="O1513" t="n">
        <v>35</v>
      </c>
    </row>
    <row r="1514" spans="13:15">
      <c r="M1514" s="10" t="n">
        <v>42236</v>
      </c>
      <c r="N1514">
        <f>N1507-1</f>
        <v>7</v>
      </c>
      <c r="O1514" t="n">
        <v>35</v>
      </c>
    </row>
    <row r="1515" spans="13:15">
      <c r="M1515" s="10" t="n">
        <v>42235</v>
      </c>
      <c r="N1515">
        <f>N1508-1</f>
        <v>7</v>
      </c>
      <c r="O1515" t="n">
        <v>35</v>
      </c>
    </row>
    <row r="1516" spans="13:15">
      <c r="M1516" s="10" t="n">
        <v>42234</v>
      </c>
      <c r="N1516">
        <f>N1509-1</f>
        <v>7</v>
      </c>
      <c r="O1516" t="n">
        <v>35</v>
      </c>
    </row>
    <row r="1517" spans="13:15">
      <c r="M1517" s="10" t="n">
        <v>42233</v>
      </c>
      <c r="N1517">
        <f>N1510-1</f>
        <v>7</v>
      </c>
      <c r="O1517" t="n">
        <v>35</v>
      </c>
    </row>
    <row r="1518" spans="13:15">
      <c r="M1518" s="10" t="n">
        <v>42232</v>
      </c>
      <c r="N1518">
        <f>N1511-1</f>
        <v>6</v>
      </c>
      <c r="O1518" t="n">
        <v>35</v>
      </c>
    </row>
    <row r="1519" spans="13:15">
      <c r="M1519" s="10" t="n">
        <v>42231</v>
      </c>
      <c r="N1519">
        <f>N1512-1</f>
        <v>6</v>
      </c>
      <c r="O1519" t="n">
        <v>35</v>
      </c>
    </row>
    <row r="1520" spans="13:15">
      <c r="M1520" s="10" t="n">
        <v>42230</v>
      </c>
      <c r="N1520">
        <f>N1513-1</f>
        <v>6</v>
      </c>
      <c r="O1520" t="n">
        <v>35</v>
      </c>
    </row>
    <row r="1521" spans="13:15">
      <c r="M1521" s="10" t="n">
        <v>42229</v>
      </c>
      <c r="N1521">
        <f>N1514-1</f>
        <v>6</v>
      </c>
      <c r="O1521" t="n">
        <v>35</v>
      </c>
    </row>
    <row r="1522" spans="13:15">
      <c r="M1522" s="10" t="n">
        <v>42228</v>
      </c>
      <c r="N1522">
        <f>N1515-1</f>
        <v>6</v>
      </c>
      <c r="O1522" t="n">
        <v>35</v>
      </c>
    </row>
    <row r="1523" spans="13:15">
      <c r="M1523" s="10" t="n">
        <v>42227</v>
      </c>
      <c r="N1523">
        <f>N1516-1</f>
        <v>6</v>
      </c>
      <c r="O1523" t="n">
        <v>35</v>
      </c>
    </row>
    <row r="1524" spans="13:15">
      <c r="M1524" s="10" t="n">
        <v>42226</v>
      </c>
      <c r="N1524">
        <f>N1517-1</f>
        <v>6</v>
      </c>
      <c r="O1524" t="n">
        <v>35</v>
      </c>
    </row>
    <row r="1525" spans="13:15">
      <c r="M1525" s="10" t="n">
        <v>42225</v>
      </c>
      <c r="N1525">
        <f>N1518-1</f>
        <v>5</v>
      </c>
      <c r="O1525" t="n">
        <v>35</v>
      </c>
    </row>
    <row r="1526" spans="13:15">
      <c r="M1526" s="10" t="n">
        <v>42224</v>
      </c>
      <c r="N1526">
        <f>N1519-1</f>
        <v>5</v>
      </c>
      <c r="O1526" t="n">
        <v>35</v>
      </c>
    </row>
    <row r="1527" spans="13:15">
      <c r="M1527" s="10" t="n">
        <v>42223</v>
      </c>
      <c r="N1527">
        <f>N1520-1</f>
        <v>5</v>
      </c>
      <c r="O1527" t="n">
        <v>35</v>
      </c>
    </row>
    <row r="1528" spans="13:15">
      <c r="M1528" s="10" t="n">
        <v>42222</v>
      </c>
      <c r="N1528">
        <f>N1521-1</f>
        <v>5</v>
      </c>
      <c r="O1528" t="n">
        <v>35</v>
      </c>
    </row>
    <row r="1529" spans="13:15">
      <c r="M1529" s="10" t="n">
        <v>42221</v>
      </c>
      <c r="N1529">
        <f>N1522-1</f>
        <v>5</v>
      </c>
      <c r="O1529" t="n">
        <v>35</v>
      </c>
    </row>
    <row r="1530" spans="13:15">
      <c r="M1530" s="10" t="n">
        <v>42220</v>
      </c>
      <c r="N1530">
        <f>N1523-1</f>
        <v>5</v>
      </c>
      <c r="O1530" t="n">
        <v>35</v>
      </c>
    </row>
    <row r="1531" spans="13:15">
      <c r="M1531" s="10" t="n">
        <v>42219</v>
      </c>
      <c r="N1531">
        <f>N1524-1</f>
        <v>5</v>
      </c>
      <c r="O1531" t="n">
        <v>35</v>
      </c>
    </row>
    <row r="1532" spans="13:15">
      <c r="M1532" s="10" t="n">
        <v>42218</v>
      </c>
      <c r="N1532">
        <f>N1525-1</f>
        <v>4</v>
      </c>
      <c r="O1532" t="n">
        <v>35</v>
      </c>
    </row>
    <row r="1533" spans="13:15">
      <c r="M1533" s="10" t="n">
        <v>42217</v>
      </c>
      <c r="N1533">
        <f>N1526-1</f>
        <v>4</v>
      </c>
      <c r="O1533" t="n">
        <v>35</v>
      </c>
    </row>
    <row r="1534" spans="13:15">
      <c r="M1534" s="10" t="n">
        <v>42216</v>
      </c>
      <c r="N1534">
        <f>N1527-1</f>
        <v>4</v>
      </c>
      <c r="O1534" t="n">
        <v>35</v>
      </c>
    </row>
    <row r="1535" spans="13:15">
      <c r="M1535" s="10" t="n">
        <v>42215</v>
      </c>
      <c r="N1535">
        <f>N1528-1</f>
        <v>4</v>
      </c>
      <c r="O1535" t="n">
        <v>35</v>
      </c>
    </row>
    <row r="1536" spans="13:15">
      <c r="M1536" s="10" t="n">
        <v>42214</v>
      </c>
      <c r="N1536">
        <f>N1529-1</f>
        <v>4</v>
      </c>
      <c r="O1536" t="n">
        <v>35</v>
      </c>
    </row>
    <row r="1537" spans="13:15">
      <c r="M1537" s="10" t="n">
        <v>42213</v>
      </c>
      <c r="N1537">
        <f>N1530-1</f>
        <v>4</v>
      </c>
      <c r="O1537" t="n">
        <v>35</v>
      </c>
    </row>
    <row r="1538" spans="13:15">
      <c r="M1538" s="10" t="n">
        <v>42212</v>
      </c>
      <c r="N1538">
        <f>N1531-1</f>
        <v>4</v>
      </c>
      <c r="O1538" t="n">
        <v>35</v>
      </c>
    </row>
    <row r="1539" spans="13:15">
      <c r="M1539" s="10" t="n">
        <v>42211</v>
      </c>
      <c r="N1539">
        <f>N1532-1</f>
        <v>3</v>
      </c>
      <c r="O1539" t="n">
        <v>35</v>
      </c>
    </row>
    <row r="1540" spans="13:15">
      <c r="M1540" s="10" t="n">
        <v>42210</v>
      </c>
      <c r="N1540">
        <f>N1533-1</f>
        <v>3</v>
      </c>
      <c r="O1540" t="n">
        <v>35</v>
      </c>
    </row>
    <row r="1541" spans="13:15">
      <c r="M1541" s="10" t="n">
        <v>42209</v>
      </c>
      <c r="N1541">
        <f>N1534-1</f>
        <v>3</v>
      </c>
      <c r="O1541" t="n">
        <v>35</v>
      </c>
    </row>
    <row r="1542" spans="13:15">
      <c r="M1542" s="10" t="n">
        <v>42208</v>
      </c>
      <c r="N1542">
        <f>N1535-1</f>
        <v>3</v>
      </c>
      <c r="O1542" t="n">
        <v>35</v>
      </c>
    </row>
    <row r="1543" spans="13:15">
      <c r="M1543" s="10" t="n">
        <v>42207</v>
      </c>
      <c r="N1543">
        <f>N1536-1</f>
        <v>3</v>
      </c>
      <c r="O1543" t="n">
        <v>35</v>
      </c>
    </row>
    <row r="1544" spans="13:15">
      <c r="M1544" s="10" t="n">
        <v>42206</v>
      </c>
      <c r="N1544">
        <f>N1537-1</f>
        <v>3</v>
      </c>
      <c r="O1544" t="n">
        <v>35</v>
      </c>
    </row>
    <row r="1545" spans="13:15">
      <c r="M1545" s="10" t="n">
        <v>42205</v>
      </c>
      <c r="N1545">
        <f>N1538-1</f>
        <v>3</v>
      </c>
      <c r="O1545" t="n">
        <v>35</v>
      </c>
    </row>
    <row r="1546" spans="13:15">
      <c r="M1546" s="10" t="n">
        <v>42204</v>
      </c>
      <c r="N1546">
        <f>N1539-1</f>
        <v>2</v>
      </c>
      <c r="O1546" t="n">
        <v>35</v>
      </c>
    </row>
    <row r="1547" spans="13:15">
      <c r="M1547" s="10" t="n">
        <v>42203</v>
      </c>
      <c r="N1547">
        <f>N1540-1</f>
        <v>2</v>
      </c>
      <c r="O1547" t="n">
        <v>35</v>
      </c>
    </row>
    <row r="1548" spans="13:15">
      <c r="M1548" s="10" t="n">
        <v>42202</v>
      </c>
      <c r="N1548">
        <f>N1541-1</f>
        <v>2</v>
      </c>
      <c r="O1548" t="n">
        <v>35</v>
      </c>
    </row>
    <row r="1549" spans="13:15">
      <c r="M1549" s="10" t="n">
        <v>42201</v>
      </c>
      <c r="N1549">
        <f>N1542-1</f>
        <v>2</v>
      </c>
      <c r="O1549" t="n">
        <v>35</v>
      </c>
    </row>
    <row r="1550" spans="13:15">
      <c r="M1550" s="10" t="n">
        <v>42200</v>
      </c>
      <c r="N1550">
        <f>N1543-1</f>
        <v>2</v>
      </c>
      <c r="O1550" t="n">
        <v>35</v>
      </c>
    </row>
    <row r="1551" spans="13:15">
      <c r="M1551" s="10" t="n">
        <v>42199</v>
      </c>
      <c r="N1551">
        <f>N1544-1</f>
        <v>2</v>
      </c>
      <c r="O1551" t="n">
        <v>35</v>
      </c>
    </row>
    <row r="1552" spans="13:15">
      <c r="M1552" s="10" t="n">
        <v>42198</v>
      </c>
      <c r="N1552">
        <f>N1545-1</f>
        <v>2</v>
      </c>
      <c r="O1552" t="n">
        <v>35</v>
      </c>
    </row>
    <row r="1553" spans="13:15">
      <c r="M1553" s="10" t="n">
        <v>42197</v>
      </c>
      <c r="N1553">
        <f>N1546-1</f>
        <v>1</v>
      </c>
      <c r="O1553" t="n">
        <v>35</v>
      </c>
    </row>
    <row r="1554" spans="13:15">
      <c r="M1554" s="10" t="n">
        <v>42196</v>
      </c>
      <c r="N1554">
        <f>N1547-1</f>
        <v>1</v>
      </c>
      <c r="O1554" t="n">
        <v>35</v>
      </c>
    </row>
    <row r="1555" spans="13:15">
      <c r="M1555" s="10" t="n">
        <v>42195</v>
      </c>
      <c r="N1555">
        <f>N1548-1</f>
        <v>1</v>
      </c>
      <c r="O1555" t="n">
        <v>35</v>
      </c>
    </row>
    <row r="1556" spans="13:15">
      <c r="M1556" s="10" t="n">
        <v>42194</v>
      </c>
      <c r="N1556">
        <f>N1549-1</f>
        <v>1</v>
      </c>
      <c r="O1556" t="n">
        <v>35</v>
      </c>
    </row>
    <row r="1557" spans="13:15">
      <c r="M1557" s="10" t="n">
        <v>42193</v>
      </c>
      <c r="N1557">
        <f>N1550-1</f>
        <v>1</v>
      </c>
      <c r="O1557" t="n">
        <v>35</v>
      </c>
    </row>
    <row r="1558" spans="13:15">
      <c r="M1558" s="10" t="n">
        <v>42192</v>
      </c>
      <c r="N1558">
        <f>N1551-1</f>
        <v>1</v>
      </c>
      <c r="O1558" t="n">
        <v>35</v>
      </c>
    </row>
    <row r="1559" spans="13:15">
      <c r="M1559" s="10" t="n">
        <v>42191</v>
      </c>
      <c r="N1559">
        <f>N1552-1</f>
        <v>1</v>
      </c>
      <c r="O1559" t="n">
        <v>35</v>
      </c>
    </row>
    <row r="1560" spans="13:15">
      <c r="M1560" s="10" t="n">
        <v>42190</v>
      </c>
      <c r="N1560" t="n">
        <v>16</v>
      </c>
      <c r="O1560" t="n">
        <v>34</v>
      </c>
    </row>
    <row r="1561" spans="13:15">
      <c r="M1561" s="10" t="n">
        <v>42189</v>
      </c>
      <c r="N1561" t="n">
        <v>16</v>
      </c>
      <c r="O1561" t="n">
        <v>34</v>
      </c>
    </row>
    <row r="1562" spans="13:15">
      <c r="M1562" s="10" t="n">
        <v>42188</v>
      </c>
      <c r="N1562" t="n">
        <v>16</v>
      </c>
      <c r="O1562" t="n">
        <v>34</v>
      </c>
    </row>
    <row r="1563" spans="13:15">
      <c r="M1563" s="10" t="n">
        <v>42187</v>
      </c>
      <c r="N1563" t="n">
        <v>16</v>
      </c>
      <c r="O1563" t="n">
        <v>34</v>
      </c>
    </row>
    <row r="1564" spans="13:15">
      <c r="M1564" s="10" t="n">
        <v>42186</v>
      </c>
      <c r="N1564" t="n">
        <v>16</v>
      </c>
      <c r="O1564" t="n">
        <v>34</v>
      </c>
    </row>
    <row r="1565" spans="13:15">
      <c r="M1565" s="10" t="n">
        <v>42185</v>
      </c>
      <c r="N1565" t="n">
        <v>16</v>
      </c>
      <c r="O1565" t="n">
        <v>34</v>
      </c>
    </row>
    <row r="1566" spans="13:15">
      <c r="M1566" s="10" t="n">
        <v>42184</v>
      </c>
      <c r="N1566" t="n">
        <v>16</v>
      </c>
      <c r="O1566" t="n">
        <v>34</v>
      </c>
    </row>
    <row r="1567" spans="13:15">
      <c r="M1567" s="10" t="n">
        <v>42183</v>
      </c>
      <c r="N1567">
        <f>N1560-1</f>
        <v>15</v>
      </c>
      <c r="O1567" t="n">
        <v>34</v>
      </c>
    </row>
    <row r="1568" spans="13:15">
      <c r="M1568" s="10" t="n">
        <v>42182</v>
      </c>
      <c r="N1568">
        <f>N1561-1</f>
        <v>15</v>
      </c>
      <c r="O1568" t="n">
        <v>34</v>
      </c>
    </row>
    <row r="1569" spans="13:15">
      <c r="M1569" s="10" t="n">
        <v>42181</v>
      </c>
      <c r="N1569">
        <f>N1562-1</f>
        <v>15</v>
      </c>
      <c r="O1569" t="n">
        <v>34</v>
      </c>
    </row>
    <row r="1570" spans="13:15">
      <c r="M1570" s="10" t="n">
        <v>42180</v>
      </c>
      <c r="N1570">
        <f>N1563-1</f>
        <v>15</v>
      </c>
      <c r="O1570" t="n">
        <v>34</v>
      </c>
    </row>
    <row r="1571" spans="13:15">
      <c r="M1571" s="10" t="n">
        <v>42179</v>
      </c>
      <c r="N1571">
        <f>N1564-1</f>
        <v>15</v>
      </c>
      <c r="O1571" t="n">
        <v>34</v>
      </c>
    </row>
    <row r="1572" spans="13:15">
      <c r="M1572" s="10" t="n">
        <v>42178</v>
      </c>
      <c r="N1572">
        <f>N1565-1</f>
        <v>15</v>
      </c>
      <c r="O1572" t="n">
        <v>34</v>
      </c>
    </row>
    <row r="1573" spans="13:15">
      <c r="M1573" s="10" t="n">
        <v>42177</v>
      </c>
      <c r="N1573">
        <f>N1566-1</f>
        <v>15</v>
      </c>
      <c r="O1573" t="n">
        <v>34</v>
      </c>
    </row>
    <row r="1574" spans="13:15">
      <c r="M1574" s="10" t="n">
        <v>42176</v>
      </c>
      <c r="N1574">
        <f>N1567-1</f>
        <v>14</v>
      </c>
      <c r="O1574" t="n">
        <v>34</v>
      </c>
    </row>
    <row r="1575" spans="13:15">
      <c r="M1575" s="10" t="n">
        <v>42175</v>
      </c>
      <c r="N1575">
        <f>N1568-1</f>
        <v>14</v>
      </c>
      <c r="O1575" t="n">
        <v>34</v>
      </c>
    </row>
    <row r="1576" spans="13:15">
      <c r="M1576" s="10" t="n">
        <v>42174</v>
      </c>
      <c r="N1576">
        <f>N1569-1</f>
        <v>14</v>
      </c>
      <c r="O1576" t="n">
        <v>34</v>
      </c>
    </row>
    <row r="1577" spans="13:15">
      <c r="M1577" s="10" t="n">
        <v>42173</v>
      </c>
      <c r="N1577">
        <f>N1570-1</f>
        <v>14</v>
      </c>
      <c r="O1577" t="n">
        <v>34</v>
      </c>
    </row>
    <row r="1578" spans="13:15">
      <c r="M1578" s="10" t="n">
        <v>42172</v>
      </c>
      <c r="N1578">
        <f>N1571-1</f>
        <v>14</v>
      </c>
      <c r="O1578" t="n">
        <v>34</v>
      </c>
    </row>
    <row r="1579" spans="13:15">
      <c r="M1579" s="10" t="n">
        <v>42171</v>
      </c>
      <c r="N1579">
        <f>N1572-1</f>
        <v>14</v>
      </c>
      <c r="O1579" t="n">
        <v>34</v>
      </c>
    </row>
    <row r="1580" spans="13:15">
      <c r="M1580" s="10" t="n">
        <v>42170</v>
      </c>
      <c r="N1580">
        <f>N1573-1</f>
        <v>14</v>
      </c>
      <c r="O1580" t="n">
        <v>34</v>
      </c>
    </row>
    <row r="1581" spans="13:15">
      <c r="M1581" s="10" t="n">
        <v>42169</v>
      </c>
      <c r="N1581">
        <f>N1574-1</f>
        <v>13</v>
      </c>
      <c r="O1581" t="n">
        <v>34</v>
      </c>
    </row>
    <row r="1582" spans="13:15">
      <c r="M1582" s="10" t="n">
        <v>42168</v>
      </c>
      <c r="N1582">
        <f>N1575-1</f>
        <v>13</v>
      </c>
      <c r="O1582" t="n">
        <v>34</v>
      </c>
    </row>
    <row r="1583" spans="13:15">
      <c r="M1583" s="10" t="n">
        <v>42167</v>
      </c>
      <c r="N1583">
        <f>N1576-1</f>
        <v>13</v>
      </c>
      <c r="O1583" t="n">
        <v>34</v>
      </c>
    </row>
    <row r="1584" spans="13:15">
      <c r="M1584" s="10" t="n">
        <v>42166</v>
      </c>
      <c r="N1584">
        <f>N1577-1</f>
        <v>13</v>
      </c>
      <c r="O1584" t="n">
        <v>34</v>
      </c>
    </row>
    <row r="1585" spans="13:15">
      <c r="M1585" s="10" t="n">
        <v>42165</v>
      </c>
      <c r="N1585">
        <f>N1578-1</f>
        <v>13</v>
      </c>
      <c r="O1585" t="n">
        <v>34</v>
      </c>
    </row>
    <row r="1586" spans="13:15">
      <c r="M1586" s="10" t="n">
        <v>42164</v>
      </c>
      <c r="N1586">
        <f>N1579-1</f>
        <v>13</v>
      </c>
      <c r="O1586" t="n">
        <v>34</v>
      </c>
    </row>
    <row r="1587" spans="13:15">
      <c r="M1587" s="10" t="n">
        <v>42163</v>
      </c>
      <c r="N1587">
        <f>N1580-1</f>
        <v>13</v>
      </c>
      <c r="O1587" t="n">
        <v>34</v>
      </c>
    </row>
    <row r="1588" spans="13:15">
      <c r="M1588" s="10" t="n">
        <v>42162</v>
      </c>
      <c r="N1588">
        <f>N1581-1</f>
        <v>12</v>
      </c>
      <c r="O1588" t="n">
        <v>34</v>
      </c>
    </row>
    <row r="1589" spans="13:15">
      <c r="M1589" s="10" t="n">
        <v>42161</v>
      </c>
      <c r="N1589">
        <f>N1582-1</f>
        <v>12</v>
      </c>
      <c r="O1589" t="n">
        <v>34</v>
      </c>
    </row>
    <row r="1590" spans="13:15">
      <c r="M1590" s="10" t="n">
        <v>42160</v>
      </c>
      <c r="N1590">
        <f>N1583-1</f>
        <v>12</v>
      </c>
      <c r="O1590" t="n">
        <v>34</v>
      </c>
    </row>
    <row r="1591" spans="13:15">
      <c r="M1591" s="10" t="n">
        <v>42159</v>
      </c>
      <c r="N1591">
        <f>N1584-1</f>
        <v>12</v>
      </c>
      <c r="O1591" t="n">
        <v>34</v>
      </c>
    </row>
    <row r="1592" spans="13:15">
      <c r="M1592" s="10" t="n">
        <v>42158</v>
      </c>
      <c r="N1592">
        <f>N1585-1</f>
        <v>12</v>
      </c>
      <c r="O1592" t="n">
        <v>34</v>
      </c>
    </row>
    <row r="1593" spans="13:15">
      <c r="M1593" s="10" t="n">
        <v>42157</v>
      </c>
      <c r="N1593">
        <f>N1586-1</f>
        <v>12</v>
      </c>
      <c r="O1593" t="n">
        <v>34</v>
      </c>
    </row>
    <row r="1594" spans="13:15">
      <c r="M1594" s="10" t="n">
        <v>42156</v>
      </c>
      <c r="N1594">
        <f>N1587-1</f>
        <v>12</v>
      </c>
      <c r="O1594" t="n">
        <v>34</v>
      </c>
    </row>
    <row r="1595" spans="13:15">
      <c r="M1595" s="10" t="n">
        <v>42155</v>
      </c>
      <c r="N1595">
        <f>N1588-1</f>
        <v>11</v>
      </c>
      <c r="O1595" t="n">
        <v>34</v>
      </c>
    </row>
    <row r="1596" spans="13:15">
      <c r="M1596" s="10" t="n">
        <v>42154</v>
      </c>
      <c r="N1596">
        <f>N1589-1</f>
        <v>11</v>
      </c>
      <c r="O1596" t="n">
        <v>34</v>
      </c>
    </row>
    <row r="1597" spans="13:15">
      <c r="M1597" s="10" t="n">
        <v>42153</v>
      </c>
      <c r="N1597">
        <f>N1590-1</f>
        <v>11</v>
      </c>
      <c r="O1597" t="n">
        <v>34</v>
      </c>
    </row>
    <row r="1598" spans="13:15">
      <c r="M1598" s="10" t="n">
        <v>42152</v>
      </c>
      <c r="N1598">
        <f>N1591-1</f>
        <v>11</v>
      </c>
      <c r="O1598" t="n">
        <v>34</v>
      </c>
    </row>
    <row r="1599" spans="13:15">
      <c r="M1599" s="10" t="n">
        <v>42151</v>
      </c>
      <c r="N1599">
        <f>N1592-1</f>
        <v>11</v>
      </c>
      <c r="O1599" t="n">
        <v>34</v>
      </c>
    </row>
    <row r="1600" spans="13:15">
      <c r="M1600" s="10" t="n">
        <v>42150</v>
      </c>
      <c r="N1600">
        <f>N1593-1</f>
        <v>11</v>
      </c>
      <c r="O1600" t="n">
        <v>34</v>
      </c>
    </row>
    <row r="1601" spans="13:15">
      <c r="M1601" s="10" t="n">
        <v>42149</v>
      </c>
      <c r="N1601">
        <f>N1594-1</f>
        <v>11</v>
      </c>
      <c r="O1601" t="n">
        <v>34</v>
      </c>
    </row>
    <row r="1602" spans="13:15">
      <c r="M1602" s="10" t="n">
        <v>42148</v>
      </c>
      <c r="N1602">
        <f>N1595-1</f>
        <v>10</v>
      </c>
      <c r="O1602" t="n">
        <v>34</v>
      </c>
    </row>
    <row r="1603" spans="13:15">
      <c r="M1603" s="10" t="n">
        <v>42147</v>
      </c>
      <c r="N1603">
        <f>N1596-1</f>
        <v>10</v>
      </c>
      <c r="O1603" t="n">
        <v>34</v>
      </c>
    </row>
    <row r="1604" spans="13:15">
      <c r="M1604" s="10" t="n">
        <v>42146</v>
      </c>
      <c r="N1604">
        <f>N1597-1</f>
        <v>10</v>
      </c>
      <c r="O1604" t="n">
        <v>34</v>
      </c>
    </row>
    <row r="1605" spans="13:15">
      <c r="M1605" s="10" t="n">
        <v>42145</v>
      </c>
      <c r="N1605">
        <f>N1598-1</f>
        <v>10</v>
      </c>
      <c r="O1605" t="n">
        <v>34</v>
      </c>
    </row>
    <row r="1606" spans="13:15">
      <c r="M1606" s="10" t="n">
        <v>42144</v>
      </c>
      <c r="N1606">
        <f>N1599-1</f>
        <v>10</v>
      </c>
      <c r="O1606" t="n">
        <v>34</v>
      </c>
    </row>
    <row r="1607" spans="13:15">
      <c r="M1607" s="10" t="n">
        <v>42143</v>
      </c>
      <c r="N1607">
        <f>N1600-1</f>
        <v>10</v>
      </c>
      <c r="O1607" t="n">
        <v>34</v>
      </c>
    </row>
    <row r="1608" spans="13:15">
      <c r="M1608" s="10" t="n">
        <v>42142</v>
      </c>
      <c r="N1608">
        <f>N1601-1</f>
        <v>10</v>
      </c>
      <c r="O1608" t="n">
        <v>34</v>
      </c>
    </row>
    <row r="1609" spans="13:15">
      <c r="M1609" s="10" t="n">
        <v>42141</v>
      </c>
      <c r="N1609">
        <f>N1602-1</f>
        <v>9</v>
      </c>
      <c r="O1609" t="n">
        <v>34</v>
      </c>
    </row>
    <row r="1610" spans="13:15">
      <c r="M1610" s="10" t="n">
        <v>42140</v>
      </c>
      <c r="N1610">
        <f>N1603-1</f>
        <v>9</v>
      </c>
      <c r="O1610" t="n">
        <v>34</v>
      </c>
    </row>
    <row r="1611" spans="13:15">
      <c r="M1611" s="10" t="n">
        <v>42139</v>
      </c>
      <c r="N1611">
        <f>N1604-1</f>
        <v>9</v>
      </c>
      <c r="O1611" t="n">
        <v>34</v>
      </c>
    </row>
    <row r="1612" spans="13:15">
      <c r="M1612" s="10" t="n">
        <v>42138</v>
      </c>
      <c r="N1612">
        <f>N1605-1</f>
        <v>9</v>
      </c>
      <c r="O1612" t="n">
        <v>34</v>
      </c>
    </row>
    <row r="1613" spans="13:15">
      <c r="M1613" s="10" t="n">
        <v>42137</v>
      </c>
      <c r="N1613">
        <f>N1606-1</f>
        <v>9</v>
      </c>
      <c r="O1613" t="n">
        <v>34</v>
      </c>
    </row>
    <row r="1614" spans="13:15">
      <c r="M1614" s="10" t="n">
        <v>42136</v>
      </c>
      <c r="N1614">
        <f>N1607-1</f>
        <v>9</v>
      </c>
      <c r="O1614" t="n">
        <v>34</v>
      </c>
    </row>
    <row r="1615" spans="13:15">
      <c r="M1615" s="10" t="n">
        <v>42135</v>
      </c>
      <c r="N1615">
        <f>N1608-1</f>
        <v>9</v>
      </c>
      <c r="O1615" t="n">
        <v>34</v>
      </c>
    </row>
    <row r="1616" spans="13:15">
      <c r="M1616" s="10" t="n">
        <v>42134</v>
      </c>
      <c r="N1616">
        <f>N1609-1</f>
        <v>8</v>
      </c>
      <c r="O1616" t="n">
        <v>34</v>
      </c>
    </row>
    <row r="1617" spans="13:15">
      <c r="M1617" s="10" t="n">
        <v>42133</v>
      </c>
      <c r="N1617">
        <f>N1610-1</f>
        <v>8</v>
      </c>
      <c r="O1617" t="n">
        <v>34</v>
      </c>
    </row>
    <row r="1618" spans="13:15">
      <c r="M1618" s="10" t="n">
        <v>42132</v>
      </c>
      <c r="N1618">
        <f>N1611-1</f>
        <v>8</v>
      </c>
      <c r="O1618" t="n">
        <v>34</v>
      </c>
    </row>
    <row r="1619" spans="13:15">
      <c r="M1619" s="10" t="n">
        <v>42131</v>
      </c>
      <c r="N1619">
        <f>N1612-1</f>
        <v>8</v>
      </c>
      <c r="O1619" t="n">
        <v>34</v>
      </c>
    </row>
    <row r="1620" spans="13:15">
      <c r="M1620" s="10" t="n">
        <v>42130</v>
      </c>
      <c r="N1620">
        <f>N1613-1</f>
        <v>8</v>
      </c>
      <c r="O1620" t="n">
        <v>34</v>
      </c>
    </row>
    <row r="1621" spans="13:15">
      <c r="M1621" s="10" t="n">
        <v>42129</v>
      </c>
      <c r="N1621">
        <f>N1614-1</f>
        <v>8</v>
      </c>
      <c r="O1621" t="n">
        <v>34</v>
      </c>
    </row>
    <row r="1622" spans="13:15">
      <c r="M1622" s="10" t="n">
        <v>42128</v>
      </c>
      <c r="N1622">
        <f>N1615-1</f>
        <v>8</v>
      </c>
      <c r="O1622" t="n">
        <v>34</v>
      </c>
    </row>
    <row r="1623" spans="13:15">
      <c r="M1623" s="10" t="n">
        <v>42127</v>
      </c>
      <c r="N1623">
        <f>N1616-1</f>
        <v>7</v>
      </c>
      <c r="O1623" t="n">
        <v>34</v>
      </c>
    </row>
    <row r="1624" spans="13:15">
      <c r="M1624" s="10" t="n">
        <v>42126</v>
      </c>
      <c r="N1624">
        <f>N1617-1</f>
        <v>7</v>
      </c>
      <c r="O1624" t="n">
        <v>34</v>
      </c>
    </row>
    <row r="1625" spans="13:15">
      <c r="M1625" s="10" t="n">
        <v>42125</v>
      </c>
      <c r="N1625">
        <f>N1618-1</f>
        <v>7</v>
      </c>
      <c r="O1625" t="n">
        <v>34</v>
      </c>
    </row>
    <row r="1626" spans="13:15">
      <c r="M1626" s="10" t="n">
        <v>42124</v>
      </c>
      <c r="N1626">
        <f>N1619-1</f>
        <v>7</v>
      </c>
      <c r="O1626" t="n">
        <v>34</v>
      </c>
    </row>
    <row r="1627" spans="13:15">
      <c r="M1627" s="10" t="n">
        <v>42123</v>
      </c>
      <c r="N1627">
        <f>N1620-1</f>
        <v>7</v>
      </c>
      <c r="O1627" t="n">
        <v>34</v>
      </c>
    </row>
    <row r="1628" spans="13:15">
      <c r="M1628" s="10" t="n">
        <v>42122</v>
      </c>
      <c r="N1628">
        <f>N1621-1</f>
        <v>7</v>
      </c>
      <c r="O1628" t="n">
        <v>34</v>
      </c>
    </row>
    <row r="1629" spans="13:15">
      <c r="M1629" s="10" t="n">
        <v>42121</v>
      </c>
      <c r="N1629">
        <f>N1622-1</f>
        <v>7</v>
      </c>
      <c r="O1629" t="n">
        <v>34</v>
      </c>
    </row>
    <row r="1630" spans="13:15">
      <c r="M1630" s="10" t="n">
        <v>42120</v>
      </c>
      <c r="N1630">
        <f>N1623-1</f>
        <v>6</v>
      </c>
      <c r="O1630" t="n">
        <v>34</v>
      </c>
    </row>
    <row r="1631" spans="13:15">
      <c r="M1631" s="10" t="n">
        <v>42119</v>
      </c>
      <c r="N1631">
        <f>N1624-1</f>
        <v>6</v>
      </c>
      <c r="O1631" t="n">
        <v>34</v>
      </c>
    </row>
    <row r="1632" spans="13:15">
      <c r="M1632" s="10" t="n">
        <v>42118</v>
      </c>
      <c r="N1632">
        <f>N1625-1</f>
        <v>6</v>
      </c>
      <c r="O1632" t="n">
        <v>34</v>
      </c>
    </row>
    <row r="1633" spans="13:15">
      <c r="M1633" s="10" t="n">
        <v>42117</v>
      </c>
      <c r="N1633">
        <f>N1626-1</f>
        <v>6</v>
      </c>
      <c r="O1633" t="n">
        <v>34</v>
      </c>
    </row>
    <row r="1634" spans="13:15">
      <c r="M1634" s="10" t="n">
        <v>42116</v>
      </c>
      <c r="N1634">
        <f>N1627-1</f>
        <v>6</v>
      </c>
      <c r="O1634" t="n">
        <v>34</v>
      </c>
    </row>
    <row r="1635" spans="13:15">
      <c r="M1635" s="10" t="n">
        <v>42115</v>
      </c>
      <c r="N1635">
        <f>N1628-1</f>
        <v>6</v>
      </c>
      <c r="O1635" t="n">
        <v>34</v>
      </c>
    </row>
    <row r="1636" spans="13:15">
      <c r="M1636" s="10" t="n">
        <v>42114</v>
      </c>
      <c r="N1636">
        <f>N1629-1</f>
        <v>6</v>
      </c>
      <c r="O1636" t="n">
        <v>34</v>
      </c>
    </row>
    <row r="1637" spans="13:15">
      <c r="M1637" s="10" t="n">
        <v>42113</v>
      </c>
      <c r="N1637">
        <f>N1630-1</f>
        <v>5</v>
      </c>
      <c r="O1637" t="n">
        <v>34</v>
      </c>
    </row>
    <row r="1638" spans="13:15">
      <c r="M1638" s="10" t="n">
        <v>42112</v>
      </c>
      <c r="N1638">
        <f>N1631-1</f>
        <v>5</v>
      </c>
      <c r="O1638" t="n">
        <v>34</v>
      </c>
    </row>
    <row r="1639" spans="13:15">
      <c r="M1639" s="10" t="n">
        <v>42111</v>
      </c>
      <c r="N1639">
        <f>N1632-1</f>
        <v>5</v>
      </c>
      <c r="O1639" t="n">
        <v>34</v>
      </c>
    </row>
    <row r="1640" spans="13:15">
      <c r="M1640" s="10" t="n">
        <v>42110</v>
      </c>
      <c r="N1640">
        <f>N1633-1</f>
        <v>5</v>
      </c>
      <c r="O1640" t="n">
        <v>34</v>
      </c>
    </row>
    <row r="1641" spans="13:15">
      <c r="M1641" s="10" t="n">
        <v>42109</v>
      </c>
      <c r="N1641">
        <f>N1634-1</f>
        <v>5</v>
      </c>
      <c r="O1641" t="n">
        <v>34</v>
      </c>
    </row>
    <row r="1642" spans="13:15">
      <c r="M1642" s="10" t="n">
        <v>42108</v>
      </c>
      <c r="N1642">
        <f>N1635-1</f>
        <v>5</v>
      </c>
      <c r="O1642" t="n">
        <v>34</v>
      </c>
    </row>
    <row r="1643" spans="13:15">
      <c r="M1643" s="10" t="n">
        <v>42107</v>
      </c>
      <c r="N1643">
        <f>N1636-1</f>
        <v>5</v>
      </c>
      <c r="O1643" t="n">
        <v>34</v>
      </c>
    </row>
    <row r="1644" spans="13:15">
      <c r="M1644" s="10" t="n">
        <v>42106</v>
      </c>
      <c r="N1644">
        <f>N1637-1</f>
        <v>4</v>
      </c>
      <c r="O1644" t="n">
        <v>34</v>
      </c>
    </row>
    <row r="1645" spans="13:15">
      <c r="M1645" s="10" t="n">
        <v>42105</v>
      </c>
      <c r="N1645">
        <f>N1638-1</f>
        <v>4</v>
      </c>
      <c r="O1645" t="n">
        <v>34</v>
      </c>
    </row>
    <row r="1646" spans="13:15">
      <c r="M1646" s="10" t="n">
        <v>42104</v>
      </c>
      <c r="N1646">
        <f>N1639-1</f>
        <v>4</v>
      </c>
      <c r="O1646" t="n">
        <v>34</v>
      </c>
    </row>
    <row r="1647" spans="13:15">
      <c r="M1647" s="10" t="n">
        <v>42103</v>
      </c>
      <c r="N1647">
        <f>N1640-1</f>
        <v>4</v>
      </c>
      <c r="O1647" t="n">
        <v>34</v>
      </c>
    </row>
    <row r="1648" spans="13:15">
      <c r="M1648" s="10" t="n">
        <v>42102</v>
      </c>
      <c r="N1648">
        <f>N1641-1</f>
        <v>4</v>
      </c>
      <c r="O1648" t="n">
        <v>34</v>
      </c>
    </row>
    <row r="1649" spans="13:15">
      <c r="M1649" s="10" t="n">
        <v>42101</v>
      </c>
      <c r="N1649">
        <f>N1642-1</f>
        <v>4</v>
      </c>
      <c r="O1649" t="n">
        <v>34</v>
      </c>
    </row>
    <row r="1650" spans="13:15">
      <c r="M1650" s="10" t="n">
        <v>42100</v>
      </c>
      <c r="N1650">
        <f>N1643-1</f>
        <v>4</v>
      </c>
      <c r="O1650" t="n">
        <v>34</v>
      </c>
    </row>
    <row r="1651" spans="13:15">
      <c r="M1651" s="10" t="n">
        <v>42099</v>
      </c>
      <c r="N1651">
        <f>N1644-1</f>
        <v>3</v>
      </c>
      <c r="O1651" t="n">
        <v>34</v>
      </c>
    </row>
    <row r="1652" spans="13:15">
      <c r="M1652" s="10" t="n">
        <v>42098</v>
      </c>
      <c r="N1652">
        <f>N1645-1</f>
        <v>3</v>
      </c>
      <c r="O1652" t="n">
        <v>34</v>
      </c>
    </row>
    <row r="1653" spans="13:15">
      <c r="M1653" s="10" t="n">
        <v>42097</v>
      </c>
      <c r="N1653">
        <f>N1646-1</f>
        <v>3</v>
      </c>
      <c r="O1653" t="n">
        <v>34</v>
      </c>
    </row>
    <row r="1654" spans="13:15">
      <c r="M1654" s="10" t="n">
        <v>42096</v>
      </c>
      <c r="N1654">
        <f>N1647-1</f>
        <v>3</v>
      </c>
      <c r="O1654" t="n">
        <v>34</v>
      </c>
    </row>
    <row r="1655" spans="13:15">
      <c r="M1655" s="10" t="n">
        <v>42095</v>
      </c>
      <c r="N1655">
        <f>N1648-1</f>
        <v>3</v>
      </c>
      <c r="O1655" t="n">
        <v>34</v>
      </c>
    </row>
    <row r="1656" spans="13:15">
      <c r="M1656" s="10" t="n">
        <v>42094</v>
      </c>
      <c r="N1656">
        <f>N1649-1</f>
        <v>3</v>
      </c>
      <c r="O1656" t="n">
        <v>34</v>
      </c>
    </row>
    <row r="1657" spans="13:15">
      <c r="M1657" s="10" t="n">
        <v>42093</v>
      </c>
      <c r="N1657">
        <f>N1650-1</f>
        <v>3</v>
      </c>
      <c r="O1657" t="n">
        <v>34</v>
      </c>
    </row>
    <row r="1658" spans="13:15">
      <c r="M1658" s="10" t="n">
        <v>42092</v>
      </c>
      <c r="N1658">
        <f>N1651-1</f>
        <v>2</v>
      </c>
      <c r="O1658" t="n">
        <v>34</v>
      </c>
    </row>
    <row r="1659" spans="13:15">
      <c r="M1659" s="10" t="n">
        <v>42091</v>
      </c>
      <c r="N1659">
        <f>N1652-1</f>
        <v>2</v>
      </c>
      <c r="O1659" t="n">
        <v>34</v>
      </c>
    </row>
    <row r="1660" spans="13:15">
      <c r="M1660" s="10" t="n">
        <v>42090</v>
      </c>
      <c r="N1660">
        <f>N1653-1</f>
        <v>2</v>
      </c>
      <c r="O1660" t="n">
        <v>34</v>
      </c>
    </row>
    <row r="1661" spans="13:15">
      <c r="M1661" s="10" t="n">
        <v>42089</v>
      </c>
      <c r="N1661">
        <f>N1654-1</f>
        <v>2</v>
      </c>
      <c r="O1661" t="n">
        <v>34</v>
      </c>
    </row>
    <row r="1662" spans="13:15">
      <c r="M1662" s="10" t="n">
        <v>42088</v>
      </c>
      <c r="N1662">
        <f>N1655-1</f>
        <v>2</v>
      </c>
      <c r="O1662" t="n">
        <v>34</v>
      </c>
    </row>
    <row r="1663" spans="13:15">
      <c r="M1663" s="10" t="n">
        <v>42087</v>
      </c>
      <c r="N1663">
        <f>N1656-1</f>
        <v>2</v>
      </c>
      <c r="O1663" t="n">
        <v>34</v>
      </c>
    </row>
    <row r="1664" spans="13:15">
      <c r="M1664" s="10" t="n">
        <v>42086</v>
      </c>
      <c r="N1664">
        <f>N1657-1</f>
        <v>2</v>
      </c>
      <c r="O1664" t="n">
        <v>34</v>
      </c>
    </row>
    <row r="1665" spans="13:15">
      <c r="M1665" s="10" t="n">
        <v>42085</v>
      </c>
      <c r="N1665">
        <f>N1658-1</f>
        <v>1</v>
      </c>
      <c r="O1665" t="n">
        <v>34</v>
      </c>
    </row>
    <row r="1666" spans="13:15">
      <c r="M1666" s="10" t="n">
        <v>42084</v>
      </c>
      <c r="N1666">
        <f>N1659-1</f>
        <v>1</v>
      </c>
      <c r="O1666" t="n">
        <v>34</v>
      </c>
    </row>
    <row r="1667" spans="13:15">
      <c r="M1667" s="10" t="n">
        <v>42083</v>
      </c>
      <c r="N1667">
        <f>N1660-1</f>
        <v>1</v>
      </c>
      <c r="O1667" t="n">
        <v>34</v>
      </c>
    </row>
    <row r="1668" spans="13:15">
      <c r="M1668" s="10" t="n">
        <v>42082</v>
      </c>
      <c r="N1668">
        <f>N1661-1</f>
        <v>1</v>
      </c>
      <c r="O1668" t="n">
        <v>34</v>
      </c>
    </row>
    <row r="1669" spans="13:15">
      <c r="M1669" s="10" t="n">
        <v>42081</v>
      </c>
      <c r="N1669">
        <f>N1662-1</f>
        <v>1</v>
      </c>
      <c r="O1669" t="n">
        <v>34</v>
      </c>
    </row>
    <row r="1670" spans="13:15">
      <c r="M1670" s="10" t="n">
        <v>42080</v>
      </c>
      <c r="N1670">
        <f>N1663-1</f>
        <v>1</v>
      </c>
      <c r="O1670" t="n">
        <v>34</v>
      </c>
    </row>
    <row r="1671" spans="13:15">
      <c r="M1671" s="10" t="n">
        <v>42079</v>
      </c>
      <c r="N1671">
        <f>N1664-1</f>
        <v>1</v>
      </c>
      <c r="O1671" t="n">
        <v>34</v>
      </c>
    </row>
    <row r="1672" spans="13:15">
      <c r="M1672" s="10" t="n">
        <v>42078</v>
      </c>
      <c r="N1672" t="n">
        <v>16</v>
      </c>
      <c r="O1672" t="n">
        <v>33</v>
      </c>
    </row>
    <row r="1673" spans="13:15">
      <c r="M1673" s="10" t="n">
        <v>42077</v>
      </c>
      <c r="N1673" t="n">
        <v>16</v>
      </c>
      <c r="O1673" t="n">
        <v>33</v>
      </c>
    </row>
    <row r="1674" spans="13:15">
      <c r="M1674" s="10" t="n">
        <v>42076</v>
      </c>
      <c r="N1674" t="n">
        <v>16</v>
      </c>
      <c r="O1674" t="n">
        <v>33</v>
      </c>
    </row>
    <row r="1675" spans="13:15">
      <c r="M1675" s="10" t="n">
        <v>42075</v>
      </c>
      <c r="N1675" t="n">
        <v>16</v>
      </c>
      <c r="O1675" t="n">
        <v>33</v>
      </c>
    </row>
    <row r="1676" spans="13:15">
      <c r="M1676" s="10" t="n">
        <v>42074</v>
      </c>
      <c r="N1676" t="n">
        <v>16</v>
      </c>
      <c r="O1676" t="n">
        <v>33</v>
      </c>
    </row>
    <row r="1677" spans="13:15">
      <c r="M1677" s="10" t="n">
        <v>42073</v>
      </c>
      <c r="N1677" t="n">
        <v>16</v>
      </c>
      <c r="O1677" t="n">
        <v>33</v>
      </c>
    </row>
    <row r="1678" spans="13:15">
      <c r="M1678" s="10" t="n">
        <v>42072</v>
      </c>
      <c r="N1678" t="n">
        <v>16</v>
      </c>
      <c r="O1678" t="n">
        <v>33</v>
      </c>
    </row>
    <row r="1679" spans="13:15">
      <c r="M1679" s="10" t="n">
        <v>42071</v>
      </c>
      <c r="N1679">
        <f>N1672-1</f>
        <v>15</v>
      </c>
      <c r="O1679" t="n">
        <v>33</v>
      </c>
    </row>
    <row r="1680" spans="13:15">
      <c r="M1680" s="10" t="n">
        <v>42070</v>
      </c>
      <c r="N1680">
        <f>N1673-1</f>
        <v>15</v>
      </c>
      <c r="O1680" t="n">
        <v>33</v>
      </c>
    </row>
    <row r="1681" spans="13:15">
      <c r="M1681" s="10" t="n">
        <v>42069</v>
      </c>
      <c r="N1681">
        <f>N1674-1</f>
        <v>15</v>
      </c>
      <c r="O1681" t="n">
        <v>33</v>
      </c>
    </row>
    <row r="1682" spans="13:15">
      <c r="M1682" s="10" t="n">
        <v>42068</v>
      </c>
      <c r="N1682">
        <f>N1675-1</f>
        <v>15</v>
      </c>
      <c r="O1682" t="n">
        <v>33</v>
      </c>
    </row>
    <row r="1683" spans="13:15">
      <c r="M1683" s="10" t="n">
        <v>42067</v>
      </c>
      <c r="N1683">
        <f>N1676-1</f>
        <v>15</v>
      </c>
      <c r="O1683" t="n">
        <v>33</v>
      </c>
    </row>
    <row r="1684" spans="13:15">
      <c r="M1684" s="10" t="n">
        <v>42066</v>
      </c>
      <c r="N1684">
        <f>N1677-1</f>
        <v>15</v>
      </c>
      <c r="O1684" t="n">
        <v>33</v>
      </c>
    </row>
    <row r="1685" spans="13:15">
      <c r="M1685" s="10" t="n">
        <v>42065</v>
      </c>
      <c r="N1685">
        <f>N1678-1</f>
        <v>15</v>
      </c>
      <c r="O1685" t="n">
        <v>33</v>
      </c>
    </row>
    <row r="1686" spans="13:15">
      <c r="M1686" s="10" t="n">
        <v>42064</v>
      </c>
      <c r="N1686">
        <f>N1679-1</f>
        <v>14</v>
      </c>
      <c r="O1686" t="n">
        <v>33</v>
      </c>
    </row>
    <row r="1687" spans="13:15">
      <c r="M1687" s="10" t="n">
        <v>42063</v>
      </c>
      <c r="N1687">
        <f>N1680-1</f>
        <v>14</v>
      </c>
      <c r="O1687" t="n">
        <v>33</v>
      </c>
    </row>
    <row r="1688" spans="13:15">
      <c r="M1688" s="10" t="n">
        <v>42062</v>
      </c>
      <c r="N1688">
        <f>N1681-1</f>
        <v>14</v>
      </c>
      <c r="O1688" t="n">
        <v>33</v>
      </c>
    </row>
    <row r="1689" spans="13:15">
      <c r="M1689" s="10" t="n">
        <v>42061</v>
      </c>
      <c r="N1689">
        <f>N1682-1</f>
        <v>14</v>
      </c>
      <c r="O1689" t="n">
        <v>33</v>
      </c>
    </row>
    <row r="1690" spans="13:15">
      <c r="M1690" s="10" t="n">
        <v>42060</v>
      </c>
      <c r="N1690">
        <f>N1683-1</f>
        <v>14</v>
      </c>
      <c r="O1690" t="n">
        <v>33</v>
      </c>
    </row>
    <row r="1691" spans="13:15">
      <c r="M1691" s="10" t="n">
        <v>42059</v>
      </c>
      <c r="N1691">
        <f>N1684-1</f>
        <v>14</v>
      </c>
      <c r="O1691" t="n">
        <v>33</v>
      </c>
    </row>
    <row r="1692" spans="13:15">
      <c r="M1692" s="10" t="n">
        <v>42058</v>
      </c>
      <c r="N1692">
        <f>N1685-1</f>
        <v>14</v>
      </c>
      <c r="O1692" t="n">
        <v>33</v>
      </c>
    </row>
    <row r="1693" spans="13:15">
      <c r="M1693" s="10" t="n">
        <v>42057</v>
      </c>
      <c r="N1693">
        <f>N1686-1</f>
        <v>13</v>
      </c>
      <c r="O1693" t="n">
        <v>33</v>
      </c>
    </row>
    <row r="1694" spans="13:15">
      <c r="M1694" s="10" t="n">
        <v>42056</v>
      </c>
      <c r="N1694">
        <f>N1687-1</f>
        <v>13</v>
      </c>
      <c r="O1694" t="n">
        <v>33</v>
      </c>
    </row>
    <row r="1695" spans="13:15">
      <c r="M1695" s="10" t="n">
        <v>42055</v>
      </c>
      <c r="N1695">
        <f>N1688-1</f>
        <v>13</v>
      </c>
      <c r="O1695" t="n">
        <v>33</v>
      </c>
    </row>
    <row r="1696" spans="13:15">
      <c r="M1696" s="10" t="n">
        <v>42054</v>
      </c>
      <c r="N1696">
        <f>N1689-1</f>
        <v>13</v>
      </c>
      <c r="O1696" t="n">
        <v>33</v>
      </c>
    </row>
    <row r="1697" spans="13:15">
      <c r="M1697" s="10" t="n">
        <v>42053</v>
      </c>
      <c r="N1697">
        <f>N1690-1</f>
        <v>13</v>
      </c>
      <c r="O1697" t="n">
        <v>33</v>
      </c>
    </row>
    <row r="1698" spans="13:15">
      <c r="M1698" s="10" t="n">
        <v>42052</v>
      </c>
      <c r="N1698">
        <f>N1691-1</f>
        <v>13</v>
      </c>
      <c r="O1698" t="n">
        <v>33</v>
      </c>
    </row>
    <row r="1699" spans="13:15">
      <c r="M1699" s="10" t="n">
        <v>42051</v>
      </c>
      <c r="N1699">
        <f>N1692-1</f>
        <v>13</v>
      </c>
      <c r="O1699" t="n">
        <v>33</v>
      </c>
    </row>
    <row r="1700" spans="13:15">
      <c r="M1700" s="10" t="n">
        <v>42050</v>
      </c>
      <c r="N1700">
        <f>N1693-1</f>
        <v>12</v>
      </c>
      <c r="O1700" t="n">
        <v>33</v>
      </c>
    </row>
    <row r="1701" spans="13:15">
      <c r="M1701" s="10" t="n">
        <v>42049</v>
      </c>
      <c r="N1701">
        <f>N1694-1</f>
        <v>12</v>
      </c>
      <c r="O1701" t="n">
        <v>33</v>
      </c>
    </row>
    <row r="1702" spans="13:15">
      <c r="M1702" s="10" t="n">
        <v>42048</v>
      </c>
      <c r="N1702">
        <f>N1695-1</f>
        <v>12</v>
      </c>
      <c r="O1702" t="n">
        <v>33</v>
      </c>
    </row>
    <row r="1703" spans="13:15">
      <c r="M1703" s="10" t="n">
        <v>42047</v>
      </c>
      <c r="N1703">
        <f>N1696-1</f>
        <v>12</v>
      </c>
      <c r="O1703" t="n">
        <v>33</v>
      </c>
    </row>
    <row r="1704" spans="13:15">
      <c r="M1704" s="10" t="n">
        <v>42046</v>
      </c>
      <c r="N1704">
        <f>N1697-1</f>
        <v>12</v>
      </c>
      <c r="O1704" t="n">
        <v>33</v>
      </c>
    </row>
    <row r="1705" spans="13:15">
      <c r="M1705" s="10" t="n">
        <v>42045</v>
      </c>
      <c r="N1705">
        <f>N1698-1</f>
        <v>12</v>
      </c>
      <c r="O1705" t="n">
        <v>33</v>
      </c>
    </row>
    <row r="1706" spans="13:15">
      <c r="M1706" s="10" t="n">
        <v>42044</v>
      </c>
      <c r="N1706">
        <f>N1699-1</f>
        <v>12</v>
      </c>
      <c r="O1706" t="n">
        <v>33</v>
      </c>
    </row>
    <row r="1707" spans="13:15">
      <c r="M1707" s="10" t="n">
        <v>42043</v>
      </c>
      <c r="N1707">
        <f>N1700-1</f>
        <v>11</v>
      </c>
      <c r="O1707" t="n">
        <v>33</v>
      </c>
    </row>
    <row r="1708" spans="13:15">
      <c r="M1708" s="10" t="n">
        <v>42042</v>
      </c>
      <c r="N1708">
        <f>N1701-1</f>
        <v>11</v>
      </c>
      <c r="O1708" t="n">
        <v>33</v>
      </c>
    </row>
    <row r="1709" spans="13:15">
      <c r="M1709" s="10" t="n">
        <v>42041</v>
      </c>
      <c r="N1709">
        <f>N1702-1</f>
        <v>11</v>
      </c>
      <c r="O1709" t="n">
        <v>33</v>
      </c>
    </row>
    <row r="1710" spans="13:15">
      <c r="M1710" s="10" t="n">
        <v>42040</v>
      </c>
      <c r="N1710">
        <f>N1703-1</f>
        <v>11</v>
      </c>
      <c r="O1710" t="n">
        <v>33</v>
      </c>
    </row>
    <row r="1711" spans="13:15">
      <c r="M1711" s="10" t="n">
        <v>42039</v>
      </c>
      <c r="N1711">
        <f>N1704-1</f>
        <v>11</v>
      </c>
      <c r="O1711" t="n">
        <v>33</v>
      </c>
    </row>
    <row r="1712" spans="13:15">
      <c r="M1712" s="10" t="n">
        <v>42038</v>
      </c>
      <c r="N1712">
        <f>N1705-1</f>
        <v>11</v>
      </c>
      <c r="O1712" t="n">
        <v>33</v>
      </c>
    </row>
    <row r="1713" spans="13:15">
      <c r="M1713" s="10" t="n">
        <v>42037</v>
      </c>
      <c r="N1713">
        <f>N1706-1</f>
        <v>11</v>
      </c>
      <c r="O1713" t="n">
        <v>33</v>
      </c>
    </row>
    <row r="1714" spans="13:15">
      <c r="M1714" s="10" t="n">
        <v>42036</v>
      </c>
      <c r="N1714">
        <f>N1707-1</f>
        <v>10</v>
      </c>
      <c r="O1714" t="n">
        <v>33</v>
      </c>
    </row>
    <row r="1715" spans="13:15">
      <c r="M1715" s="10" t="n">
        <v>42035</v>
      </c>
      <c r="N1715">
        <f>N1708-1</f>
        <v>10</v>
      </c>
      <c r="O1715" t="n">
        <v>33</v>
      </c>
    </row>
    <row r="1716" spans="13:15">
      <c r="M1716" s="10" t="n">
        <v>42034</v>
      </c>
      <c r="N1716">
        <f>N1709-1</f>
        <v>10</v>
      </c>
      <c r="O1716" t="n">
        <v>33</v>
      </c>
    </row>
    <row r="1717" spans="13:15">
      <c r="M1717" s="10" t="n">
        <v>42033</v>
      </c>
      <c r="N1717">
        <f>N1710-1</f>
        <v>10</v>
      </c>
      <c r="O1717" t="n">
        <v>33</v>
      </c>
    </row>
    <row r="1718" spans="13:15">
      <c r="M1718" s="10" t="n">
        <v>42032</v>
      </c>
      <c r="N1718">
        <f>N1711-1</f>
        <v>10</v>
      </c>
      <c r="O1718" t="n">
        <v>33</v>
      </c>
    </row>
    <row r="1719" spans="13:15">
      <c r="M1719" s="10" t="n">
        <v>42031</v>
      </c>
      <c r="N1719">
        <f>N1712-1</f>
        <v>10</v>
      </c>
      <c r="O1719" t="n">
        <v>33</v>
      </c>
    </row>
    <row r="1720" spans="13:15">
      <c r="M1720" s="10" t="n">
        <v>42030</v>
      </c>
      <c r="N1720">
        <f>N1713-1</f>
        <v>10</v>
      </c>
      <c r="O1720" t="n">
        <v>33</v>
      </c>
    </row>
    <row r="1721" spans="13:15">
      <c r="M1721" s="10" t="n">
        <v>42029</v>
      </c>
      <c r="N1721">
        <f>N1714-1</f>
        <v>9</v>
      </c>
      <c r="O1721" t="n">
        <v>33</v>
      </c>
    </row>
    <row r="1722" spans="13:15">
      <c r="M1722" s="10" t="n">
        <v>42028</v>
      </c>
      <c r="N1722">
        <f>N1715-1</f>
        <v>9</v>
      </c>
      <c r="O1722" t="n">
        <v>33</v>
      </c>
    </row>
    <row r="1723" spans="13:15">
      <c r="M1723" s="10" t="n">
        <v>42027</v>
      </c>
      <c r="N1723">
        <f>N1716-1</f>
        <v>9</v>
      </c>
      <c r="O1723" t="n">
        <v>33</v>
      </c>
    </row>
    <row r="1724" spans="13:15">
      <c r="M1724" s="10" t="n">
        <v>42026</v>
      </c>
      <c r="N1724">
        <f>N1717-1</f>
        <v>9</v>
      </c>
      <c r="O1724" t="n">
        <v>33</v>
      </c>
    </row>
    <row r="1725" spans="13:15">
      <c r="M1725" s="10" t="n">
        <v>42025</v>
      </c>
      <c r="N1725">
        <f>N1718-1</f>
        <v>9</v>
      </c>
      <c r="O1725" t="n">
        <v>33</v>
      </c>
    </row>
    <row r="1726" spans="13:15">
      <c r="M1726" s="10" t="n">
        <v>42024</v>
      </c>
      <c r="N1726">
        <f>N1719-1</f>
        <v>9</v>
      </c>
      <c r="O1726" t="n">
        <v>33</v>
      </c>
    </row>
    <row r="1727" spans="13:15">
      <c r="M1727" s="10" t="n">
        <v>42023</v>
      </c>
      <c r="N1727">
        <f>N1720-1</f>
        <v>9</v>
      </c>
      <c r="O1727" t="n">
        <v>33</v>
      </c>
    </row>
    <row r="1728" spans="13:15">
      <c r="M1728" s="10" t="n">
        <v>42022</v>
      </c>
      <c r="N1728">
        <f>N1721-1</f>
        <v>8</v>
      </c>
      <c r="O1728" t="n">
        <v>33</v>
      </c>
    </row>
    <row r="1729" spans="13:15">
      <c r="M1729" s="10" t="n">
        <v>42021</v>
      </c>
      <c r="N1729">
        <f>N1722-1</f>
        <v>8</v>
      </c>
      <c r="O1729" t="n">
        <v>33</v>
      </c>
    </row>
    <row r="1730" spans="13:15">
      <c r="M1730" s="10" t="n">
        <v>42020</v>
      </c>
      <c r="N1730">
        <f>N1723-1</f>
        <v>8</v>
      </c>
      <c r="O1730" t="n">
        <v>33</v>
      </c>
    </row>
    <row r="1731" spans="13:15">
      <c r="M1731" s="10" t="n">
        <v>42019</v>
      </c>
      <c r="N1731">
        <f>N1724-1</f>
        <v>8</v>
      </c>
      <c r="O1731" t="n">
        <v>33</v>
      </c>
    </row>
    <row r="1732" spans="13:15">
      <c r="M1732" s="10" t="n">
        <v>42018</v>
      </c>
      <c r="N1732">
        <f>N1725-1</f>
        <v>8</v>
      </c>
      <c r="O1732" t="n">
        <v>33</v>
      </c>
    </row>
    <row r="1733" spans="13:15">
      <c r="M1733" s="10" t="n">
        <v>42017</v>
      </c>
      <c r="N1733">
        <f>N1726-1</f>
        <v>8</v>
      </c>
      <c r="O1733" t="n">
        <v>33</v>
      </c>
    </row>
    <row r="1734" spans="13:15">
      <c r="M1734" s="10" t="n">
        <v>42016</v>
      </c>
      <c r="N1734">
        <f>N1727-1</f>
        <v>8</v>
      </c>
      <c r="O1734" t="n">
        <v>33</v>
      </c>
    </row>
    <row r="1735" spans="13:15">
      <c r="M1735" s="10" t="n">
        <v>42015</v>
      </c>
      <c r="N1735">
        <f>N1728-1</f>
        <v>7</v>
      </c>
      <c r="O1735" t="n">
        <v>33</v>
      </c>
    </row>
    <row r="1736" spans="13:15">
      <c r="M1736" s="10" t="n">
        <v>42014</v>
      </c>
      <c r="N1736">
        <f>N1729-1</f>
        <v>7</v>
      </c>
      <c r="O1736" t="n">
        <v>33</v>
      </c>
    </row>
    <row r="1737" spans="13:15">
      <c r="M1737" s="10" t="n">
        <v>42013</v>
      </c>
      <c r="N1737">
        <f>N1730-1</f>
        <v>7</v>
      </c>
      <c r="O1737" t="n">
        <v>33</v>
      </c>
    </row>
    <row r="1738" spans="13:15">
      <c r="M1738" s="10" t="n">
        <v>42012</v>
      </c>
      <c r="N1738">
        <f>N1731-1</f>
        <v>7</v>
      </c>
      <c r="O1738" t="n">
        <v>33</v>
      </c>
    </row>
    <row r="1739" spans="13:15">
      <c r="M1739" s="10" t="n">
        <v>42011</v>
      </c>
      <c r="N1739">
        <f>N1732-1</f>
        <v>7</v>
      </c>
      <c r="O1739" t="n">
        <v>33</v>
      </c>
    </row>
    <row r="1740" spans="13:15">
      <c r="M1740" s="10" t="n">
        <v>42010</v>
      </c>
      <c r="N1740">
        <f>N1733-1</f>
        <v>7</v>
      </c>
      <c r="O1740" t="n">
        <v>33</v>
      </c>
    </row>
    <row r="1741" spans="13:15">
      <c r="M1741" s="10" t="n">
        <v>42009</v>
      </c>
      <c r="N1741">
        <f>N1734-1</f>
        <v>7</v>
      </c>
      <c r="O1741" t="n">
        <v>33</v>
      </c>
    </row>
    <row r="1742" spans="13:15">
      <c r="M1742" s="10" t="n">
        <v>42008</v>
      </c>
      <c r="N1742">
        <f>N1735-1</f>
        <v>6</v>
      </c>
      <c r="O1742" t="n">
        <v>33</v>
      </c>
    </row>
    <row r="1743" spans="13:15">
      <c r="M1743" s="10" t="n">
        <v>42007</v>
      </c>
      <c r="N1743">
        <f>N1736-1</f>
        <v>6</v>
      </c>
      <c r="O1743" t="n">
        <v>33</v>
      </c>
    </row>
    <row r="1744" spans="13:15">
      <c r="M1744" s="10" t="n">
        <v>42006</v>
      </c>
      <c r="N1744">
        <f>N1737-1</f>
        <v>6</v>
      </c>
      <c r="O1744" t="n">
        <v>33</v>
      </c>
    </row>
    <row r="1745" spans="13:15">
      <c r="M1745" s="10" t="n">
        <v>42005</v>
      </c>
      <c r="N1745">
        <f>N1738-1</f>
        <v>6</v>
      </c>
      <c r="O1745" t="n">
        <v>33</v>
      </c>
    </row>
    <row r="1746" spans="13:15">
      <c r="M1746" s="10" t="n">
        <v>42004</v>
      </c>
      <c r="N1746">
        <f>N1739-1</f>
        <v>6</v>
      </c>
      <c r="O1746" t="n">
        <v>33</v>
      </c>
    </row>
    <row r="1747" spans="13:15">
      <c r="M1747" s="10" t="n">
        <v>42003</v>
      </c>
      <c r="N1747">
        <f>N1740-1</f>
        <v>6</v>
      </c>
      <c r="O1747" t="n">
        <v>33</v>
      </c>
    </row>
    <row r="1748" spans="13:15">
      <c r="M1748" s="10" t="n">
        <v>42002</v>
      </c>
      <c r="N1748">
        <f>N1741-1</f>
        <v>6</v>
      </c>
      <c r="O1748" t="n">
        <v>33</v>
      </c>
    </row>
    <row r="1749" spans="13:15">
      <c r="M1749" s="10" t="n">
        <v>42001</v>
      </c>
      <c r="N1749">
        <f>N1742-1</f>
        <v>5</v>
      </c>
      <c r="O1749" t="n">
        <v>33</v>
      </c>
    </row>
    <row r="1750" spans="13:15">
      <c r="M1750" s="10" t="n">
        <v>42000</v>
      </c>
      <c r="N1750">
        <f>N1743-1</f>
        <v>5</v>
      </c>
      <c r="O1750" t="n">
        <v>33</v>
      </c>
    </row>
    <row r="1751" spans="13:15">
      <c r="M1751" s="10" t="n">
        <v>41999</v>
      </c>
      <c r="N1751">
        <f>N1744-1</f>
        <v>5</v>
      </c>
      <c r="O1751" t="n">
        <v>33</v>
      </c>
    </row>
    <row r="1752" spans="13:15">
      <c r="M1752" s="10" t="n">
        <v>41998</v>
      </c>
      <c r="N1752">
        <f>N1745-1</f>
        <v>5</v>
      </c>
      <c r="O1752" t="n">
        <v>33</v>
      </c>
    </row>
    <row r="1753" spans="13:15">
      <c r="M1753" s="10" t="n">
        <v>41997</v>
      </c>
      <c r="N1753">
        <f>N1746-1</f>
        <v>5</v>
      </c>
      <c r="O1753" t="n">
        <v>33</v>
      </c>
    </row>
    <row r="1754" spans="13:15">
      <c r="M1754" s="10" t="n">
        <v>41996</v>
      </c>
      <c r="N1754">
        <f>N1747-1</f>
        <v>5</v>
      </c>
      <c r="O1754" t="n">
        <v>33</v>
      </c>
    </row>
    <row r="1755" spans="13:15">
      <c r="M1755" s="10" t="n">
        <v>41995</v>
      </c>
      <c r="N1755">
        <f>N1748-1</f>
        <v>5</v>
      </c>
      <c r="O1755" t="n">
        <v>33</v>
      </c>
    </row>
    <row r="1756" spans="13:15">
      <c r="M1756" s="10" t="n">
        <v>41994</v>
      </c>
      <c r="N1756">
        <f>N1749-1</f>
        <v>4</v>
      </c>
      <c r="O1756" t="n">
        <v>33</v>
      </c>
    </row>
    <row r="1757" spans="13:15">
      <c r="M1757" s="10" t="n">
        <v>41993</v>
      </c>
      <c r="N1757">
        <f>N1750-1</f>
        <v>4</v>
      </c>
      <c r="O1757" t="n">
        <v>33</v>
      </c>
    </row>
    <row r="1758" spans="13:15">
      <c r="M1758" s="10" t="n">
        <v>41992</v>
      </c>
      <c r="N1758">
        <f>N1751-1</f>
        <v>4</v>
      </c>
      <c r="O1758" t="n">
        <v>33</v>
      </c>
    </row>
    <row r="1759" spans="13:15">
      <c r="M1759" s="10" t="n">
        <v>41991</v>
      </c>
      <c r="N1759">
        <f>N1752-1</f>
        <v>4</v>
      </c>
      <c r="O1759" t="n">
        <v>33</v>
      </c>
    </row>
    <row r="1760" spans="13:15">
      <c r="M1760" s="10" t="n">
        <v>41990</v>
      </c>
      <c r="N1760">
        <f>N1753-1</f>
        <v>4</v>
      </c>
      <c r="O1760" t="n">
        <v>33</v>
      </c>
    </row>
    <row r="1761" spans="13:15">
      <c r="M1761" s="10" t="n">
        <v>41989</v>
      </c>
      <c r="N1761">
        <f>N1754-1</f>
        <v>4</v>
      </c>
      <c r="O1761" t="n">
        <v>33</v>
      </c>
    </row>
    <row r="1762" spans="13:15">
      <c r="M1762" s="10" t="n">
        <v>41988</v>
      </c>
      <c r="N1762">
        <f>N1755-1</f>
        <v>4</v>
      </c>
      <c r="O1762" t="n">
        <v>33</v>
      </c>
    </row>
    <row r="1763" spans="13:15">
      <c r="M1763" s="10" t="n">
        <v>41987</v>
      </c>
      <c r="N1763">
        <f>N1756-1</f>
        <v>3</v>
      </c>
      <c r="O1763" t="n">
        <v>33</v>
      </c>
    </row>
    <row r="1764" spans="13:15">
      <c r="M1764" s="10" t="n">
        <v>41986</v>
      </c>
      <c r="N1764">
        <f>N1757-1</f>
        <v>3</v>
      </c>
      <c r="O1764" t="n">
        <v>33</v>
      </c>
    </row>
    <row r="1765" spans="13:15">
      <c r="M1765" s="10" t="n">
        <v>41985</v>
      </c>
      <c r="N1765">
        <f>N1758-1</f>
        <v>3</v>
      </c>
      <c r="O1765" t="n">
        <v>33</v>
      </c>
    </row>
    <row r="1766" spans="13:15">
      <c r="M1766" s="10" t="n">
        <v>41984</v>
      </c>
      <c r="N1766">
        <f>N1759-1</f>
        <v>3</v>
      </c>
      <c r="O1766" t="n">
        <v>33</v>
      </c>
    </row>
    <row r="1767" spans="13:15">
      <c r="M1767" s="10" t="n">
        <v>41983</v>
      </c>
      <c r="N1767">
        <f>N1760-1</f>
        <v>3</v>
      </c>
      <c r="O1767" t="n">
        <v>33</v>
      </c>
    </row>
    <row r="1768" spans="13:15">
      <c r="M1768" s="10" t="n">
        <v>41982</v>
      </c>
      <c r="N1768">
        <f>N1761-1</f>
        <v>3</v>
      </c>
      <c r="O1768" t="n">
        <v>33</v>
      </c>
    </row>
    <row r="1769" spans="13:15">
      <c r="M1769" s="10" t="n">
        <v>41981</v>
      </c>
      <c r="N1769">
        <f>N1762-1</f>
        <v>3</v>
      </c>
      <c r="O1769" t="n">
        <v>33</v>
      </c>
    </row>
    <row r="1770" spans="13:15">
      <c r="M1770" s="10" t="n">
        <v>41980</v>
      </c>
      <c r="N1770">
        <f>N1763-1</f>
        <v>2</v>
      </c>
      <c r="O1770" t="n">
        <v>33</v>
      </c>
    </row>
    <row r="1771" spans="13:15">
      <c r="M1771" s="10" t="n">
        <v>41979</v>
      </c>
      <c r="N1771">
        <f>N1764-1</f>
        <v>2</v>
      </c>
      <c r="O1771" t="n">
        <v>33</v>
      </c>
    </row>
    <row r="1772" spans="13:15">
      <c r="M1772" s="10" t="n">
        <v>41978</v>
      </c>
      <c r="N1772">
        <f>N1765-1</f>
        <v>2</v>
      </c>
      <c r="O1772" t="n">
        <v>33</v>
      </c>
    </row>
    <row r="1773" spans="13:15">
      <c r="M1773" s="10" t="n">
        <v>41977</v>
      </c>
      <c r="N1773">
        <f>N1766-1</f>
        <v>2</v>
      </c>
      <c r="O1773" t="n">
        <v>33</v>
      </c>
    </row>
    <row r="1774" spans="13:15">
      <c r="M1774" s="10" t="n">
        <v>41976</v>
      </c>
      <c r="N1774">
        <f>N1767-1</f>
        <v>2</v>
      </c>
      <c r="O1774" t="n">
        <v>33</v>
      </c>
    </row>
    <row r="1775" spans="13:15">
      <c r="M1775" s="10" t="n">
        <v>41975</v>
      </c>
      <c r="N1775">
        <f>N1768-1</f>
        <v>2</v>
      </c>
      <c r="O1775" t="n">
        <v>33</v>
      </c>
    </row>
    <row r="1776" spans="13:15">
      <c r="M1776" s="10" t="n">
        <v>41974</v>
      </c>
      <c r="N1776">
        <f>N1769-1</f>
        <v>2</v>
      </c>
      <c r="O1776" t="n">
        <v>33</v>
      </c>
    </row>
    <row r="1777" spans="13:15">
      <c r="M1777" s="10" t="n">
        <v>41973</v>
      </c>
      <c r="N1777">
        <f>N1770-1</f>
        <v>1</v>
      </c>
      <c r="O1777" t="n">
        <v>33</v>
      </c>
    </row>
    <row r="1778" spans="13:15">
      <c r="M1778" s="10" t="n">
        <v>41972</v>
      </c>
      <c r="N1778">
        <f>N1771-1</f>
        <v>1</v>
      </c>
      <c r="O1778" t="n">
        <v>33</v>
      </c>
    </row>
    <row r="1779" spans="13:15">
      <c r="M1779" s="10" t="n">
        <v>41971</v>
      </c>
      <c r="N1779">
        <f>N1772-1</f>
        <v>1</v>
      </c>
      <c r="O1779" t="n">
        <v>33</v>
      </c>
    </row>
    <row r="1780" spans="13:15">
      <c r="M1780" s="10" t="n">
        <v>41970</v>
      </c>
      <c r="N1780">
        <f>N1773-1</f>
        <v>1</v>
      </c>
      <c r="O1780" t="n">
        <v>33</v>
      </c>
    </row>
    <row r="1781" spans="13:15">
      <c r="M1781" s="10" t="n">
        <v>41969</v>
      </c>
      <c r="N1781">
        <f>N1774-1</f>
        <v>1</v>
      </c>
      <c r="O1781" t="n">
        <v>33</v>
      </c>
    </row>
    <row r="1782" spans="13:15">
      <c r="M1782" s="10" t="n">
        <v>41968</v>
      </c>
      <c r="N1782">
        <f>N1775-1</f>
        <v>1</v>
      </c>
      <c r="O1782" t="n">
        <v>33</v>
      </c>
    </row>
    <row r="1783" spans="13:15">
      <c r="M1783" s="10" t="n">
        <v>41967</v>
      </c>
      <c r="N1783">
        <f>N1776-1</f>
        <v>1</v>
      </c>
      <c r="O1783" t="n">
        <v>33</v>
      </c>
    </row>
    <row r="1784" spans="13:15">
      <c r="M1784" s="10" t="n">
        <v>41966</v>
      </c>
      <c r="N1784" t="n">
        <v>16</v>
      </c>
      <c r="O1784" t="n">
        <v>32</v>
      </c>
    </row>
    <row r="1785" spans="13:15">
      <c r="M1785" s="10" t="n">
        <v>41965</v>
      </c>
      <c r="N1785" t="n">
        <v>16</v>
      </c>
      <c r="O1785" t="n">
        <v>32</v>
      </c>
    </row>
    <row r="1786" spans="13:15">
      <c r="M1786" s="10" t="n">
        <v>41964</v>
      </c>
      <c r="N1786" t="n">
        <v>16</v>
      </c>
      <c r="O1786" t="n">
        <v>32</v>
      </c>
    </row>
    <row r="1787" spans="13:15">
      <c r="M1787" s="10" t="n">
        <v>41963</v>
      </c>
      <c r="N1787" t="n">
        <v>16</v>
      </c>
      <c r="O1787" t="n">
        <v>32</v>
      </c>
    </row>
    <row r="1788" spans="13:15">
      <c r="M1788" s="10" t="n">
        <v>41962</v>
      </c>
      <c r="N1788" t="n">
        <v>16</v>
      </c>
      <c r="O1788" t="n">
        <v>32</v>
      </c>
    </row>
    <row r="1789" spans="13:15">
      <c r="M1789" s="10" t="n">
        <v>41961</v>
      </c>
      <c r="N1789" t="n">
        <v>16</v>
      </c>
      <c r="O1789" t="n">
        <v>32</v>
      </c>
    </row>
    <row r="1790" spans="13:15">
      <c r="M1790" s="10" t="n">
        <v>41960</v>
      </c>
      <c r="N1790" t="n">
        <v>16</v>
      </c>
      <c r="O1790" t="n">
        <v>32</v>
      </c>
    </row>
    <row r="1791" spans="13:15">
      <c r="M1791" s="10" t="n">
        <v>41959</v>
      </c>
      <c r="N1791">
        <f>N1784-1</f>
        <v>15</v>
      </c>
      <c r="O1791" t="n">
        <v>32</v>
      </c>
    </row>
    <row r="1792" spans="13:15">
      <c r="M1792" s="10" t="n">
        <v>41958</v>
      </c>
      <c r="N1792">
        <f>N1785-1</f>
        <v>15</v>
      </c>
      <c r="O1792" t="n">
        <v>32</v>
      </c>
    </row>
    <row r="1793" spans="13:15">
      <c r="M1793" s="10" t="n">
        <v>41957</v>
      </c>
      <c r="N1793">
        <f>N1786-1</f>
        <v>15</v>
      </c>
      <c r="O1793" t="n">
        <v>32</v>
      </c>
    </row>
    <row r="1794" spans="13:15">
      <c r="M1794" s="10" t="n">
        <v>41956</v>
      </c>
      <c r="N1794">
        <f>N1787-1</f>
        <v>15</v>
      </c>
      <c r="O1794" t="n">
        <v>32</v>
      </c>
    </row>
    <row r="1795" spans="13:15">
      <c r="M1795" s="10" t="n">
        <v>41955</v>
      </c>
      <c r="N1795">
        <f>N1788-1</f>
        <v>15</v>
      </c>
      <c r="O1795" t="n">
        <v>32</v>
      </c>
    </row>
    <row r="1796" spans="13:15">
      <c r="M1796" s="10" t="n">
        <v>41954</v>
      </c>
      <c r="N1796">
        <f>N1789-1</f>
        <v>15</v>
      </c>
      <c r="O1796" t="n">
        <v>32</v>
      </c>
    </row>
    <row r="1797" spans="13:15">
      <c r="M1797" s="10" t="n">
        <v>41953</v>
      </c>
      <c r="N1797">
        <f>N1790-1</f>
        <v>15</v>
      </c>
      <c r="O1797" t="n">
        <v>32</v>
      </c>
    </row>
    <row r="1798" spans="13:15">
      <c r="M1798" s="10" t="n">
        <v>41952</v>
      </c>
      <c r="N1798">
        <f>N1791-1</f>
        <v>14</v>
      </c>
      <c r="O1798" t="n">
        <v>32</v>
      </c>
    </row>
    <row r="1799" spans="13:15">
      <c r="M1799" s="10" t="n">
        <v>41951</v>
      </c>
      <c r="N1799">
        <f>N1792-1</f>
        <v>14</v>
      </c>
      <c r="O1799" t="n">
        <v>32</v>
      </c>
    </row>
    <row r="1800" spans="13:15">
      <c r="M1800" s="10" t="n">
        <v>41950</v>
      </c>
      <c r="N1800">
        <f>N1793-1</f>
        <v>14</v>
      </c>
      <c r="O1800" t="n">
        <v>32</v>
      </c>
    </row>
    <row r="1801" spans="13:15">
      <c r="M1801" s="10" t="n">
        <v>41949</v>
      </c>
      <c r="N1801">
        <f>N1794-1</f>
        <v>14</v>
      </c>
      <c r="O1801" t="n">
        <v>32</v>
      </c>
    </row>
    <row r="1802" spans="13:15">
      <c r="M1802" s="10" t="n">
        <v>41948</v>
      </c>
      <c r="N1802">
        <f>N1795-1</f>
        <v>14</v>
      </c>
      <c r="O1802" t="n">
        <v>32</v>
      </c>
    </row>
    <row r="1803" spans="13:15">
      <c r="M1803" s="10" t="n">
        <v>41947</v>
      </c>
      <c r="N1803">
        <f>N1796-1</f>
        <v>14</v>
      </c>
      <c r="O1803" t="n">
        <v>32</v>
      </c>
    </row>
    <row r="1804" spans="13:15">
      <c r="M1804" s="10" t="n">
        <v>41946</v>
      </c>
      <c r="N1804">
        <f>N1797-1</f>
        <v>14</v>
      </c>
      <c r="O1804" t="n">
        <v>32</v>
      </c>
    </row>
    <row r="1805" spans="13:15">
      <c r="M1805" s="10" t="n">
        <v>41945</v>
      </c>
      <c r="N1805">
        <f>N1798-1</f>
        <v>13</v>
      </c>
      <c r="O1805" t="n">
        <v>32</v>
      </c>
    </row>
    <row r="1806" spans="13:15">
      <c r="M1806" s="10" t="n">
        <v>41944</v>
      </c>
      <c r="N1806">
        <f>N1799-1</f>
        <v>13</v>
      </c>
      <c r="O1806" t="n">
        <v>32</v>
      </c>
    </row>
    <row r="1807" spans="13:15">
      <c r="M1807" s="10" t="n">
        <v>41943</v>
      </c>
      <c r="N1807">
        <f>N1800-1</f>
        <v>13</v>
      </c>
      <c r="O1807" t="n">
        <v>32</v>
      </c>
    </row>
    <row r="1808" spans="13:15">
      <c r="M1808" s="10" t="n">
        <v>41942</v>
      </c>
      <c r="N1808">
        <f>N1801-1</f>
        <v>13</v>
      </c>
      <c r="O1808" t="n">
        <v>32</v>
      </c>
    </row>
    <row r="1809" spans="13:15">
      <c r="M1809" s="10" t="n">
        <v>41941</v>
      </c>
      <c r="N1809">
        <f>N1802-1</f>
        <v>13</v>
      </c>
      <c r="O1809" t="n">
        <v>32</v>
      </c>
    </row>
    <row r="1810" spans="13:15">
      <c r="M1810" s="10" t="n">
        <v>41940</v>
      </c>
      <c r="N1810">
        <f>N1803-1</f>
        <v>13</v>
      </c>
      <c r="O1810" t="n">
        <v>32</v>
      </c>
    </row>
    <row r="1811" spans="13:15">
      <c r="M1811" s="10" t="n">
        <v>41939</v>
      </c>
      <c r="N1811">
        <f>N1804-1</f>
        <v>13</v>
      </c>
      <c r="O1811" t="n">
        <v>32</v>
      </c>
    </row>
    <row r="1812" spans="13:15">
      <c r="M1812" s="10" t="n">
        <v>41938</v>
      </c>
      <c r="N1812">
        <f>N1805-1</f>
        <v>12</v>
      </c>
      <c r="O1812" t="n">
        <v>32</v>
      </c>
    </row>
    <row r="1813" spans="13:15">
      <c r="M1813" s="10" t="n">
        <v>41937</v>
      </c>
      <c r="N1813">
        <f>N1806-1</f>
        <v>12</v>
      </c>
      <c r="O1813" t="n">
        <v>32</v>
      </c>
    </row>
    <row r="1814" spans="13:15">
      <c r="M1814" s="10" t="n">
        <v>41936</v>
      </c>
      <c r="N1814">
        <f>N1807-1</f>
        <v>12</v>
      </c>
      <c r="O1814" t="n">
        <v>32</v>
      </c>
    </row>
    <row r="1815" spans="13:15">
      <c r="M1815" s="10" t="n">
        <v>41935</v>
      </c>
      <c r="N1815">
        <f>N1808-1</f>
        <v>12</v>
      </c>
      <c r="O1815" t="n">
        <v>32</v>
      </c>
    </row>
    <row r="1816" spans="13:15">
      <c r="M1816" s="10" t="n">
        <v>41934</v>
      </c>
      <c r="N1816">
        <f>N1809-1</f>
        <v>12</v>
      </c>
      <c r="O1816" t="n">
        <v>32</v>
      </c>
    </row>
    <row r="1817" spans="13:15">
      <c r="M1817" s="10" t="n">
        <v>41933</v>
      </c>
      <c r="N1817">
        <f>N1810-1</f>
        <v>12</v>
      </c>
      <c r="O1817" t="n">
        <v>32</v>
      </c>
    </row>
    <row r="1818" spans="13:15">
      <c r="M1818" s="10" t="n">
        <v>41932</v>
      </c>
      <c r="N1818">
        <f>N1811-1</f>
        <v>12</v>
      </c>
      <c r="O1818" t="n">
        <v>32</v>
      </c>
    </row>
    <row r="1819" spans="13:15">
      <c r="M1819" s="10" t="n">
        <v>41931</v>
      </c>
      <c r="N1819">
        <f>N1812-1</f>
        <v>11</v>
      </c>
      <c r="O1819" t="n">
        <v>32</v>
      </c>
    </row>
    <row r="1820" spans="13:15">
      <c r="M1820" s="10" t="n">
        <v>41930</v>
      </c>
      <c r="N1820">
        <f>N1813-1</f>
        <v>11</v>
      </c>
      <c r="O1820" t="n">
        <v>32</v>
      </c>
    </row>
    <row r="1821" spans="13:15">
      <c r="M1821" s="10" t="n">
        <v>41929</v>
      </c>
      <c r="N1821">
        <f>N1814-1</f>
        <v>11</v>
      </c>
      <c r="O1821" t="n">
        <v>32</v>
      </c>
    </row>
    <row r="1822" spans="13:15">
      <c r="M1822" s="10" t="n">
        <v>41928</v>
      </c>
      <c r="N1822">
        <f>N1815-1</f>
        <v>11</v>
      </c>
      <c r="O1822" t="n">
        <v>32</v>
      </c>
    </row>
    <row r="1823" spans="13:15">
      <c r="M1823" s="10" t="n">
        <v>41927</v>
      </c>
      <c r="N1823">
        <f>N1816-1</f>
        <v>11</v>
      </c>
      <c r="O1823" t="n">
        <v>32</v>
      </c>
    </row>
    <row r="1824" spans="13:15">
      <c r="M1824" s="10" t="n">
        <v>41926</v>
      </c>
      <c r="N1824">
        <f>N1817-1</f>
        <v>11</v>
      </c>
      <c r="O1824" t="n">
        <v>32</v>
      </c>
    </row>
    <row r="1825" spans="13:15">
      <c r="M1825" s="10" t="n">
        <v>41925</v>
      </c>
      <c r="N1825">
        <f>N1818-1</f>
        <v>11</v>
      </c>
      <c r="O1825" t="n">
        <v>32</v>
      </c>
    </row>
    <row r="1826" spans="13:15">
      <c r="M1826" s="10" t="n">
        <v>41924</v>
      </c>
      <c r="N1826">
        <f>N1819-1</f>
        <v>10</v>
      </c>
      <c r="O1826" t="n">
        <v>32</v>
      </c>
    </row>
    <row r="1827" spans="13:15">
      <c r="M1827" s="10" t="n">
        <v>41923</v>
      </c>
      <c r="N1827">
        <f>N1820-1</f>
        <v>10</v>
      </c>
      <c r="O1827" t="n">
        <v>32</v>
      </c>
    </row>
    <row r="1828" spans="13:15">
      <c r="M1828" s="10" t="n">
        <v>41922</v>
      </c>
      <c r="N1828">
        <f>N1821-1</f>
        <v>10</v>
      </c>
      <c r="O1828" t="n">
        <v>32</v>
      </c>
    </row>
    <row r="1829" spans="13:15">
      <c r="M1829" s="10" t="n">
        <v>41921</v>
      </c>
      <c r="N1829">
        <f>N1822-1</f>
        <v>10</v>
      </c>
      <c r="O1829" t="n">
        <v>32</v>
      </c>
    </row>
    <row r="1830" spans="13:15">
      <c r="M1830" s="10" t="n">
        <v>41920</v>
      </c>
      <c r="N1830">
        <f>N1823-1</f>
        <v>10</v>
      </c>
      <c r="O1830" t="n">
        <v>32</v>
      </c>
    </row>
    <row r="1831" spans="13:15">
      <c r="M1831" s="10" t="n">
        <v>41919</v>
      </c>
      <c r="N1831">
        <f>N1824-1</f>
        <v>10</v>
      </c>
      <c r="O1831" t="n">
        <v>32</v>
      </c>
    </row>
    <row r="1832" spans="13:15">
      <c r="M1832" s="10" t="n">
        <v>41918</v>
      </c>
      <c r="N1832">
        <f>N1825-1</f>
        <v>10</v>
      </c>
      <c r="O1832" t="n">
        <v>32</v>
      </c>
    </row>
    <row r="1833" spans="13:15">
      <c r="M1833" s="10" t="n">
        <v>41917</v>
      </c>
      <c r="N1833">
        <f>N1826-1</f>
        <v>9</v>
      </c>
      <c r="O1833" t="n">
        <v>32</v>
      </c>
    </row>
    <row r="1834" spans="13:15">
      <c r="M1834" s="10" t="n">
        <v>41916</v>
      </c>
      <c r="N1834">
        <f>N1827-1</f>
        <v>9</v>
      </c>
      <c r="O1834" t="n">
        <v>32</v>
      </c>
    </row>
    <row r="1835" spans="13:15">
      <c r="M1835" s="10" t="n">
        <v>41915</v>
      </c>
      <c r="N1835">
        <f>N1828-1</f>
        <v>9</v>
      </c>
      <c r="O1835" t="n">
        <v>32</v>
      </c>
    </row>
    <row r="1836" spans="13:15">
      <c r="M1836" s="10" t="n">
        <v>41914</v>
      </c>
      <c r="N1836">
        <f>N1829-1</f>
        <v>9</v>
      </c>
      <c r="O1836" t="n">
        <v>32</v>
      </c>
    </row>
    <row r="1837" spans="13:15">
      <c r="M1837" s="10" t="n">
        <v>41913</v>
      </c>
      <c r="N1837">
        <f>N1830-1</f>
        <v>9</v>
      </c>
      <c r="O1837" t="n">
        <v>32</v>
      </c>
    </row>
    <row r="1838" spans="13:15">
      <c r="M1838" s="10" t="n">
        <v>41912</v>
      </c>
      <c r="N1838">
        <f>N1831-1</f>
        <v>9</v>
      </c>
      <c r="O1838" t="n">
        <v>32</v>
      </c>
    </row>
    <row r="1839" spans="13:15">
      <c r="M1839" s="10" t="n">
        <v>41911</v>
      </c>
      <c r="N1839">
        <f>N1832-1</f>
        <v>9</v>
      </c>
      <c r="O1839" t="n">
        <v>32</v>
      </c>
    </row>
    <row r="1840" spans="13:15">
      <c r="M1840" s="10" t="n">
        <v>41910</v>
      </c>
      <c r="N1840">
        <f>N1833-1</f>
        <v>8</v>
      </c>
      <c r="O1840" t="n">
        <v>32</v>
      </c>
    </row>
    <row r="1841" spans="13:15">
      <c r="M1841" s="10" t="n">
        <v>41909</v>
      </c>
      <c r="N1841">
        <f>N1834-1</f>
        <v>8</v>
      </c>
      <c r="O1841" t="n">
        <v>32</v>
      </c>
    </row>
    <row r="1842" spans="13:15">
      <c r="M1842" s="10" t="n">
        <v>41908</v>
      </c>
      <c r="N1842">
        <f>N1835-1</f>
        <v>8</v>
      </c>
      <c r="O1842" t="n">
        <v>32</v>
      </c>
    </row>
    <row r="1843" spans="13:15">
      <c r="M1843" s="10" t="n">
        <v>41907</v>
      </c>
      <c r="N1843">
        <f>N1836-1</f>
        <v>8</v>
      </c>
      <c r="O1843" t="n">
        <v>32</v>
      </c>
    </row>
    <row r="1844" spans="13:15">
      <c r="M1844" s="10" t="n">
        <v>41906</v>
      </c>
      <c r="N1844">
        <f>N1837-1</f>
        <v>8</v>
      </c>
      <c r="O1844" t="n">
        <v>32</v>
      </c>
    </row>
    <row r="1845" spans="13:15">
      <c r="M1845" s="10" t="n">
        <v>41905</v>
      </c>
      <c r="N1845">
        <f>N1838-1</f>
        <v>8</v>
      </c>
      <c r="O1845" t="n">
        <v>32</v>
      </c>
    </row>
    <row r="1846" spans="13:15">
      <c r="M1846" s="10" t="n">
        <v>41904</v>
      </c>
      <c r="N1846">
        <f>N1839-1</f>
        <v>8</v>
      </c>
      <c r="O1846" t="n">
        <v>32</v>
      </c>
    </row>
    <row r="1847" spans="13:15">
      <c r="M1847" s="10" t="n">
        <v>41903</v>
      </c>
      <c r="N1847">
        <f>N1840-1</f>
        <v>7</v>
      </c>
      <c r="O1847" t="n">
        <v>32</v>
      </c>
    </row>
    <row r="1848" spans="13:15">
      <c r="M1848" s="10" t="n">
        <v>41902</v>
      </c>
      <c r="N1848">
        <f>N1841-1</f>
        <v>7</v>
      </c>
      <c r="O1848" t="n">
        <v>32</v>
      </c>
    </row>
    <row r="1849" spans="13:15">
      <c r="M1849" s="10" t="n">
        <v>41901</v>
      </c>
      <c r="N1849">
        <f>N1842-1</f>
        <v>7</v>
      </c>
      <c r="O1849" t="n">
        <v>32</v>
      </c>
    </row>
    <row r="1850" spans="13:15">
      <c r="M1850" s="10" t="n">
        <v>41900</v>
      </c>
      <c r="N1850">
        <f>N1843-1</f>
        <v>7</v>
      </c>
      <c r="O1850" t="n">
        <v>32</v>
      </c>
    </row>
    <row r="1851" spans="13:15">
      <c r="M1851" s="10" t="n">
        <v>41899</v>
      </c>
      <c r="N1851">
        <f>N1844-1</f>
        <v>7</v>
      </c>
      <c r="O1851" t="n">
        <v>32</v>
      </c>
    </row>
    <row r="1852" spans="13:15">
      <c r="M1852" s="10" t="n">
        <v>41898</v>
      </c>
      <c r="N1852">
        <f>N1845-1</f>
        <v>7</v>
      </c>
      <c r="O1852" t="n">
        <v>32</v>
      </c>
    </row>
    <row r="1853" spans="13:15">
      <c r="M1853" s="10" t="n">
        <v>41897</v>
      </c>
      <c r="N1853">
        <f>N1846-1</f>
        <v>7</v>
      </c>
      <c r="O1853" t="n">
        <v>32</v>
      </c>
    </row>
    <row r="1854" spans="13:15">
      <c r="M1854" s="10" t="n">
        <v>41896</v>
      </c>
      <c r="N1854">
        <f>N1847-1</f>
        <v>6</v>
      </c>
      <c r="O1854" t="n">
        <v>32</v>
      </c>
    </row>
    <row r="1855" spans="13:15">
      <c r="M1855" s="10" t="n">
        <v>41895</v>
      </c>
      <c r="N1855">
        <f>N1848-1</f>
        <v>6</v>
      </c>
      <c r="O1855" t="n">
        <v>32</v>
      </c>
    </row>
    <row r="1856" spans="13:15">
      <c r="M1856" s="10" t="n">
        <v>41894</v>
      </c>
      <c r="N1856">
        <f>N1849-1</f>
        <v>6</v>
      </c>
      <c r="O1856" t="n">
        <v>32</v>
      </c>
    </row>
    <row r="1857" spans="13:15">
      <c r="M1857" s="10" t="n">
        <v>41893</v>
      </c>
      <c r="N1857">
        <f>N1850-1</f>
        <v>6</v>
      </c>
      <c r="O1857" t="n">
        <v>32</v>
      </c>
    </row>
    <row r="1858" spans="13:15">
      <c r="M1858" s="10" t="n">
        <v>41892</v>
      </c>
      <c r="N1858">
        <f>N1851-1</f>
        <v>6</v>
      </c>
      <c r="O1858" t="n">
        <v>32</v>
      </c>
    </row>
    <row r="1859" spans="13:15">
      <c r="M1859" s="10" t="n">
        <v>41891</v>
      </c>
      <c r="N1859">
        <f>N1852-1</f>
        <v>6</v>
      </c>
      <c r="O1859" t="n">
        <v>32</v>
      </c>
    </row>
    <row r="1860" spans="13:15">
      <c r="M1860" s="10" t="n">
        <v>41890</v>
      </c>
      <c r="N1860">
        <f>N1853-1</f>
        <v>6</v>
      </c>
      <c r="O1860" t="n">
        <v>32</v>
      </c>
    </row>
    <row r="1861" spans="13:15">
      <c r="M1861" s="10" t="n">
        <v>41889</v>
      </c>
      <c r="N1861">
        <f>N1854-1</f>
        <v>5</v>
      </c>
      <c r="O1861" t="n">
        <v>32</v>
      </c>
    </row>
    <row r="1862" spans="13:15">
      <c r="M1862" s="10" t="n">
        <v>41888</v>
      </c>
      <c r="N1862">
        <f>N1855-1</f>
        <v>5</v>
      </c>
      <c r="O1862" t="n">
        <v>32</v>
      </c>
    </row>
    <row r="1863" spans="13:15">
      <c r="M1863" s="10" t="n">
        <v>41887</v>
      </c>
      <c r="N1863">
        <f>N1856-1</f>
        <v>5</v>
      </c>
      <c r="O1863" t="n">
        <v>32</v>
      </c>
    </row>
    <row r="1864" spans="13:15">
      <c r="M1864" s="10" t="n">
        <v>41886</v>
      </c>
      <c r="N1864">
        <f>N1857-1</f>
        <v>5</v>
      </c>
      <c r="O1864" t="n">
        <v>32</v>
      </c>
    </row>
    <row r="1865" spans="13:15">
      <c r="M1865" s="10" t="n">
        <v>41885</v>
      </c>
      <c r="N1865">
        <f>N1858-1</f>
        <v>5</v>
      </c>
      <c r="O1865" t="n">
        <v>32</v>
      </c>
    </row>
    <row r="1866" spans="13:15">
      <c r="M1866" s="10" t="n">
        <v>41884</v>
      </c>
      <c r="N1866">
        <f>N1859-1</f>
        <v>5</v>
      </c>
      <c r="O1866" t="n">
        <v>32</v>
      </c>
    </row>
    <row r="1867" spans="13:15">
      <c r="M1867" s="10" t="n">
        <v>41883</v>
      </c>
      <c r="N1867">
        <f>N1860-1</f>
        <v>5</v>
      </c>
      <c r="O1867" t="n">
        <v>32</v>
      </c>
    </row>
    <row r="1868" spans="13:15">
      <c r="M1868" s="10" t="n">
        <v>41882</v>
      </c>
      <c r="N1868">
        <f>N1861-1</f>
        <v>4</v>
      </c>
      <c r="O1868" t="n">
        <v>32</v>
      </c>
    </row>
    <row r="1869" spans="13:15">
      <c r="M1869" s="10" t="n">
        <v>41881</v>
      </c>
      <c r="N1869">
        <f>N1862-1</f>
        <v>4</v>
      </c>
      <c r="O1869" t="n">
        <v>32</v>
      </c>
    </row>
    <row r="1870" spans="13:15">
      <c r="M1870" s="10" t="n">
        <v>41880</v>
      </c>
      <c r="N1870">
        <f>N1863-1</f>
        <v>4</v>
      </c>
      <c r="O1870" t="n">
        <v>32</v>
      </c>
    </row>
    <row r="1871" spans="13:15">
      <c r="M1871" s="10" t="n">
        <v>41879</v>
      </c>
      <c r="N1871">
        <f>N1864-1</f>
        <v>4</v>
      </c>
      <c r="O1871" t="n">
        <v>32</v>
      </c>
    </row>
    <row r="1872" spans="13:15">
      <c r="M1872" s="10" t="n">
        <v>41878</v>
      </c>
      <c r="N1872">
        <f>N1865-1</f>
        <v>4</v>
      </c>
      <c r="O1872" t="n">
        <v>32</v>
      </c>
    </row>
    <row r="1873" spans="13:15">
      <c r="M1873" s="10" t="n">
        <v>41877</v>
      </c>
      <c r="N1873">
        <f>N1866-1</f>
        <v>4</v>
      </c>
      <c r="O1873" t="n">
        <v>32</v>
      </c>
    </row>
    <row r="1874" spans="13:15">
      <c r="M1874" s="10" t="n">
        <v>41876</v>
      </c>
      <c r="N1874">
        <f>N1867-1</f>
        <v>4</v>
      </c>
      <c r="O1874" t="n">
        <v>32</v>
      </c>
    </row>
    <row r="1875" spans="13:15">
      <c r="M1875" s="10" t="n">
        <v>41875</v>
      </c>
      <c r="N1875">
        <f>N1868-1</f>
        <v>3</v>
      </c>
      <c r="O1875" t="n">
        <v>32</v>
      </c>
    </row>
    <row r="1876" spans="13:15">
      <c r="M1876" s="10" t="n">
        <v>41874</v>
      </c>
      <c r="N1876">
        <f>N1869-1</f>
        <v>3</v>
      </c>
      <c r="O1876" t="n">
        <v>32</v>
      </c>
    </row>
    <row r="1877" spans="13:15">
      <c r="M1877" s="10" t="n">
        <v>41873</v>
      </c>
      <c r="N1877">
        <f>N1870-1</f>
        <v>3</v>
      </c>
      <c r="O1877" t="n">
        <v>32</v>
      </c>
    </row>
    <row r="1878" spans="13:15">
      <c r="M1878" s="10" t="n">
        <v>41872</v>
      </c>
      <c r="N1878">
        <f>N1871-1</f>
        <v>3</v>
      </c>
      <c r="O1878" t="n">
        <v>32</v>
      </c>
    </row>
    <row r="1879" spans="13:15">
      <c r="M1879" s="10" t="n">
        <v>41871</v>
      </c>
      <c r="N1879">
        <f>N1872-1</f>
        <v>3</v>
      </c>
      <c r="O1879" t="n">
        <v>32</v>
      </c>
    </row>
    <row r="1880" spans="13:15">
      <c r="M1880" s="10" t="n">
        <v>41870</v>
      </c>
      <c r="N1880">
        <f>N1873-1</f>
        <v>3</v>
      </c>
      <c r="O1880" t="n">
        <v>32</v>
      </c>
    </row>
    <row r="1881" spans="13:15">
      <c r="M1881" s="10" t="n">
        <v>41869</v>
      </c>
      <c r="N1881">
        <f>N1874-1</f>
        <v>3</v>
      </c>
      <c r="O1881" t="n">
        <v>32</v>
      </c>
    </row>
    <row r="1882" spans="13:15">
      <c r="M1882" s="10" t="n">
        <v>41868</v>
      </c>
      <c r="N1882">
        <f>N1875-1</f>
        <v>2</v>
      </c>
      <c r="O1882" t="n">
        <v>32</v>
      </c>
    </row>
    <row r="1883" spans="13:15">
      <c r="M1883" s="10" t="n">
        <v>41867</v>
      </c>
      <c r="N1883">
        <f>N1876-1</f>
        <v>2</v>
      </c>
      <c r="O1883" t="n">
        <v>32</v>
      </c>
    </row>
    <row r="1884" spans="13:15">
      <c r="M1884" s="10" t="n">
        <v>41866</v>
      </c>
      <c r="N1884">
        <f>N1877-1</f>
        <v>2</v>
      </c>
      <c r="O1884" t="n">
        <v>32</v>
      </c>
    </row>
    <row r="1885" spans="13:15">
      <c r="M1885" s="10" t="n">
        <v>41865</v>
      </c>
      <c r="N1885">
        <f>N1878-1</f>
        <v>2</v>
      </c>
      <c r="O1885" t="n">
        <v>32</v>
      </c>
    </row>
    <row r="1886" spans="13:15">
      <c r="M1886" s="10" t="n">
        <v>41864</v>
      </c>
      <c r="N1886">
        <f>N1879-1</f>
        <v>2</v>
      </c>
      <c r="O1886" t="n">
        <v>32</v>
      </c>
    </row>
    <row r="1887" spans="13:15">
      <c r="M1887" s="10" t="n">
        <v>41863</v>
      </c>
      <c r="N1887">
        <f>N1880-1</f>
        <v>2</v>
      </c>
      <c r="O1887" t="n">
        <v>32</v>
      </c>
    </row>
    <row r="1888" spans="13:15">
      <c r="M1888" s="10" t="n">
        <v>41862</v>
      </c>
      <c r="N1888">
        <f>N1881-1</f>
        <v>2</v>
      </c>
      <c r="O1888" t="n">
        <v>32</v>
      </c>
    </row>
    <row r="1889" spans="13:15">
      <c r="M1889" s="10" t="n">
        <v>41861</v>
      </c>
      <c r="N1889">
        <f>N1882-1</f>
        <v>1</v>
      </c>
      <c r="O1889" t="n">
        <v>32</v>
      </c>
    </row>
    <row r="1890" spans="13:15">
      <c r="M1890" s="10" t="n">
        <v>41860</v>
      </c>
      <c r="N1890">
        <f>N1883-1</f>
        <v>1</v>
      </c>
      <c r="O1890" t="n">
        <v>32</v>
      </c>
    </row>
    <row r="1891" spans="13:15">
      <c r="M1891" s="10" t="n">
        <v>41859</v>
      </c>
      <c r="N1891">
        <f>N1884-1</f>
        <v>1</v>
      </c>
      <c r="O1891" t="n">
        <v>32</v>
      </c>
    </row>
    <row r="1892" spans="13:15">
      <c r="M1892" s="10" t="n">
        <v>41858</v>
      </c>
      <c r="N1892">
        <f>N1885-1</f>
        <v>1</v>
      </c>
      <c r="O1892" t="n">
        <v>32</v>
      </c>
    </row>
    <row r="1893" spans="13:15">
      <c r="M1893" s="10" t="n">
        <v>41857</v>
      </c>
      <c r="N1893">
        <f>N1886-1</f>
        <v>1</v>
      </c>
      <c r="O1893" t="n">
        <v>32</v>
      </c>
    </row>
    <row r="1894" spans="13:15">
      <c r="M1894" s="10" t="n">
        <v>41856</v>
      </c>
      <c r="N1894">
        <f>N1887-1</f>
        <v>1</v>
      </c>
      <c r="O1894" t="n">
        <v>32</v>
      </c>
    </row>
    <row r="1895" spans="13:15">
      <c r="M1895" s="10" t="n">
        <v>41855</v>
      </c>
      <c r="N1895">
        <f>N1888-1</f>
        <v>1</v>
      </c>
      <c r="O1895" t="n">
        <v>32</v>
      </c>
    </row>
    <row r="1896" spans="13:15">
      <c r="M1896" s="10" t="n">
        <v>41854</v>
      </c>
      <c r="N1896" t="n">
        <v>16</v>
      </c>
      <c r="O1896" t="n">
        <v>31</v>
      </c>
    </row>
    <row r="1897" spans="13:15">
      <c r="M1897" s="10" t="n">
        <v>41853</v>
      </c>
      <c r="N1897" t="n">
        <v>16</v>
      </c>
      <c r="O1897" t="n">
        <v>31</v>
      </c>
    </row>
    <row r="1898" spans="13:15">
      <c r="M1898" s="10" t="n">
        <v>41852</v>
      </c>
      <c r="N1898" t="n">
        <v>16</v>
      </c>
      <c r="O1898" t="n">
        <v>31</v>
      </c>
    </row>
    <row r="1899" spans="13:15">
      <c r="M1899" s="10" t="n">
        <v>41851</v>
      </c>
      <c r="N1899" t="n">
        <v>16</v>
      </c>
      <c r="O1899" t="n">
        <v>31</v>
      </c>
    </row>
    <row r="1900" spans="13:15">
      <c r="M1900" s="10" t="n">
        <v>41850</v>
      </c>
      <c r="N1900" t="n">
        <v>16</v>
      </c>
      <c r="O1900" t="n">
        <v>31</v>
      </c>
    </row>
    <row r="1901" spans="13:15">
      <c r="M1901" s="10" t="n">
        <v>41849</v>
      </c>
      <c r="N1901" t="n">
        <v>16</v>
      </c>
      <c r="O1901" t="n">
        <v>31</v>
      </c>
    </row>
    <row r="1902" spans="13:15">
      <c r="M1902" s="10" t="n">
        <v>41848</v>
      </c>
      <c r="N1902" t="n">
        <v>16</v>
      </c>
      <c r="O1902" t="n">
        <v>31</v>
      </c>
    </row>
    <row r="1903" spans="13:15">
      <c r="M1903" s="10" t="n">
        <v>41847</v>
      </c>
      <c r="N1903">
        <f>N1896-1</f>
        <v>15</v>
      </c>
      <c r="O1903" t="n">
        <v>31</v>
      </c>
    </row>
    <row r="1904" spans="13:15">
      <c r="M1904" s="10" t="n">
        <v>41846</v>
      </c>
      <c r="N1904">
        <f>N1897-1</f>
        <v>15</v>
      </c>
      <c r="O1904" t="n">
        <v>31</v>
      </c>
    </row>
    <row r="1905" spans="13:15">
      <c r="M1905" s="10" t="n">
        <v>41845</v>
      </c>
      <c r="N1905">
        <f>N1898-1</f>
        <v>15</v>
      </c>
      <c r="O1905" t="n">
        <v>31</v>
      </c>
    </row>
    <row r="1906" spans="13:15">
      <c r="M1906" s="10" t="n">
        <v>41844</v>
      </c>
      <c r="N1906">
        <f>N1899-1</f>
        <v>15</v>
      </c>
      <c r="O1906" t="n">
        <v>31</v>
      </c>
    </row>
    <row r="1907" spans="13:15">
      <c r="M1907" s="10" t="n">
        <v>41843</v>
      </c>
      <c r="N1907">
        <f>N1900-1</f>
        <v>15</v>
      </c>
      <c r="O1907" t="n">
        <v>31</v>
      </c>
    </row>
    <row r="1908" spans="13:15">
      <c r="M1908" s="10" t="n">
        <v>41842</v>
      </c>
      <c r="N1908">
        <f>N1901-1</f>
        <v>15</v>
      </c>
      <c r="O1908" t="n">
        <v>31</v>
      </c>
    </row>
    <row r="1909" spans="13:15">
      <c r="M1909" s="10" t="n">
        <v>41841</v>
      </c>
      <c r="N1909">
        <f>N1902-1</f>
        <v>15</v>
      </c>
      <c r="O1909" t="n">
        <v>31</v>
      </c>
    </row>
    <row r="1910" spans="13:15">
      <c r="M1910" s="10" t="n">
        <v>41840</v>
      </c>
      <c r="N1910">
        <f>N1903-1</f>
        <v>14</v>
      </c>
      <c r="O1910" t="n">
        <v>31</v>
      </c>
    </row>
    <row r="1911" spans="13:15">
      <c r="M1911" s="10" t="n">
        <v>41839</v>
      </c>
      <c r="N1911">
        <f>N1904-1</f>
        <v>14</v>
      </c>
      <c r="O1911" t="n">
        <v>31</v>
      </c>
    </row>
    <row r="1912" spans="13:15">
      <c r="M1912" s="10" t="n">
        <v>41838</v>
      </c>
      <c r="N1912">
        <f>N1905-1</f>
        <v>14</v>
      </c>
      <c r="O1912" t="n">
        <v>31</v>
      </c>
    </row>
    <row r="1913" spans="13:15">
      <c r="M1913" s="10" t="n">
        <v>41837</v>
      </c>
      <c r="N1913">
        <f>N1906-1</f>
        <v>14</v>
      </c>
      <c r="O1913" t="n">
        <v>31</v>
      </c>
    </row>
    <row r="1914" spans="13:15">
      <c r="M1914" s="10" t="n">
        <v>41836</v>
      </c>
      <c r="N1914">
        <f>N1907-1</f>
        <v>14</v>
      </c>
      <c r="O1914" t="n">
        <v>31</v>
      </c>
    </row>
    <row r="1915" spans="13:15">
      <c r="M1915" s="10" t="n">
        <v>41835</v>
      </c>
      <c r="N1915">
        <f>N1908-1</f>
        <v>14</v>
      </c>
      <c r="O1915" t="n">
        <v>31</v>
      </c>
    </row>
    <row r="1916" spans="13:15">
      <c r="M1916" s="10" t="n">
        <v>41834</v>
      </c>
      <c r="N1916">
        <f>N1909-1</f>
        <v>14</v>
      </c>
      <c r="O1916" t="n">
        <v>31</v>
      </c>
    </row>
    <row r="1917" spans="13:15">
      <c r="M1917" s="10" t="n">
        <v>41833</v>
      </c>
      <c r="N1917">
        <f>N1910-1</f>
        <v>13</v>
      </c>
      <c r="O1917" t="n">
        <v>31</v>
      </c>
    </row>
    <row r="1918" spans="13:15">
      <c r="M1918" s="10" t="n">
        <v>41832</v>
      </c>
      <c r="N1918">
        <f>N1911-1</f>
        <v>13</v>
      </c>
      <c r="O1918" t="n">
        <v>31</v>
      </c>
    </row>
    <row r="1919" spans="13:15">
      <c r="M1919" s="10" t="n">
        <v>41831</v>
      </c>
      <c r="N1919">
        <f>N1912-1</f>
        <v>13</v>
      </c>
      <c r="O1919" t="n">
        <v>31</v>
      </c>
    </row>
    <row r="1920" spans="13:15">
      <c r="M1920" s="10" t="n">
        <v>41830</v>
      </c>
      <c r="N1920">
        <f>N1913-1</f>
        <v>13</v>
      </c>
      <c r="O1920" t="n">
        <v>31</v>
      </c>
    </row>
    <row r="1921" spans="13:15">
      <c r="M1921" s="10" t="n">
        <v>41829</v>
      </c>
      <c r="N1921">
        <f>N1914-1</f>
        <v>13</v>
      </c>
      <c r="O1921" t="n">
        <v>31</v>
      </c>
    </row>
    <row r="1922" spans="13:15">
      <c r="M1922" s="10" t="n">
        <v>41828</v>
      </c>
      <c r="N1922">
        <f>N1915-1</f>
        <v>13</v>
      </c>
      <c r="O1922" t="n">
        <v>31</v>
      </c>
    </row>
    <row r="1923" spans="13:15">
      <c r="M1923" s="10" t="n">
        <v>41827</v>
      </c>
      <c r="N1923">
        <f>N1916-1</f>
        <v>13</v>
      </c>
      <c r="O1923" t="n">
        <v>31</v>
      </c>
    </row>
    <row r="1924" spans="13:15">
      <c r="M1924" s="10" t="n">
        <v>41826</v>
      </c>
      <c r="N1924">
        <f>N1917-1</f>
        <v>12</v>
      </c>
      <c r="O1924" t="n">
        <v>31</v>
      </c>
    </row>
    <row r="1925" spans="13:15">
      <c r="M1925" s="10" t="n">
        <v>41825</v>
      </c>
      <c r="N1925">
        <f>N1918-1</f>
        <v>12</v>
      </c>
      <c r="O1925" t="n">
        <v>31</v>
      </c>
    </row>
    <row r="1926" spans="13:15">
      <c r="M1926" s="10" t="n">
        <v>41824</v>
      </c>
      <c r="N1926">
        <f>N1919-1</f>
        <v>12</v>
      </c>
      <c r="O1926" t="n">
        <v>31</v>
      </c>
    </row>
    <row r="1927" spans="13:15">
      <c r="M1927" s="10" t="n">
        <v>41823</v>
      </c>
      <c r="N1927">
        <f>N1920-1</f>
        <v>12</v>
      </c>
      <c r="O1927" t="n">
        <v>31</v>
      </c>
    </row>
    <row r="1928" spans="13:15">
      <c r="M1928" s="10" t="n">
        <v>41822</v>
      </c>
      <c r="N1928">
        <f>N1921-1</f>
        <v>12</v>
      </c>
      <c r="O1928" t="n">
        <v>31</v>
      </c>
    </row>
    <row r="1929" spans="13:15">
      <c r="M1929" s="10" t="n">
        <v>41821</v>
      </c>
      <c r="N1929">
        <f>N1922-1</f>
        <v>12</v>
      </c>
      <c r="O1929" t="n">
        <v>31</v>
      </c>
    </row>
    <row r="1930" spans="13:15">
      <c r="M1930" s="10" t="n">
        <v>41820</v>
      </c>
      <c r="N1930">
        <f>N1923-1</f>
        <v>12</v>
      </c>
      <c r="O1930" t="n">
        <v>31</v>
      </c>
    </row>
    <row r="1931" spans="13:15">
      <c r="M1931" s="10" t="n">
        <v>41819</v>
      </c>
      <c r="N1931">
        <f>N1924-1</f>
        <v>11</v>
      </c>
      <c r="O1931" t="n">
        <v>31</v>
      </c>
    </row>
    <row r="1932" spans="13:15">
      <c r="M1932" s="10" t="n">
        <v>41818</v>
      </c>
      <c r="N1932">
        <f>N1925-1</f>
        <v>11</v>
      </c>
      <c r="O1932" t="n">
        <v>31</v>
      </c>
    </row>
    <row r="1933" spans="13:15">
      <c r="M1933" s="10" t="n">
        <v>41817</v>
      </c>
      <c r="N1933">
        <f>N1926-1</f>
        <v>11</v>
      </c>
      <c r="O1933" t="n">
        <v>31</v>
      </c>
    </row>
    <row r="1934" spans="13:15">
      <c r="M1934" s="10" t="n">
        <v>41816</v>
      </c>
      <c r="N1934">
        <f>N1927-1</f>
        <v>11</v>
      </c>
      <c r="O1934" t="n">
        <v>31</v>
      </c>
    </row>
    <row r="1935" spans="13:15">
      <c r="M1935" s="10" t="n">
        <v>41815</v>
      </c>
      <c r="N1935">
        <f>N1928-1</f>
        <v>11</v>
      </c>
      <c r="O1935" t="n">
        <v>31</v>
      </c>
    </row>
    <row r="1936" spans="13:15">
      <c r="M1936" s="10" t="n">
        <v>41814</v>
      </c>
      <c r="N1936">
        <f>N1929-1</f>
        <v>11</v>
      </c>
      <c r="O1936" t="n">
        <v>31</v>
      </c>
    </row>
    <row r="1937" spans="13:15">
      <c r="M1937" s="10" t="n">
        <v>41813</v>
      </c>
      <c r="N1937">
        <f>N1930-1</f>
        <v>11</v>
      </c>
      <c r="O1937" t="n">
        <v>31</v>
      </c>
    </row>
    <row r="1938" spans="13:15">
      <c r="M1938" s="10" t="n">
        <v>41812</v>
      </c>
      <c r="N1938">
        <f>N1931-1</f>
        <v>10</v>
      </c>
      <c r="O1938" t="n">
        <v>31</v>
      </c>
    </row>
    <row r="1939" spans="13:15">
      <c r="M1939" s="10" t="n">
        <v>41811</v>
      </c>
      <c r="N1939">
        <f>N1932-1</f>
        <v>10</v>
      </c>
      <c r="O1939" t="n">
        <v>31</v>
      </c>
    </row>
    <row r="1940" spans="13:15">
      <c r="M1940" s="10" t="n">
        <v>41810</v>
      </c>
      <c r="N1940">
        <f>N1933-1</f>
        <v>10</v>
      </c>
      <c r="O1940" t="n">
        <v>31</v>
      </c>
    </row>
    <row r="1941" spans="13:15">
      <c r="M1941" s="10" t="n">
        <v>41809</v>
      </c>
      <c r="N1941">
        <f>N1934-1</f>
        <v>10</v>
      </c>
      <c r="O1941" t="n">
        <v>31</v>
      </c>
    </row>
    <row r="1942" spans="13:15">
      <c r="M1942" s="10" t="n">
        <v>41808</v>
      </c>
      <c r="N1942">
        <f>N1935-1</f>
        <v>10</v>
      </c>
      <c r="O1942" t="n">
        <v>31</v>
      </c>
    </row>
    <row r="1943" spans="13:15">
      <c r="M1943" s="10" t="n">
        <v>41807</v>
      </c>
      <c r="N1943">
        <f>N1936-1</f>
        <v>10</v>
      </c>
      <c r="O1943" t="n">
        <v>31</v>
      </c>
    </row>
    <row r="1944" spans="13:15">
      <c r="M1944" s="10" t="n">
        <v>41806</v>
      </c>
      <c r="N1944">
        <f>N1937-1</f>
        <v>10</v>
      </c>
      <c r="O1944" t="n">
        <v>31</v>
      </c>
    </row>
    <row r="1945" spans="13:15">
      <c r="M1945" s="10" t="n">
        <v>41805</v>
      </c>
      <c r="N1945">
        <f>N1938-1</f>
        <v>9</v>
      </c>
      <c r="O1945" t="n">
        <v>31</v>
      </c>
    </row>
    <row r="1946" spans="13:15">
      <c r="M1946" s="10" t="n">
        <v>41804</v>
      </c>
      <c r="N1946">
        <f>N1939-1</f>
        <v>9</v>
      </c>
      <c r="O1946" t="n">
        <v>31</v>
      </c>
    </row>
    <row r="1947" spans="13:15">
      <c r="M1947" s="10" t="n">
        <v>41803</v>
      </c>
      <c r="N1947">
        <f>N1940-1</f>
        <v>9</v>
      </c>
      <c r="O1947" t="n">
        <v>31</v>
      </c>
    </row>
    <row r="1948" spans="13:15">
      <c r="M1948" s="10" t="n">
        <v>41802</v>
      </c>
      <c r="N1948">
        <f>N1941-1</f>
        <v>9</v>
      </c>
      <c r="O1948" t="n">
        <v>31</v>
      </c>
    </row>
    <row r="1949" spans="13:15">
      <c r="M1949" s="10" t="n">
        <v>41801</v>
      </c>
      <c r="N1949">
        <f>N1942-1</f>
        <v>9</v>
      </c>
      <c r="O1949" t="n">
        <v>31</v>
      </c>
    </row>
    <row r="1950" spans="13:15">
      <c r="M1950" s="10" t="n">
        <v>41800</v>
      </c>
      <c r="N1950">
        <f>N1943-1</f>
        <v>9</v>
      </c>
      <c r="O1950" t="n">
        <v>31</v>
      </c>
    </row>
    <row r="1951" spans="13:15">
      <c r="M1951" s="10" t="n">
        <v>41799</v>
      </c>
      <c r="N1951">
        <f>N1944-1</f>
        <v>9</v>
      </c>
      <c r="O1951" t="n">
        <v>31</v>
      </c>
    </row>
    <row r="1952" spans="13:15">
      <c r="M1952" s="10" t="n">
        <v>41798</v>
      </c>
      <c r="N1952">
        <f>N1945-1</f>
        <v>8</v>
      </c>
      <c r="O1952" t="n">
        <v>31</v>
      </c>
    </row>
    <row r="1953" spans="13:15">
      <c r="M1953" s="10" t="n">
        <v>41797</v>
      </c>
      <c r="N1953">
        <f>N1946-1</f>
        <v>8</v>
      </c>
      <c r="O1953" t="n">
        <v>31</v>
      </c>
    </row>
    <row r="1954" spans="13:15">
      <c r="M1954" s="10" t="n">
        <v>41796</v>
      </c>
      <c r="N1954">
        <f>N1947-1</f>
        <v>8</v>
      </c>
      <c r="O1954" t="n">
        <v>31</v>
      </c>
    </row>
    <row r="1955" spans="13:15">
      <c r="M1955" s="10" t="n">
        <v>41795</v>
      </c>
      <c r="N1955">
        <f>N1948-1</f>
        <v>8</v>
      </c>
      <c r="O1955" t="n">
        <v>31</v>
      </c>
    </row>
    <row r="1956" spans="13:15">
      <c r="M1956" s="10" t="n">
        <v>41794</v>
      </c>
      <c r="N1956">
        <f>N1949-1</f>
        <v>8</v>
      </c>
      <c r="O1956" t="n">
        <v>31</v>
      </c>
    </row>
    <row r="1957" spans="13:15">
      <c r="M1957" s="10" t="n">
        <v>41793</v>
      </c>
      <c r="N1957">
        <f>N1950-1</f>
        <v>8</v>
      </c>
      <c r="O1957" t="n">
        <v>31</v>
      </c>
    </row>
    <row r="1958" spans="13:15">
      <c r="M1958" s="10" t="n">
        <v>41792</v>
      </c>
      <c r="N1958">
        <f>N1951-1</f>
        <v>8</v>
      </c>
      <c r="O1958" t="n">
        <v>31</v>
      </c>
    </row>
    <row r="1959" spans="13:15">
      <c r="M1959" s="10" t="n">
        <v>41791</v>
      </c>
      <c r="N1959">
        <f>N1952-1</f>
        <v>7</v>
      </c>
      <c r="O1959" t="n">
        <v>31</v>
      </c>
    </row>
    <row r="1960" spans="13:15">
      <c r="M1960" s="10" t="n">
        <v>41790</v>
      </c>
      <c r="N1960">
        <f>N1953-1</f>
        <v>7</v>
      </c>
      <c r="O1960" t="n">
        <v>31</v>
      </c>
    </row>
    <row r="1961" spans="13:15">
      <c r="M1961" s="10" t="n">
        <v>41789</v>
      </c>
      <c r="N1961">
        <f>N1954-1</f>
        <v>7</v>
      </c>
      <c r="O1961" t="n">
        <v>31</v>
      </c>
    </row>
    <row r="1962" spans="13:15">
      <c r="M1962" s="10" t="n">
        <v>41788</v>
      </c>
      <c r="N1962">
        <f>N1955-1</f>
        <v>7</v>
      </c>
      <c r="O1962" t="n">
        <v>31</v>
      </c>
    </row>
    <row r="1963" spans="13:15">
      <c r="M1963" s="10" t="n">
        <v>41787</v>
      </c>
      <c r="N1963">
        <f>N1956-1</f>
        <v>7</v>
      </c>
      <c r="O1963" t="n">
        <v>31</v>
      </c>
    </row>
    <row r="1964" spans="13:15">
      <c r="M1964" s="10" t="n">
        <v>41786</v>
      </c>
      <c r="N1964">
        <f>N1957-1</f>
        <v>7</v>
      </c>
      <c r="O1964" t="n">
        <v>31</v>
      </c>
    </row>
    <row r="1965" spans="13:15">
      <c r="M1965" s="10" t="n">
        <v>41785</v>
      </c>
      <c r="N1965">
        <f>N1958-1</f>
        <v>7</v>
      </c>
      <c r="O1965" t="n">
        <v>31</v>
      </c>
    </row>
    <row r="1966" spans="13:15">
      <c r="M1966" s="10" t="n">
        <v>41784</v>
      </c>
      <c r="N1966">
        <f>N1959-1</f>
        <v>6</v>
      </c>
      <c r="O1966" t="n">
        <v>31</v>
      </c>
    </row>
    <row r="1967" spans="13:15">
      <c r="M1967" s="10" t="n">
        <v>41783</v>
      </c>
      <c r="N1967">
        <f>N1960-1</f>
        <v>6</v>
      </c>
      <c r="O1967" t="n">
        <v>31</v>
      </c>
    </row>
    <row r="1968" spans="13:15">
      <c r="M1968" s="10" t="n">
        <v>41782</v>
      </c>
      <c r="N1968">
        <f>N1961-1</f>
        <v>6</v>
      </c>
      <c r="O1968" t="n">
        <v>31</v>
      </c>
    </row>
    <row r="1969" spans="13:15">
      <c r="M1969" s="10" t="n">
        <v>41781</v>
      </c>
      <c r="N1969">
        <f>N1962-1</f>
        <v>6</v>
      </c>
      <c r="O1969" t="n">
        <v>31</v>
      </c>
    </row>
    <row r="1970" spans="13:15">
      <c r="M1970" s="10" t="n">
        <v>41780</v>
      </c>
      <c r="N1970">
        <f>N1963-1</f>
        <v>6</v>
      </c>
      <c r="O1970" t="n">
        <v>31</v>
      </c>
    </row>
    <row r="1971" spans="13:15">
      <c r="M1971" s="10" t="n">
        <v>41779</v>
      </c>
      <c r="N1971">
        <f>N1964-1</f>
        <v>6</v>
      </c>
      <c r="O1971" t="n">
        <v>31</v>
      </c>
    </row>
    <row r="1972" spans="13:15">
      <c r="M1972" s="10" t="n">
        <v>41778</v>
      </c>
      <c r="N1972">
        <f>N1965-1</f>
        <v>6</v>
      </c>
      <c r="O1972" t="n">
        <v>31</v>
      </c>
    </row>
    <row r="1973" spans="13:15">
      <c r="M1973" s="10" t="n">
        <v>41777</v>
      </c>
      <c r="N1973">
        <f>N1966-1</f>
        <v>5</v>
      </c>
      <c r="O1973" t="n">
        <v>31</v>
      </c>
    </row>
    <row r="1974" spans="13:15">
      <c r="M1974" s="10" t="n">
        <v>41776</v>
      </c>
      <c r="N1974">
        <f>N1967-1</f>
        <v>5</v>
      </c>
      <c r="O1974" t="n">
        <v>31</v>
      </c>
    </row>
    <row r="1975" spans="13:15">
      <c r="M1975" s="10" t="n">
        <v>41775</v>
      </c>
      <c r="N1975">
        <f>N1968-1</f>
        <v>5</v>
      </c>
      <c r="O1975" t="n">
        <v>31</v>
      </c>
    </row>
    <row r="1976" spans="13:15">
      <c r="M1976" s="10" t="n">
        <v>41774</v>
      </c>
      <c r="N1976">
        <f>N1969-1</f>
        <v>5</v>
      </c>
      <c r="O1976" t="n">
        <v>31</v>
      </c>
    </row>
    <row r="1977" spans="13:15">
      <c r="M1977" s="10" t="n">
        <v>41773</v>
      </c>
      <c r="N1977">
        <f>N1970-1</f>
        <v>5</v>
      </c>
      <c r="O1977" t="n">
        <v>31</v>
      </c>
    </row>
    <row r="1978" spans="13:15">
      <c r="M1978" s="10" t="n">
        <v>41772</v>
      </c>
      <c r="N1978">
        <f>N1971-1</f>
        <v>5</v>
      </c>
      <c r="O1978" t="n">
        <v>31</v>
      </c>
    </row>
    <row r="1979" spans="13:15">
      <c r="M1979" s="10" t="n">
        <v>41771</v>
      </c>
      <c r="N1979">
        <f>N1972-1</f>
        <v>5</v>
      </c>
      <c r="O1979" t="n">
        <v>31</v>
      </c>
    </row>
    <row r="1980" spans="13:15">
      <c r="M1980" s="10" t="n">
        <v>41770</v>
      </c>
      <c r="N1980">
        <f>N1973-1</f>
        <v>4</v>
      </c>
      <c r="O1980" t="n">
        <v>31</v>
      </c>
    </row>
    <row r="1981" spans="13:15">
      <c r="M1981" s="10" t="n">
        <v>41769</v>
      </c>
      <c r="N1981">
        <f>N1974-1</f>
        <v>4</v>
      </c>
      <c r="O1981" t="n">
        <v>31</v>
      </c>
    </row>
    <row r="1982" spans="13:15">
      <c r="M1982" s="10" t="n">
        <v>41768</v>
      </c>
      <c r="N1982">
        <f>N1975-1</f>
        <v>4</v>
      </c>
      <c r="O1982" t="n">
        <v>31</v>
      </c>
    </row>
    <row r="1983" spans="13:15">
      <c r="M1983" s="10" t="n">
        <v>41767</v>
      </c>
      <c r="N1983">
        <f>N1976-1</f>
        <v>4</v>
      </c>
      <c r="O1983" t="n">
        <v>31</v>
      </c>
    </row>
    <row r="1984" spans="13:15">
      <c r="M1984" s="10" t="n">
        <v>41766</v>
      </c>
      <c r="N1984">
        <f>N1977-1</f>
        <v>4</v>
      </c>
      <c r="O1984" t="n">
        <v>31</v>
      </c>
    </row>
    <row r="1985" spans="13:15">
      <c r="M1985" s="10" t="n">
        <v>41765</v>
      </c>
      <c r="N1985">
        <f>N1978-1</f>
        <v>4</v>
      </c>
      <c r="O1985" t="n">
        <v>31</v>
      </c>
    </row>
    <row r="1986" spans="13:15">
      <c r="M1986" s="10" t="n">
        <v>41764</v>
      </c>
      <c r="N1986">
        <f>N1979-1</f>
        <v>4</v>
      </c>
      <c r="O1986" t="n">
        <v>31</v>
      </c>
    </row>
    <row r="1987" spans="13:15">
      <c r="M1987" s="10" t="n">
        <v>41763</v>
      </c>
      <c r="N1987">
        <f>N1980-1</f>
        <v>3</v>
      </c>
      <c r="O1987" t="n">
        <v>31</v>
      </c>
    </row>
    <row r="1988" spans="13:15">
      <c r="M1988" s="10" t="n">
        <v>41762</v>
      </c>
      <c r="N1988">
        <f>N1981-1</f>
        <v>3</v>
      </c>
      <c r="O1988" t="n">
        <v>31</v>
      </c>
    </row>
    <row r="1989" spans="13:15">
      <c r="M1989" s="10" t="n">
        <v>41761</v>
      </c>
      <c r="N1989">
        <f>N1982-1</f>
        <v>3</v>
      </c>
      <c r="O1989" t="n">
        <v>31</v>
      </c>
    </row>
    <row r="1990" spans="13:15">
      <c r="M1990" s="10" t="n">
        <v>41760</v>
      </c>
      <c r="N1990">
        <f>N1983-1</f>
        <v>3</v>
      </c>
      <c r="O1990" t="n">
        <v>31</v>
      </c>
    </row>
    <row r="1991" spans="13:15">
      <c r="M1991" s="10" t="n">
        <v>41759</v>
      </c>
      <c r="N1991">
        <f>N1984-1</f>
        <v>3</v>
      </c>
      <c r="O1991" t="n">
        <v>31</v>
      </c>
    </row>
    <row r="1992" spans="13:15">
      <c r="M1992" s="10" t="n">
        <v>41758</v>
      </c>
      <c r="N1992">
        <f>N1985-1</f>
        <v>3</v>
      </c>
      <c r="O1992" t="n">
        <v>31</v>
      </c>
    </row>
    <row r="1993" spans="13:15">
      <c r="M1993" s="10" t="n">
        <v>41757</v>
      </c>
      <c r="N1993">
        <f>N1986-1</f>
        <v>3</v>
      </c>
      <c r="O1993" t="n">
        <v>31</v>
      </c>
    </row>
    <row r="1994" spans="13:15">
      <c r="M1994" s="10" t="n">
        <v>41756</v>
      </c>
      <c r="N1994">
        <f>N1987-1</f>
        <v>2</v>
      </c>
      <c r="O1994" t="n">
        <v>31</v>
      </c>
    </row>
    <row r="1995" spans="13:15">
      <c r="M1995" s="10" t="n">
        <v>41755</v>
      </c>
      <c r="N1995">
        <f>N1988-1</f>
        <v>2</v>
      </c>
      <c r="O1995" t="n">
        <v>31</v>
      </c>
    </row>
    <row r="1996" spans="13:15">
      <c r="M1996" s="10" t="n">
        <v>41754</v>
      </c>
      <c r="N1996">
        <f>N1989-1</f>
        <v>2</v>
      </c>
      <c r="O1996" t="n">
        <v>31</v>
      </c>
    </row>
    <row r="1997" spans="13:15">
      <c r="M1997" s="10" t="n">
        <v>41753</v>
      </c>
      <c r="N1997">
        <f>N1990-1</f>
        <v>2</v>
      </c>
      <c r="O1997" t="n">
        <v>31</v>
      </c>
    </row>
    <row r="1998" spans="13:15">
      <c r="M1998" s="10" t="n">
        <v>41752</v>
      </c>
      <c r="N1998">
        <f>N1991-1</f>
        <v>2</v>
      </c>
      <c r="O1998" t="n">
        <v>31</v>
      </c>
    </row>
    <row r="1999" spans="13:15">
      <c r="M1999" s="10" t="n">
        <v>41751</v>
      </c>
      <c r="N1999">
        <f>N1992-1</f>
        <v>2</v>
      </c>
      <c r="O1999" t="n">
        <v>31</v>
      </c>
    </row>
    <row r="2000" spans="13:15">
      <c r="M2000" s="10" t="n">
        <v>41750</v>
      </c>
      <c r="N2000">
        <f>N1993-1</f>
        <v>2</v>
      </c>
      <c r="O2000" t="n">
        <v>31</v>
      </c>
    </row>
    <row r="2001" spans="13:15">
      <c r="M2001" s="10" t="n">
        <v>41749</v>
      </c>
      <c r="N2001">
        <f>N1994-1</f>
        <v>1</v>
      </c>
      <c r="O2001" t="n">
        <v>31</v>
      </c>
    </row>
    <row r="2002" spans="13:15">
      <c r="M2002" s="10" t="n">
        <v>41748</v>
      </c>
      <c r="N2002">
        <f>N1995-1</f>
        <v>1</v>
      </c>
      <c r="O2002" t="n">
        <v>31</v>
      </c>
    </row>
    <row r="2003" spans="13:15">
      <c r="M2003" s="10" t="n">
        <v>41747</v>
      </c>
      <c r="N2003">
        <f>N1996-1</f>
        <v>1</v>
      </c>
      <c r="O2003" t="n">
        <v>31</v>
      </c>
    </row>
    <row r="2004" spans="13:15">
      <c r="M2004" s="10" t="n">
        <v>41746</v>
      </c>
      <c r="N2004">
        <f>N1997-1</f>
        <v>1</v>
      </c>
      <c r="O2004" t="n">
        <v>31</v>
      </c>
    </row>
    <row r="2005" spans="13:15">
      <c r="M2005" s="10" t="n">
        <v>41745</v>
      </c>
      <c r="N2005">
        <f>N1998-1</f>
        <v>1</v>
      </c>
      <c r="O2005" t="n">
        <v>31</v>
      </c>
    </row>
    <row r="2006" spans="13:15">
      <c r="M2006" s="10" t="n">
        <v>41744</v>
      </c>
      <c r="N2006">
        <f>N1999-1</f>
        <v>1</v>
      </c>
      <c r="O2006" t="n">
        <v>31</v>
      </c>
    </row>
    <row r="2007" spans="13:15">
      <c r="M2007" s="10" t="n">
        <v>41743</v>
      </c>
      <c r="N2007">
        <f>N2000-1</f>
        <v>1</v>
      </c>
      <c r="O2007" t="n">
        <v>31</v>
      </c>
    </row>
    <row r="2008" spans="13:15">
      <c r="M2008" s="10" t="n">
        <v>41742</v>
      </c>
      <c r="N2008" t="n">
        <v>16</v>
      </c>
      <c r="O2008" t="n">
        <v>30</v>
      </c>
    </row>
    <row r="2009" spans="13:15">
      <c r="M2009" s="10" t="n">
        <v>41741</v>
      </c>
      <c r="N2009" t="n">
        <v>16</v>
      </c>
      <c r="O2009" t="n">
        <v>30</v>
      </c>
    </row>
    <row r="2010" spans="13:15">
      <c r="M2010" s="10" t="n">
        <v>41740</v>
      </c>
      <c r="N2010" t="n">
        <v>16</v>
      </c>
      <c r="O2010" t="n">
        <v>30</v>
      </c>
    </row>
    <row r="2011" spans="13:15">
      <c r="M2011" s="10" t="n">
        <v>41739</v>
      </c>
      <c r="N2011" t="n">
        <v>16</v>
      </c>
      <c r="O2011" t="n">
        <v>30</v>
      </c>
    </row>
    <row r="2012" spans="13:15">
      <c r="M2012" s="10" t="n">
        <v>41738</v>
      </c>
      <c r="N2012" t="n">
        <v>16</v>
      </c>
      <c r="O2012" t="n">
        <v>30</v>
      </c>
    </row>
    <row r="2013" spans="13:15">
      <c r="M2013" s="10" t="n">
        <v>41737</v>
      </c>
      <c r="N2013" t="n">
        <v>16</v>
      </c>
      <c r="O2013" t="n">
        <v>30</v>
      </c>
    </row>
    <row r="2014" spans="13:15">
      <c r="M2014" s="10" t="n">
        <v>41736</v>
      </c>
      <c r="N2014" t="n">
        <v>16</v>
      </c>
      <c r="O2014" t="n">
        <v>30</v>
      </c>
    </row>
    <row r="2015" spans="13:15">
      <c r="M2015" s="10" t="n">
        <v>41735</v>
      </c>
      <c r="N2015">
        <f>N2008-1</f>
        <v>15</v>
      </c>
      <c r="O2015" t="n">
        <v>30</v>
      </c>
    </row>
    <row r="2016" spans="13:15">
      <c r="M2016" s="10" t="n">
        <v>41734</v>
      </c>
      <c r="N2016">
        <f>N2009-1</f>
        <v>15</v>
      </c>
      <c r="O2016" t="n">
        <v>30</v>
      </c>
    </row>
    <row r="2017" spans="13:15">
      <c r="M2017" s="10" t="n">
        <v>41733</v>
      </c>
      <c r="N2017">
        <f>N2010-1</f>
        <v>15</v>
      </c>
      <c r="O2017" t="n">
        <v>30</v>
      </c>
    </row>
    <row r="2018" spans="13:15">
      <c r="M2018" s="10" t="n">
        <v>41732</v>
      </c>
      <c r="N2018">
        <f>N2011-1</f>
        <v>15</v>
      </c>
      <c r="O2018" t="n">
        <v>30</v>
      </c>
    </row>
    <row r="2019" spans="13:15">
      <c r="M2019" s="10" t="n">
        <v>41731</v>
      </c>
      <c r="N2019">
        <f>N2012-1</f>
        <v>15</v>
      </c>
      <c r="O2019" t="n">
        <v>30</v>
      </c>
    </row>
    <row r="2020" spans="13:15">
      <c r="M2020" s="10" t="n">
        <v>41730</v>
      </c>
      <c r="N2020">
        <f>N2013-1</f>
        <v>15</v>
      </c>
      <c r="O2020" t="n">
        <v>30</v>
      </c>
    </row>
    <row r="2021" spans="13:15">
      <c r="M2021" s="10" t="n">
        <v>41729</v>
      </c>
      <c r="N2021">
        <f>N2014-1</f>
        <v>15</v>
      </c>
      <c r="O2021" t="n">
        <v>30</v>
      </c>
    </row>
    <row r="2022" spans="13:15">
      <c r="M2022" s="10" t="n">
        <v>41728</v>
      </c>
      <c r="N2022">
        <f>N2015-1</f>
        <v>14</v>
      </c>
      <c r="O2022" t="n">
        <v>30</v>
      </c>
    </row>
    <row r="2023" spans="13:15">
      <c r="M2023" s="10" t="n">
        <v>41727</v>
      </c>
      <c r="N2023">
        <f>N2016-1</f>
        <v>14</v>
      </c>
      <c r="O2023" t="n">
        <v>30</v>
      </c>
    </row>
    <row r="2024" spans="13:15">
      <c r="M2024" s="10" t="n">
        <v>41726</v>
      </c>
      <c r="N2024">
        <f>N2017-1</f>
        <v>14</v>
      </c>
      <c r="O2024" t="n">
        <v>30</v>
      </c>
    </row>
    <row r="2025" spans="13:15">
      <c r="M2025" s="10" t="n">
        <v>41725</v>
      </c>
      <c r="N2025">
        <f>N2018-1</f>
        <v>14</v>
      </c>
      <c r="O2025" t="n">
        <v>30</v>
      </c>
    </row>
    <row r="2026" spans="13:15">
      <c r="M2026" s="10" t="n">
        <v>41724</v>
      </c>
      <c r="N2026">
        <f>N2019-1</f>
        <v>14</v>
      </c>
      <c r="O2026" t="n">
        <v>30</v>
      </c>
    </row>
    <row r="2027" spans="13:15">
      <c r="M2027" s="10" t="n">
        <v>41723</v>
      </c>
      <c r="N2027">
        <f>N2020-1</f>
        <v>14</v>
      </c>
      <c r="O2027" t="n">
        <v>30</v>
      </c>
    </row>
    <row r="2028" spans="13:15">
      <c r="M2028" s="10" t="n">
        <v>41722</v>
      </c>
      <c r="N2028">
        <f>N2021-1</f>
        <v>14</v>
      </c>
      <c r="O2028" t="n">
        <v>30</v>
      </c>
    </row>
    <row r="2029" spans="13:15">
      <c r="M2029" s="10" t="n">
        <v>41721</v>
      </c>
      <c r="N2029">
        <f>N2022-1</f>
        <v>13</v>
      </c>
      <c r="O2029" t="n">
        <v>30</v>
      </c>
    </row>
    <row r="2030" spans="13:15">
      <c r="M2030" s="10" t="n">
        <v>41720</v>
      </c>
      <c r="N2030">
        <f>N2023-1</f>
        <v>13</v>
      </c>
      <c r="O2030" t="n">
        <v>30</v>
      </c>
    </row>
    <row r="2031" spans="13:15">
      <c r="M2031" s="10" t="n">
        <v>41719</v>
      </c>
      <c r="N2031">
        <f>N2024-1</f>
        <v>13</v>
      </c>
      <c r="O2031" t="n">
        <v>30</v>
      </c>
    </row>
    <row r="2032" spans="13:15">
      <c r="M2032" s="10" t="n">
        <v>41718</v>
      </c>
      <c r="N2032">
        <f>N2025-1</f>
        <v>13</v>
      </c>
      <c r="O2032" t="n">
        <v>30</v>
      </c>
    </row>
    <row r="2033" spans="13:15">
      <c r="M2033" s="10" t="n">
        <v>41717</v>
      </c>
      <c r="N2033">
        <f>N2026-1</f>
        <v>13</v>
      </c>
      <c r="O2033" t="n">
        <v>30</v>
      </c>
    </row>
    <row r="2034" spans="13:15">
      <c r="M2034" s="10" t="n">
        <v>41716</v>
      </c>
      <c r="N2034">
        <f>N2027-1</f>
        <v>13</v>
      </c>
      <c r="O2034" t="n">
        <v>30</v>
      </c>
    </row>
    <row r="2035" spans="13:15">
      <c r="M2035" s="10" t="n">
        <v>41715</v>
      </c>
      <c r="N2035">
        <f>N2028-1</f>
        <v>13</v>
      </c>
      <c r="O2035" t="n">
        <v>30</v>
      </c>
    </row>
    <row r="2036" spans="13:15">
      <c r="M2036" s="10" t="n">
        <v>41714</v>
      </c>
      <c r="N2036">
        <f>N2029-1</f>
        <v>12</v>
      </c>
      <c r="O2036" t="n">
        <v>30</v>
      </c>
    </row>
    <row r="2037" spans="13:15">
      <c r="M2037" s="10" t="n">
        <v>41713</v>
      </c>
      <c r="N2037">
        <f>N2030-1</f>
        <v>12</v>
      </c>
      <c r="O2037" t="n">
        <v>30</v>
      </c>
    </row>
    <row r="2038" spans="13:15">
      <c r="M2038" s="10" t="n">
        <v>41712</v>
      </c>
      <c r="N2038">
        <f>N2031-1</f>
        <v>12</v>
      </c>
      <c r="O2038" t="n">
        <v>30</v>
      </c>
    </row>
    <row r="2039" spans="13:15">
      <c r="M2039" s="10" t="n">
        <v>41711</v>
      </c>
      <c r="N2039">
        <f>N2032-1</f>
        <v>12</v>
      </c>
      <c r="O2039" t="n">
        <v>30</v>
      </c>
    </row>
    <row r="2040" spans="13:15">
      <c r="M2040" s="10" t="n">
        <v>41710</v>
      </c>
      <c r="N2040">
        <f>N2033-1</f>
        <v>12</v>
      </c>
      <c r="O2040" t="n">
        <v>30</v>
      </c>
    </row>
    <row r="2041" spans="13:15">
      <c r="M2041" s="10" t="n">
        <v>41709</v>
      </c>
      <c r="N2041">
        <f>N2034-1</f>
        <v>12</v>
      </c>
      <c r="O2041" t="n">
        <v>30</v>
      </c>
    </row>
    <row r="2042" spans="13:15">
      <c r="M2042" s="10" t="n">
        <v>41708</v>
      </c>
      <c r="N2042">
        <f>N2035-1</f>
        <v>12</v>
      </c>
      <c r="O2042" t="n">
        <v>30</v>
      </c>
    </row>
    <row r="2043" spans="13:15">
      <c r="M2043" s="10" t="n">
        <v>41707</v>
      </c>
      <c r="N2043">
        <f>N2036-1</f>
        <v>11</v>
      </c>
      <c r="O2043" t="n">
        <v>30</v>
      </c>
    </row>
    <row r="2044" spans="13:15">
      <c r="M2044" s="10" t="n">
        <v>41706</v>
      </c>
      <c r="N2044">
        <f>N2037-1</f>
        <v>11</v>
      </c>
      <c r="O2044" t="n">
        <v>30</v>
      </c>
    </row>
    <row r="2045" spans="13:15">
      <c r="M2045" s="10" t="n">
        <v>41705</v>
      </c>
      <c r="N2045">
        <f>N2038-1</f>
        <v>11</v>
      </c>
      <c r="O2045" t="n">
        <v>30</v>
      </c>
    </row>
    <row r="2046" spans="13:15">
      <c r="M2046" s="10" t="n">
        <v>41704</v>
      </c>
      <c r="N2046">
        <f>N2039-1</f>
        <v>11</v>
      </c>
      <c r="O2046" t="n">
        <v>30</v>
      </c>
    </row>
    <row r="2047" spans="13:15">
      <c r="M2047" s="10" t="n">
        <v>41703</v>
      </c>
      <c r="N2047">
        <f>N2040-1</f>
        <v>11</v>
      </c>
      <c r="O2047" t="n">
        <v>30</v>
      </c>
    </row>
    <row r="2048" spans="13:15">
      <c r="M2048" s="10" t="n">
        <v>41702</v>
      </c>
      <c r="N2048">
        <f>N2041-1</f>
        <v>11</v>
      </c>
      <c r="O2048" t="n">
        <v>30</v>
      </c>
    </row>
    <row r="2049" spans="13:15">
      <c r="M2049" s="10" t="n">
        <v>41701</v>
      </c>
      <c r="N2049">
        <f>N2042-1</f>
        <v>11</v>
      </c>
      <c r="O2049" t="n">
        <v>30</v>
      </c>
    </row>
    <row r="2050" spans="13:15">
      <c r="M2050" s="10" t="n">
        <v>41700</v>
      </c>
      <c r="N2050">
        <f>N2043-1</f>
        <v>10</v>
      </c>
      <c r="O2050" t="n">
        <v>30</v>
      </c>
    </row>
    <row r="2051" spans="13:15">
      <c r="M2051" s="10" t="n">
        <v>41699</v>
      </c>
      <c r="N2051">
        <f>N2044-1</f>
        <v>10</v>
      </c>
      <c r="O2051" t="n">
        <v>30</v>
      </c>
    </row>
    <row r="2052" spans="13:15">
      <c r="M2052" s="10" t="n">
        <v>41698</v>
      </c>
      <c r="N2052">
        <f>N2045-1</f>
        <v>10</v>
      </c>
      <c r="O2052" t="n">
        <v>30</v>
      </c>
    </row>
    <row r="2053" spans="13:15">
      <c r="M2053" s="10" t="n">
        <v>41697</v>
      </c>
      <c r="N2053">
        <f>N2046-1</f>
        <v>10</v>
      </c>
      <c r="O2053" t="n">
        <v>30</v>
      </c>
    </row>
    <row r="2054" spans="13:15">
      <c r="M2054" s="10" t="n">
        <v>41696</v>
      </c>
      <c r="N2054">
        <f>N2047-1</f>
        <v>10</v>
      </c>
      <c r="O2054" t="n">
        <v>30</v>
      </c>
    </row>
    <row r="2055" spans="13:15">
      <c r="M2055" s="10" t="n">
        <v>41695</v>
      </c>
      <c r="N2055">
        <f>N2048-1</f>
        <v>10</v>
      </c>
      <c r="O2055" t="n">
        <v>30</v>
      </c>
    </row>
    <row r="2056" spans="13:15">
      <c r="M2056" s="10" t="n">
        <v>41694</v>
      </c>
      <c r="N2056">
        <f>N2049-1</f>
        <v>10</v>
      </c>
      <c r="O2056" t="n">
        <v>30</v>
      </c>
    </row>
    <row r="2057" spans="13:15">
      <c r="M2057" s="10" t="n">
        <v>41693</v>
      </c>
      <c r="N2057">
        <f>N2050-1</f>
        <v>9</v>
      </c>
      <c r="O2057" t="n">
        <v>30</v>
      </c>
    </row>
    <row r="2058" spans="13:15">
      <c r="M2058" s="10" t="n">
        <v>41692</v>
      </c>
      <c r="N2058">
        <f>N2051-1</f>
        <v>9</v>
      </c>
      <c r="O2058" t="n">
        <v>30</v>
      </c>
    </row>
    <row r="2059" spans="13:15">
      <c r="M2059" s="10" t="n">
        <v>41691</v>
      </c>
      <c r="N2059">
        <f>N2052-1</f>
        <v>9</v>
      </c>
      <c r="O2059" t="n">
        <v>30</v>
      </c>
    </row>
    <row r="2060" spans="13:15">
      <c r="M2060" s="10" t="n">
        <v>41690</v>
      </c>
      <c r="N2060">
        <f>N2053-1</f>
        <v>9</v>
      </c>
      <c r="O2060" t="n">
        <v>30</v>
      </c>
    </row>
    <row r="2061" spans="13:15">
      <c r="M2061" s="10" t="n">
        <v>41689</v>
      </c>
      <c r="N2061">
        <f>N2054-1</f>
        <v>9</v>
      </c>
      <c r="O2061" t="n">
        <v>30</v>
      </c>
    </row>
    <row r="2062" spans="13:15">
      <c r="M2062" s="10" t="n">
        <v>41688</v>
      </c>
      <c r="N2062">
        <f>N2055-1</f>
        <v>9</v>
      </c>
      <c r="O2062" t="n">
        <v>30</v>
      </c>
    </row>
    <row r="2063" spans="13:15">
      <c r="M2063" s="10" t="n">
        <v>41687</v>
      </c>
      <c r="N2063">
        <f>N2056-1</f>
        <v>9</v>
      </c>
      <c r="O2063" t="n">
        <v>30</v>
      </c>
    </row>
    <row r="2064" spans="13:15">
      <c r="M2064" s="10" t="n">
        <v>41686</v>
      </c>
      <c r="N2064">
        <f>N2057-1</f>
        <v>8</v>
      </c>
      <c r="O2064" t="n">
        <v>30</v>
      </c>
    </row>
    <row r="2065" spans="13:15">
      <c r="M2065" s="10" t="n">
        <v>41685</v>
      </c>
      <c r="N2065">
        <f>N2058-1</f>
        <v>8</v>
      </c>
      <c r="O2065" t="n">
        <v>30</v>
      </c>
    </row>
    <row r="2066" spans="13:15">
      <c r="M2066" s="10" t="n">
        <v>41684</v>
      </c>
      <c r="N2066">
        <f>N2059-1</f>
        <v>8</v>
      </c>
      <c r="O2066" t="n">
        <v>30</v>
      </c>
    </row>
    <row r="2067" spans="13:15">
      <c r="M2067" s="10" t="n">
        <v>41683</v>
      </c>
      <c r="N2067">
        <f>N2060-1</f>
        <v>8</v>
      </c>
      <c r="O2067" t="n">
        <v>30</v>
      </c>
    </row>
    <row r="2068" spans="13:15">
      <c r="M2068" s="10" t="n">
        <v>41682</v>
      </c>
      <c r="N2068">
        <f>N2061-1</f>
        <v>8</v>
      </c>
      <c r="O2068" t="n">
        <v>30</v>
      </c>
    </row>
    <row r="2069" spans="13:15">
      <c r="M2069" s="10" t="n">
        <v>41681</v>
      </c>
      <c r="N2069">
        <f>N2062-1</f>
        <v>8</v>
      </c>
      <c r="O2069" t="n">
        <v>30</v>
      </c>
    </row>
    <row r="2070" spans="13:15">
      <c r="M2070" s="10" t="n">
        <v>41680</v>
      </c>
      <c r="N2070">
        <f>N2063-1</f>
        <v>8</v>
      </c>
      <c r="O2070" t="n">
        <v>30</v>
      </c>
    </row>
    <row r="2071" spans="13:15">
      <c r="M2071" s="10" t="n">
        <v>41679</v>
      </c>
      <c r="N2071">
        <f>N2064-1</f>
        <v>7</v>
      </c>
      <c r="O2071" t="n">
        <v>30</v>
      </c>
    </row>
    <row r="2072" spans="13:15">
      <c r="M2072" s="10" t="n">
        <v>41678</v>
      </c>
      <c r="N2072">
        <f>N2065-1</f>
        <v>7</v>
      </c>
      <c r="O2072" t="n">
        <v>30</v>
      </c>
    </row>
    <row r="2073" spans="13:15">
      <c r="M2073" s="10" t="n">
        <v>41677</v>
      </c>
      <c r="N2073">
        <f>N2066-1</f>
        <v>7</v>
      </c>
      <c r="O2073" t="n">
        <v>30</v>
      </c>
    </row>
    <row r="2074" spans="13:15">
      <c r="M2074" s="10" t="n">
        <v>41676</v>
      </c>
      <c r="N2074">
        <f>N2067-1</f>
        <v>7</v>
      </c>
      <c r="O2074" t="n">
        <v>30</v>
      </c>
    </row>
    <row r="2075" spans="13:15">
      <c r="M2075" s="10" t="n">
        <v>41675</v>
      </c>
      <c r="N2075">
        <f>N2068-1</f>
        <v>7</v>
      </c>
      <c r="O2075" t="n">
        <v>30</v>
      </c>
    </row>
    <row r="2076" spans="13:15">
      <c r="M2076" s="10" t="n">
        <v>41674</v>
      </c>
      <c r="N2076">
        <f>N2069-1</f>
        <v>7</v>
      </c>
      <c r="O2076" t="n">
        <v>30</v>
      </c>
    </row>
    <row r="2077" spans="13:15">
      <c r="M2077" s="10" t="n">
        <v>41673</v>
      </c>
      <c r="N2077">
        <f>N2070-1</f>
        <v>7</v>
      </c>
      <c r="O2077" t="n">
        <v>30</v>
      </c>
    </row>
    <row r="2078" spans="13:15">
      <c r="M2078" s="10" t="n">
        <v>41672</v>
      </c>
      <c r="N2078">
        <f>N2071-1</f>
        <v>6</v>
      </c>
      <c r="O2078" t="n">
        <v>30</v>
      </c>
    </row>
    <row r="2079" spans="13:15">
      <c r="M2079" s="10" t="n">
        <v>41671</v>
      </c>
      <c r="N2079">
        <f>N2072-1</f>
        <v>6</v>
      </c>
      <c r="O2079" t="n">
        <v>30</v>
      </c>
    </row>
    <row r="2080" spans="13:15">
      <c r="M2080" s="10" t="n">
        <v>41670</v>
      </c>
      <c r="N2080">
        <f>N2073-1</f>
        <v>6</v>
      </c>
      <c r="O2080" t="n">
        <v>30</v>
      </c>
    </row>
    <row r="2081" spans="13:15">
      <c r="M2081" s="10" t="n">
        <v>41669</v>
      </c>
      <c r="N2081">
        <f>N2074-1</f>
        <v>6</v>
      </c>
      <c r="O2081" t="n">
        <v>30</v>
      </c>
    </row>
    <row r="2082" spans="13:15">
      <c r="M2082" s="10" t="n">
        <v>41668</v>
      </c>
      <c r="N2082">
        <f>N2075-1</f>
        <v>6</v>
      </c>
      <c r="O2082" t="n">
        <v>30</v>
      </c>
    </row>
    <row r="2083" spans="13:15">
      <c r="M2083" s="10" t="n">
        <v>41667</v>
      </c>
      <c r="N2083">
        <f>N2076-1</f>
        <v>6</v>
      </c>
      <c r="O2083" t="n">
        <v>30</v>
      </c>
    </row>
    <row r="2084" spans="13:15">
      <c r="M2084" s="10" t="n">
        <v>41666</v>
      </c>
      <c r="N2084">
        <f>N2077-1</f>
        <v>6</v>
      </c>
      <c r="O2084" t="n">
        <v>30</v>
      </c>
    </row>
    <row r="2085" spans="13:15">
      <c r="M2085" s="10" t="n">
        <v>41665</v>
      </c>
      <c r="N2085">
        <f>N2078-1</f>
        <v>5</v>
      </c>
      <c r="O2085" t="n">
        <v>30</v>
      </c>
    </row>
    <row r="2086" spans="13:15">
      <c r="M2086" s="10" t="n">
        <v>41664</v>
      </c>
      <c r="N2086">
        <f>N2079-1</f>
        <v>5</v>
      </c>
      <c r="O2086" t="n">
        <v>30</v>
      </c>
    </row>
    <row r="2087" spans="13:15">
      <c r="M2087" s="10" t="n">
        <v>41663</v>
      </c>
      <c r="N2087">
        <f>N2080-1</f>
        <v>5</v>
      </c>
      <c r="O2087" t="n">
        <v>30</v>
      </c>
    </row>
    <row r="2088" spans="13:15">
      <c r="M2088" s="10" t="n">
        <v>41662</v>
      </c>
      <c r="N2088">
        <f>N2081-1</f>
        <v>5</v>
      </c>
      <c r="O2088" t="n">
        <v>30</v>
      </c>
    </row>
    <row r="2089" spans="13:15">
      <c r="M2089" s="10" t="n">
        <v>41661</v>
      </c>
      <c r="N2089">
        <f>N2082-1</f>
        <v>5</v>
      </c>
      <c r="O2089" t="n">
        <v>30</v>
      </c>
    </row>
    <row r="2090" spans="13:15">
      <c r="M2090" s="10" t="n">
        <v>41660</v>
      </c>
      <c r="N2090">
        <f>N2083-1</f>
        <v>5</v>
      </c>
      <c r="O2090" t="n">
        <v>30</v>
      </c>
    </row>
    <row r="2091" spans="13:15">
      <c r="M2091" s="10" t="n">
        <v>41659</v>
      </c>
      <c r="N2091">
        <f>N2084-1</f>
        <v>5</v>
      </c>
      <c r="O2091" t="n">
        <v>30</v>
      </c>
    </row>
    <row r="2092" spans="13:15">
      <c r="M2092" s="10" t="n">
        <v>41658</v>
      </c>
      <c r="N2092">
        <f>N2085-1</f>
        <v>4</v>
      </c>
      <c r="O2092" t="n">
        <v>30</v>
      </c>
    </row>
    <row r="2093" spans="13:15">
      <c r="M2093" s="10" t="n">
        <v>41657</v>
      </c>
      <c r="N2093">
        <f>N2086-1</f>
        <v>4</v>
      </c>
      <c r="O2093" t="n">
        <v>30</v>
      </c>
    </row>
    <row r="2094" spans="13:15">
      <c r="M2094" s="10" t="n">
        <v>41656</v>
      </c>
      <c r="N2094">
        <f>N2087-1</f>
        <v>4</v>
      </c>
      <c r="O2094" t="n">
        <v>30</v>
      </c>
    </row>
    <row r="2095" spans="13:15">
      <c r="M2095" s="10" t="n">
        <v>41655</v>
      </c>
      <c r="N2095">
        <f>N2088-1</f>
        <v>4</v>
      </c>
      <c r="O2095" t="n">
        <v>30</v>
      </c>
    </row>
    <row r="2096" spans="13:15">
      <c r="M2096" s="10" t="n">
        <v>41654</v>
      </c>
      <c r="N2096">
        <f>N2089-1</f>
        <v>4</v>
      </c>
      <c r="O2096" t="n">
        <v>30</v>
      </c>
    </row>
    <row r="2097" spans="13:15">
      <c r="M2097" s="10" t="n">
        <v>41653</v>
      </c>
      <c r="N2097">
        <f>N2090-1</f>
        <v>4</v>
      </c>
      <c r="O2097" t="n">
        <v>30</v>
      </c>
    </row>
    <row r="2098" spans="13:15">
      <c r="M2098" s="10" t="n">
        <v>41652</v>
      </c>
      <c r="N2098">
        <f>N2091-1</f>
        <v>4</v>
      </c>
      <c r="O2098" t="n">
        <v>30</v>
      </c>
    </row>
    <row r="2099" spans="13:15">
      <c r="M2099" s="10" t="n">
        <v>41651</v>
      </c>
      <c r="N2099">
        <f>N2092-1</f>
        <v>3</v>
      </c>
      <c r="O2099" t="n">
        <v>30</v>
      </c>
    </row>
    <row r="2100" spans="13:15">
      <c r="M2100" s="10" t="n">
        <v>41650</v>
      </c>
      <c r="N2100">
        <f>N2093-1</f>
        <v>3</v>
      </c>
      <c r="O2100" t="n">
        <v>30</v>
      </c>
    </row>
    <row r="2101" spans="13:15">
      <c r="M2101" s="10" t="n">
        <v>41649</v>
      </c>
      <c r="N2101">
        <f>N2094-1</f>
        <v>3</v>
      </c>
      <c r="O2101" t="n">
        <v>30</v>
      </c>
    </row>
    <row r="2102" spans="13:15">
      <c r="M2102" s="10" t="n">
        <v>41648</v>
      </c>
      <c r="N2102">
        <f>N2095-1</f>
        <v>3</v>
      </c>
      <c r="O2102" t="n">
        <v>30</v>
      </c>
    </row>
    <row r="2103" spans="13:15">
      <c r="M2103" s="10" t="n">
        <v>41647</v>
      </c>
      <c r="N2103">
        <f>N2096-1</f>
        <v>3</v>
      </c>
      <c r="O2103" t="n">
        <v>30</v>
      </c>
    </row>
    <row r="2104" spans="13:15">
      <c r="M2104" s="10" t="n">
        <v>41646</v>
      </c>
      <c r="N2104">
        <f>N2097-1</f>
        <v>3</v>
      </c>
      <c r="O2104" t="n">
        <v>30</v>
      </c>
    </row>
    <row r="2105" spans="13:15">
      <c r="M2105" s="10" t="n">
        <v>41645</v>
      </c>
      <c r="N2105">
        <f>N2098-1</f>
        <v>3</v>
      </c>
      <c r="O2105" t="n">
        <v>30</v>
      </c>
    </row>
    <row r="2106" spans="13:15">
      <c r="M2106" s="10" t="n">
        <v>41644</v>
      </c>
      <c r="N2106">
        <f>N2099-1</f>
        <v>2</v>
      </c>
      <c r="O2106" t="n">
        <v>30</v>
      </c>
    </row>
    <row r="2107" spans="13:15">
      <c r="M2107" s="10" t="n">
        <v>41643</v>
      </c>
      <c r="N2107">
        <f>N2100-1</f>
        <v>2</v>
      </c>
      <c r="O2107" t="n">
        <v>30</v>
      </c>
    </row>
    <row r="2108" spans="13:15">
      <c r="M2108" s="10" t="n">
        <v>41642</v>
      </c>
      <c r="N2108">
        <f>N2101-1</f>
        <v>2</v>
      </c>
      <c r="O2108" t="n">
        <v>30</v>
      </c>
    </row>
    <row r="2109" spans="13:15">
      <c r="M2109" s="10" t="n">
        <v>41641</v>
      </c>
      <c r="N2109">
        <f>N2102-1</f>
        <v>2</v>
      </c>
      <c r="O2109" t="n">
        <v>30</v>
      </c>
    </row>
    <row r="2110" spans="13:15">
      <c r="M2110" s="10" t="n">
        <v>41640</v>
      </c>
      <c r="N2110">
        <f>N2103-1</f>
        <v>2</v>
      </c>
      <c r="O2110" t="n">
        <v>30</v>
      </c>
    </row>
    <row r="2111" spans="13:15">
      <c r="M2111" s="10" t="n">
        <v>41639</v>
      </c>
      <c r="N2111">
        <f>N2104-1</f>
        <v>2</v>
      </c>
      <c r="O2111" t="n">
        <v>30</v>
      </c>
    </row>
    <row r="2112" spans="13:15">
      <c r="M2112" s="10" t="n">
        <v>41638</v>
      </c>
      <c r="N2112">
        <f>N2105-1</f>
        <v>2</v>
      </c>
      <c r="O2112" t="n">
        <v>30</v>
      </c>
    </row>
    <row r="2113" spans="13:15">
      <c r="M2113" s="10" t="n">
        <v>41637</v>
      </c>
      <c r="N2113">
        <f>N2106-1</f>
        <v>1</v>
      </c>
      <c r="O2113" t="n">
        <v>30</v>
      </c>
    </row>
    <row r="2114" spans="13:15">
      <c r="M2114" s="10" t="n">
        <v>41636</v>
      </c>
      <c r="N2114">
        <f>N2107-1</f>
        <v>1</v>
      </c>
      <c r="O2114" t="n">
        <v>30</v>
      </c>
    </row>
    <row r="2115" spans="13:15">
      <c r="M2115" s="10" t="n">
        <v>41635</v>
      </c>
      <c r="N2115">
        <f>N2108-1</f>
        <v>1</v>
      </c>
      <c r="O2115" t="n">
        <v>30</v>
      </c>
    </row>
    <row r="2116" spans="13:15">
      <c r="M2116" s="10" t="n">
        <v>41634</v>
      </c>
      <c r="N2116">
        <f>N2109-1</f>
        <v>1</v>
      </c>
      <c r="O2116" t="n">
        <v>30</v>
      </c>
    </row>
    <row r="2117" spans="13:15">
      <c r="M2117" s="10" t="n">
        <v>41633</v>
      </c>
      <c r="N2117">
        <f>N2110-1</f>
        <v>1</v>
      </c>
      <c r="O2117" t="n">
        <v>30</v>
      </c>
    </row>
    <row r="2118" spans="13:15">
      <c r="M2118" s="10" t="n">
        <v>41632</v>
      </c>
      <c r="N2118">
        <f>N2111-1</f>
        <v>1</v>
      </c>
      <c r="O2118" t="n">
        <v>30</v>
      </c>
    </row>
    <row r="2119" spans="13:15">
      <c r="M2119" s="10" t="n">
        <v>41631</v>
      </c>
      <c r="N2119">
        <f>N2112-1</f>
        <v>1</v>
      </c>
      <c r="O2119" t="n">
        <v>30</v>
      </c>
    </row>
    <row r="2120" spans="13:15">
      <c r="M2120" s="10" t="n">
        <v>41630</v>
      </c>
      <c r="N2120" t="n">
        <v>16</v>
      </c>
      <c r="O2120" t="n">
        <v>29</v>
      </c>
    </row>
    <row r="2121" spans="13:15">
      <c r="M2121" s="10" t="n">
        <v>41629</v>
      </c>
      <c r="N2121" t="n">
        <v>16</v>
      </c>
      <c r="O2121" t="n">
        <v>29</v>
      </c>
    </row>
    <row r="2122" spans="13:15">
      <c r="M2122" s="10" t="n">
        <v>41628</v>
      </c>
      <c r="N2122" t="n">
        <v>16</v>
      </c>
      <c r="O2122" t="n">
        <v>29</v>
      </c>
    </row>
    <row r="2123" spans="13:15">
      <c r="M2123" s="10" t="n">
        <v>41627</v>
      </c>
      <c r="N2123" t="n">
        <v>16</v>
      </c>
      <c r="O2123" t="n">
        <v>29</v>
      </c>
    </row>
    <row r="2124" spans="13:15">
      <c r="M2124" s="10" t="n">
        <v>41626</v>
      </c>
      <c r="N2124" t="n">
        <v>16</v>
      </c>
      <c r="O2124" t="n">
        <v>29</v>
      </c>
    </row>
    <row r="2125" spans="13:15">
      <c r="M2125" s="10" t="n">
        <v>41625</v>
      </c>
      <c r="N2125" t="n">
        <v>16</v>
      </c>
      <c r="O2125" t="n">
        <v>29</v>
      </c>
    </row>
    <row r="2126" spans="13:15">
      <c r="M2126" s="10" t="n">
        <v>41624</v>
      </c>
      <c r="N2126" t="n">
        <v>16</v>
      </c>
      <c r="O2126" t="n">
        <v>29</v>
      </c>
    </row>
    <row r="2127" spans="13:15">
      <c r="M2127" s="10" t="n">
        <v>41623</v>
      </c>
      <c r="N2127">
        <f>N2120-1</f>
        <v>15</v>
      </c>
      <c r="O2127" t="n">
        <v>29</v>
      </c>
    </row>
    <row r="2128" spans="13:15">
      <c r="M2128" s="10" t="n">
        <v>41622</v>
      </c>
      <c r="N2128">
        <f>N2121-1</f>
        <v>15</v>
      </c>
      <c r="O2128" t="n">
        <v>29</v>
      </c>
    </row>
    <row r="2129" spans="13:15">
      <c r="M2129" s="10" t="n">
        <v>41621</v>
      </c>
      <c r="N2129">
        <f>N2122-1</f>
        <v>15</v>
      </c>
      <c r="O2129" t="n">
        <v>29</v>
      </c>
    </row>
    <row r="2130" spans="13:15">
      <c r="M2130" s="10" t="n">
        <v>41620</v>
      </c>
      <c r="N2130">
        <f>N2123-1</f>
        <v>15</v>
      </c>
      <c r="O2130" t="n">
        <v>29</v>
      </c>
    </row>
    <row r="2131" spans="13:15">
      <c r="M2131" s="10" t="n">
        <v>41619</v>
      </c>
      <c r="N2131">
        <f>N2124-1</f>
        <v>15</v>
      </c>
      <c r="O2131" t="n">
        <v>29</v>
      </c>
    </row>
    <row r="2132" spans="13:15">
      <c r="M2132" s="10" t="n">
        <v>41618</v>
      </c>
      <c r="N2132">
        <f>N2125-1</f>
        <v>15</v>
      </c>
      <c r="O2132" t="n">
        <v>29</v>
      </c>
    </row>
    <row r="2133" spans="13:15">
      <c r="M2133" s="10" t="n">
        <v>41617</v>
      </c>
      <c r="N2133">
        <f>N2126-1</f>
        <v>15</v>
      </c>
      <c r="O2133" t="n">
        <v>29</v>
      </c>
    </row>
    <row r="2134" spans="13:15">
      <c r="M2134" s="10" t="n">
        <v>41616</v>
      </c>
      <c r="N2134">
        <f>N2127-1</f>
        <v>14</v>
      </c>
      <c r="O2134" t="n">
        <v>29</v>
      </c>
    </row>
    <row r="2135" spans="13:15">
      <c r="M2135" s="10" t="n">
        <v>41615</v>
      </c>
      <c r="N2135">
        <f>N2128-1</f>
        <v>14</v>
      </c>
      <c r="O2135" t="n">
        <v>29</v>
      </c>
    </row>
    <row r="2136" spans="13:15">
      <c r="M2136" s="10" t="n">
        <v>41614</v>
      </c>
      <c r="N2136">
        <f>N2129-1</f>
        <v>14</v>
      </c>
      <c r="O2136" t="n">
        <v>29</v>
      </c>
    </row>
    <row r="2137" spans="13:15">
      <c r="M2137" s="10" t="n">
        <v>41613</v>
      </c>
      <c r="N2137">
        <f>N2130-1</f>
        <v>14</v>
      </c>
      <c r="O2137" t="n">
        <v>29</v>
      </c>
    </row>
    <row r="2138" spans="13:15">
      <c r="M2138" s="10" t="n">
        <v>41612</v>
      </c>
      <c r="N2138">
        <f>N2131-1</f>
        <v>14</v>
      </c>
      <c r="O2138" t="n">
        <v>29</v>
      </c>
    </row>
    <row r="2139" spans="13:15">
      <c r="M2139" s="10" t="n">
        <v>41611</v>
      </c>
      <c r="N2139">
        <f>N2132-1</f>
        <v>14</v>
      </c>
      <c r="O2139" t="n">
        <v>29</v>
      </c>
    </row>
    <row r="2140" spans="13:15">
      <c r="M2140" s="10" t="n">
        <v>41610</v>
      </c>
      <c r="N2140">
        <f>N2133-1</f>
        <v>14</v>
      </c>
      <c r="O2140" t="n">
        <v>29</v>
      </c>
    </row>
    <row r="2141" spans="13:15">
      <c r="M2141" s="10" t="n">
        <v>41609</v>
      </c>
      <c r="N2141">
        <f>N2134-1</f>
        <v>13</v>
      </c>
      <c r="O2141" t="n">
        <v>29</v>
      </c>
    </row>
    <row r="2142" spans="13:15">
      <c r="M2142" s="10" t="n">
        <v>41608</v>
      </c>
      <c r="N2142">
        <f>N2135-1</f>
        <v>13</v>
      </c>
      <c r="O2142" t="n">
        <v>29</v>
      </c>
    </row>
    <row r="2143" spans="13:15">
      <c r="M2143" s="10" t="n">
        <v>41607</v>
      </c>
      <c r="N2143">
        <f>N2136-1</f>
        <v>13</v>
      </c>
      <c r="O2143" t="n">
        <v>29</v>
      </c>
    </row>
    <row r="2144" spans="13:15">
      <c r="M2144" s="10" t="n">
        <v>41606</v>
      </c>
      <c r="N2144">
        <f>N2137-1</f>
        <v>13</v>
      </c>
      <c r="O2144" t="n">
        <v>29</v>
      </c>
    </row>
    <row r="2145" spans="13:15">
      <c r="M2145" s="10" t="n">
        <v>41605</v>
      </c>
      <c r="N2145">
        <f>N2138-1</f>
        <v>13</v>
      </c>
      <c r="O2145" t="n">
        <v>29</v>
      </c>
    </row>
    <row r="2146" spans="13:15">
      <c r="M2146" s="10" t="n">
        <v>41604</v>
      </c>
      <c r="N2146">
        <f>N2139-1</f>
        <v>13</v>
      </c>
      <c r="O2146" t="n">
        <v>29</v>
      </c>
    </row>
    <row r="2147" spans="13:15">
      <c r="M2147" s="10" t="n">
        <v>41603</v>
      </c>
      <c r="N2147">
        <f>N2140-1</f>
        <v>13</v>
      </c>
      <c r="O2147" t="n">
        <v>29</v>
      </c>
    </row>
    <row r="2148" spans="13:15">
      <c r="M2148" s="10" t="n">
        <v>41602</v>
      </c>
      <c r="N2148">
        <f>N2141-1</f>
        <v>12</v>
      </c>
      <c r="O2148" t="n">
        <v>29</v>
      </c>
    </row>
    <row r="2149" spans="13:15">
      <c r="M2149" s="10" t="n">
        <v>41601</v>
      </c>
      <c r="N2149">
        <f>N2142-1</f>
        <v>12</v>
      </c>
      <c r="O2149" t="n">
        <v>29</v>
      </c>
    </row>
    <row r="2150" spans="13:15">
      <c r="M2150" s="10" t="n">
        <v>41600</v>
      </c>
      <c r="N2150">
        <f>N2143-1</f>
        <v>12</v>
      </c>
      <c r="O2150" t="n">
        <v>29</v>
      </c>
    </row>
    <row r="2151" spans="13:15">
      <c r="M2151" s="10" t="n">
        <v>41599</v>
      </c>
      <c r="N2151">
        <f>N2144-1</f>
        <v>12</v>
      </c>
      <c r="O2151" t="n">
        <v>29</v>
      </c>
    </row>
    <row r="2152" spans="13:15">
      <c r="M2152" s="10" t="n">
        <v>41598</v>
      </c>
      <c r="N2152">
        <f>N2145-1</f>
        <v>12</v>
      </c>
      <c r="O2152" t="n">
        <v>29</v>
      </c>
    </row>
    <row r="2153" spans="13:15">
      <c r="M2153" s="10" t="n">
        <v>41597</v>
      </c>
      <c r="N2153">
        <f>N2146-1</f>
        <v>12</v>
      </c>
      <c r="O2153" t="n">
        <v>29</v>
      </c>
    </row>
    <row r="2154" spans="13:15">
      <c r="M2154" s="10" t="n">
        <v>41596</v>
      </c>
      <c r="N2154">
        <f>N2147-1</f>
        <v>12</v>
      </c>
      <c r="O2154" t="n">
        <v>29</v>
      </c>
    </row>
    <row r="2155" spans="13:15">
      <c r="M2155" s="10" t="n">
        <v>41595</v>
      </c>
      <c r="N2155">
        <f>N2148-1</f>
        <v>11</v>
      </c>
      <c r="O2155" t="n">
        <v>29</v>
      </c>
    </row>
    <row r="2156" spans="13:15">
      <c r="M2156" s="10" t="n">
        <v>41594</v>
      </c>
      <c r="N2156">
        <f>N2149-1</f>
        <v>11</v>
      </c>
      <c r="O2156" t="n">
        <v>29</v>
      </c>
    </row>
    <row r="2157" spans="13:15">
      <c r="M2157" s="10" t="n">
        <v>41593</v>
      </c>
      <c r="N2157">
        <f>N2150-1</f>
        <v>11</v>
      </c>
      <c r="O2157" t="n">
        <v>29</v>
      </c>
    </row>
    <row r="2158" spans="13:15">
      <c r="M2158" s="10" t="n">
        <v>41592</v>
      </c>
      <c r="N2158">
        <f>N2151-1</f>
        <v>11</v>
      </c>
      <c r="O2158" t="n">
        <v>29</v>
      </c>
    </row>
    <row r="2159" spans="13:15">
      <c r="M2159" s="10" t="n">
        <v>41591</v>
      </c>
      <c r="N2159">
        <f>N2152-1</f>
        <v>11</v>
      </c>
      <c r="O2159" t="n">
        <v>29</v>
      </c>
    </row>
    <row r="2160" spans="13:15">
      <c r="M2160" s="10" t="n">
        <v>41590</v>
      </c>
      <c r="N2160">
        <f>N2153-1</f>
        <v>11</v>
      </c>
      <c r="O2160" t="n">
        <v>29</v>
      </c>
    </row>
    <row r="2161" spans="13:15">
      <c r="M2161" s="10" t="n">
        <v>41589</v>
      </c>
      <c r="N2161">
        <f>N2154-1</f>
        <v>11</v>
      </c>
      <c r="O2161" t="n">
        <v>29</v>
      </c>
    </row>
    <row r="2162" spans="13:15">
      <c r="M2162" s="10" t="n">
        <v>41588</v>
      </c>
      <c r="N2162">
        <f>N2155-1</f>
        <v>10</v>
      </c>
      <c r="O2162" t="n">
        <v>29</v>
      </c>
    </row>
    <row r="2163" spans="13:15">
      <c r="M2163" s="10" t="n">
        <v>41587</v>
      </c>
      <c r="N2163">
        <f>N2156-1</f>
        <v>10</v>
      </c>
      <c r="O2163" t="n">
        <v>29</v>
      </c>
    </row>
    <row r="2164" spans="13:15">
      <c r="M2164" s="10" t="n">
        <v>41586</v>
      </c>
      <c r="N2164">
        <f>N2157-1</f>
        <v>10</v>
      </c>
      <c r="O2164" t="n">
        <v>29</v>
      </c>
    </row>
    <row r="2165" spans="13:15">
      <c r="M2165" s="10" t="n">
        <v>41585</v>
      </c>
      <c r="N2165">
        <f>N2158-1</f>
        <v>10</v>
      </c>
      <c r="O2165" t="n">
        <v>29</v>
      </c>
    </row>
    <row r="2166" spans="13:15">
      <c r="M2166" s="10" t="n">
        <v>41584</v>
      </c>
      <c r="N2166">
        <f>N2159-1</f>
        <v>10</v>
      </c>
      <c r="O2166" t="n">
        <v>29</v>
      </c>
    </row>
    <row r="2167" spans="13:15">
      <c r="M2167" s="10" t="n">
        <v>41583</v>
      </c>
      <c r="N2167">
        <f>N2160-1</f>
        <v>10</v>
      </c>
      <c r="O2167" t="n">
        <v>29</v>
      </c>
    </row>
    <row r="2168" spans="13:15">
      <c r="M2168" s="10" t="n">
        <v>41582</v>
      </c>
      <c r="N2168">
        <f>N2161-1</f>
        <v>10</v>
      </c>
      <c r="O2168" t="n">
        <v>29</v>
      </c>
    </row>
    <row r="2169" spans="13:15">
      <c r="M2169" s="10" t="n">
        <v>41581</v>
      </c>
      <c r="N2169">
        <f>N2162-1</f>
        <v>9</v>
      </c>
      <c r="O2169" t="n">
        <v>29</v>
      </c>
    </row>
    <row r="2170" spans="13:15">
      <c r="M2170" s="10" t="n">
        <v>41580</v>
      </c>
      <c r="N2170">
        <f>N2163-1</f>
        <v>9</v>
      </c>
      <c r="O2170" t="n">
        <v>29</v>
      </c>
    </row>
    <row r="2171" spans="13:15">
      <c r="M2171" s="10" t="n">
        <v>41579</v>
      </c>
      <c r="N2171">
        <f>N2164-1</f>
        <v>9</v>
      </c>
      <c r="O2171" t="n">
        <v>29</v>
      </c>
    </row>
    <row r="2172" spans="13:15">
      <c r="M2172" s="10" t="n">
        <v>41578</v>
      </c>
      <c r="N2172">
        <f>N2165-1</f>
        <v>9</v>
      </c>
      <c r="O2172" t="n">
        <v>29</v>
      </c>
    </row>
    <row r="2173" spans="13:15">
      <c r="M2173" s="10" t="n">
        <v>41577</v>
      </c>
      <c r="N2173">
        <f>N2166-1</f>
        <v>9</v>
      </c>
      <c r="O2173" t="n">
        <v>29</v>
      </c>
    </row>
    <row r="2174" spans="13:15">
      <c r="M2174" s="10" t="n">
        <v>41576</v>
      </c>
      <c r="N2174">
        <f>N2167-1</f>
        <v>9</v>
      </c>
      <c r="O2174" t="n">
        <v>29</v>
      </c>
    </row>
    <row r="2175" spans="13:15">
      <c r="M2175" s="10" t="n">
        <v>41575</v>
      </c>
      <c r="N2175">
        <f>N2168-1</f>
        <v>9</v>
      </c>
      <c r="O2175" t="n">
        <v>29</v>
      </c>
    </row>
    <row r="2176" spans="13:15">
      <c r="M2176" s="10" t="n">
        <v>41574</v>
      </c>
      <c r="N2176">
        <f>N2169-1</f>
        <v>8</v>
      </c>
      <c r="O2176" t="n">
        <v>29</v>
      </c>
    </row>
    <row r="2177" spans="13:15">
      <c r="M2177" s="10" t="n">
        <v>41573</v>
      </c>
      <c r="N2177">
        <f>N2170-1</f>
        <v>8</v>
      </c>
      <c r="O2177" t="n">
        <v>29</v>
      </c>
    </row>
    <row r="2178" spans="13:15">
      <c r="M2178" s="10" t="n">
        <v>41572</v>
      </c>
      <c r="N2178">
        <f>N2171-1</f>
        <v>8</v>
      </c>
      <c r="O2178" t="n">
        <v>29</v>
      </c>
    </row>
    <row r="2179" spans="13:15">
      <c r="M2179" s="10" t="n">
        <v>41571</v>
      </c>
      <c r="N2179">
        <f>N2172-1</f>
        <v>8</v>
      </c>
      <c r="O2179" t="n">
        <v>29</v>
      </c>
    </row>
    <row r="2180" spans="13:15">
      <c r="M2180" s="10" t="n">
        <v>41570</v>
      </c>
      <c r="N2180">
        <f>N2173-1</f>
        <v>8</v>
      </c>
      <c r="O2180" t="n">
        <v>29</v>
      </c>
    </row>
    <row r="2181" spans="13:15">
      <c r="M2181" s="10" t="n">
        <v>41569</v>
      </c>
      <c r="N2181">
        <f>N2174-1</f>
        <v>8</v>
      </c>
      <c r="O2181" t="n">
        <v>29</v>
      </c>
    </row>
    <row r="2182" spans="13:15">
      <c r="M2182" s="10" t="n">
        <v>41568</v>
      </c>
      <c r="N2182">
        <f>N2175-1</f>
        <v>8</v>
      </c>
      <c r="O2182" t="n">
        <v>29</v>
      </c>
    </row>
    <row r="2183" spans="13:15">
      <c r="M2183" s="10" t="n">
        <v>41567</v>
      </c>
      <c r="N2183">
        <f>N2176-1</f>
        <v>7</v>
      </c>
      <c r="O2183" t="n">
        <v>29</v>
      </c>
    </row>
    <row r="2184" spans="13:15">
      <c r="M2184" s="10" t="n">
        <v>41566</v>
      </c>
      <c r="N2184">
        <f>N2177-1</f>
        <v>7</v>
      </c>
      <c r="O2184" t="n">
        <v>29</v>
      </c>
    </row>
    <row r="2185" spans="13:15">
      <c r="M2185" s="10" t="n">
        <v>41565</v>
      </c>
      <c r="N2185">
        <f>N2178-1</f>
        <v>7</v>
      </c>
      <c r="O2185" t="n">
        <v>29</v>
      </c>
    </row>
    <row r="2186" spans="13:15">
      <c r="M2186" s="10" t="n">
        <v>41564</v>
      </c>
      <c r="N2186">
        <f>N2179-1</f>
        <v>7</v>
      </c>
      <c r="O2186" t="n">
        <v>29</v>
      </c>
    </row>
    <row r="2187" spans="13:15">
      <c r="M2187" s="10" t="n">
        <v>41563</v>
      </c>
      <c r="N2187">
        <f>N2180-1</f>
        <v>7</v>
      </c>
      <c r="O2187" t="n">
        <v>29</v>
      </c>
    </row>
    <row r="2188" spans="13:15">
      <c r="M2188" s="10" t="n">
        <v>41562</v>
      </c>
      <c r="N2188">
        <f>N2181-1</f>
        <v>7</v>
      </c>
      <c r="O2188" t="n">
        <v>29</v>
      </c>
    </row>
    <row r="2189" spans="13:15">
      <c r="M2189" s="10" t="n">
        <v>41561</v>
      </c>
      <c r="N2189">
        <f>N2182-1</f>
        <v>7</v>
      </c>
      <c r="O2189" t="n">
        <v>29</v>
      </c>
    </row>
    <row r="2190" spans="13:15">
      <c r="M2190" s="10" t="n">
        <v>41560</v>
      </c>
      <c r="N2190">
        <f>N2183-1</f>
        <v>6</v>
      </c>
      <c r="O2190" t="n">
        <v>29</v>
      </c>
    </row>
    <row r="2191" spans="13:15">
      <c r="M2191" s="10" t="n">
        <v>41559</v>
      </c>
      <c r="N2191">
        <f>N2184-1</f>
        <v>6</v>
      </c>
      <c r="O2191" t="n">
        <v>29</v>
      </c>
    </row>
    <row r="2192" spans="13:15">
      <c r="M2192" s="10" t="n">
        <v>41558</v>
      </c>
      <c r="N2192">
        <f>N2185-1</f>
        <v>6</v>
      </c>
      <c r="O2192" t="n">
        <v>29</v>
      </c>
    </row>
    <row r="2193" spans="13:15">
      <c r="M2193" s="10" t="n">
        <v>41557</v>
      </c>
      <c r="N2193">
        <f>N2186-1</f>
        <v>6</v>
      </c>
      <c r="O2193" t="n">
        <v>29</v>
      </c>
    </row>
    <row r="2194" spans="13:15">
      <c r="M2194" s="10" t="n">
        <v>41556</v>
      </c>
      <c r="N2194">
        <f>N2187-1</f>
        <v>6</v>
      </c>
      <c r="O2194" t="n">
        <v>29</v>
      </c>
    </row>
    <row r="2195" spans="13:15">
      <c r="M2195" s="10" t="n">
        <v>41555</v>
      </c>
      <c r="N2195">
        <f>N2188-1</f>
        <v>6</v>
      </c>
      <c r="O2195" t="n">
        <v>29</v>
      </c>
    </row>
    <row r="2196" spans="13:15">
      <c r="M2196" s="10" t="n">
        <v>41554</v>
      </c>
      <c r="N2196">
        <f>N2189-1</f>
        <v>6</v>
      </c>
      <c r="O2196" t="n">
        <v>29</v>
      </c>
    </row>
    <row r="2197" spans="13:15">
      <c r="M2197" s="10" t="n">
        <v>41553</v>
      </c>
      <c r="N2197">
        <f>N2190-1</f>
        <v>5</v>
      </c>
      <c r="O2197" t="n">
        <v>29</v>
      </c>
    </row>
    <row r="2198" spans="13:15">
      <c r="M2198" s="10" t="n">
        <v>41552</v>
      </c>
      <c r="N2198">
        <f>N2191-1</f>
        <v>5</v>
      </c>
      <c r="O2198" t="n">
        <v>29</v>
      </c>
    </row>
    <row r="2199" spans="13:15">
      <c r="M2199" s="10" t="n">
        <v>41551</v>
      </c>
      <c r="N2199">
        <f>N2192-1</f>
        <v>5</v>
      </c>
      <c r="O2199" t="n">
        <v>29</v>
      </c>
    </row>
    <row r="2200" spans="13:15">
      <c r="M2200" s="10" t="n">
        <v>41550</v>
      </c>
      <c r="N2200">
        <f>N2193-1</f>
        <v>5</v>
      </c>
      <c r="O2200" t="n">
        <v>29</v>
      </c>
    </row>
    <row r="2201" spans="13:15">
      <c r="M2201" s="10" t="n">
        <v>41549</v>
      </c>
      <c r="N2201">
        <f>N2194-1</f>
        <v>5</v>
      </c>
      <c r="O2201" t="n">
        <v>29</v>
      </c>
    </row>
    <row r="2202" spans="13:15">
      <c r="M2202" s="10" t="n">
        <v>41548</v>
      </c>
      <c r="N2202">
        <f>N2195-1</f>
        <v>5</v>
      </c>
      <c r="O2202" t="n">
        <v>29</v>
      </c>
    </row>
    <row r="2203" spans="13:15">
      <c r="M2203" s="10" t="n">
        <v>41547</v>
      </c>
      <c r="N2203">
        <f>N2196-1</f>
        <v>5</v>
      </c>
      <c r="O2203" t="n">
        <v>29</v>
      </c>
    </row>
    <row r="2204" spans="13:15">
      <c r="M2204" s="10" t="n">
        <v>41546</v>
      </c>
      <c r="N2204">
        <f>N2197-1</f>
        <v>4</v>
      </c>
      <c r="O2204" t="n">
        <v>29</v>
      </c>
    </row>
    <row r="2205" spans="13:15">
      <c r="M2205" s="10" t="n">
        <v>41545</v>
      </c>
      <c r="N2205">
        <f>N2198-1</f>
        <v>4</v>
      </c>
      <c r="O2205" t="n">
        <v>29</v>
      </c>
    </row>
    <row r="2206" spans="13:15">
      <c r="M2206" s="10" t="n">
        <v>41544</v>
      </c>
      <c r="N2206">
        <f>N2199-1</f>
        <v>4</v>
      </c>
      <c r="O2206" t="n">
        <v>29</v>
      </c>
    </row>
    <row r="2207" spans="13:15">
      <c r="M2207" s="10" t="n">
        <v>41543</v>
      </c>
      <c r="N2207">
        <f>N2200-1</f>
        <v>4</v>
      </c>
      <c r="O2207" t="n">
        <v>29</v>
      </c>
    </row>
    <row r="2208" spans="13:15">
      <c r="M2208" s="10" t="n">
        <v>41542</v>
      </c>
      <c r="N2208">
        <f>N2201-1</f>
        <v>4</v>
      </c>
      <c r="O2208" t="n">
        <v>29</v>
      </c>
    </row>
    <row r="2209" spans="13:15">
      <c r="M2209" s="10" t="n">
        <v>41541</v>
      </c>
      <c r="N2209">
        <f>N2202-1</f>
        <v>4</v>
      </c>
      <c r="O2209" t="n">
        <v>29</v>
      </c>
    </row>
    <row r="2210" spans="13:15">
      <c r="M2210" s="10" t="n">
        <v>41540</v>
      </c>
      <c r="N2210">
        <f>N2203-1</f>
        <v>4</v>
      </c>
      <c r="O2210" t="n">
        <v>29</v>
      </c>
    </row>
    <row r="2211" spans="13:15">
      <c r="M2211" s="10" t="n">
        <v>41539</v>
      </c>
      <c r="N2211">
        <f>N2204-1</f>
        <v>3</v>
      </c>
      <c r="O2211" t="n">
        <v>29</v>
      </c>
    </row>
    <row r="2212" spans="13:15">
      <c r="M2212" s="10" t="n">
        <v>41538</v>
      </c>
      <c r="N2212">
        <f>N2205-1</f>
        <v>3</v>
      </c>
      <c r="O2212" t="n">
        <v>29</v>
      </c>
    </row>
    <row r="2213" spans="13:15">
      <c r="M2213" s="10" t="n">
        <v>41537</v>
      </c>
      <c r="N2213">
        <f>N2206-1</f>
        <v>3</v>
      </c>
      <c r="O2213" t="n">
        <v>29</v>
      </c>
    </row>
    <row r="2214" spans="13:15">
      <c r="M2214" s="10" t="n">
        <v>41536</v>
      </c>
      <c r="N2214">
        <f>N2207-1</f>
        <v>3</v>
      </c>
      <c r="O2214" t="n">
        <v>29</v>
      </c>
    </row>
    <row r="2215" spans="13:15">
      <c r="M2215" s="10" t="n">
        <v>41535</v>
      </c>
      <c r="N2215">
        <f>N2208-1</f>
        <v>3</v>
      </c>
      <c r="O2215" t="n">
        <v>29</v>
      </c>
    </row>
    <row r="2216" spans="13:15">
      <c r="M2216" s="10" t="n">
        <v>41534</v>
      </c>
      <c r="N2216">
        <f>N2209-1</f>
        <v>3</v>
      </c>
      <c r="O2216" t="n">
        <v>29</v>
      </c>
    </row>
    <row r="2217" spans="13:15">
      <c r="M2217" s="10" t="n">
        <v>41533</v>
      </c>
      <c r="N2217">
        <f>N2210-1</f>
        <v>3</v>
      </c>
      <c r="O2217" t="n">
        <v>29</v>
      </c>
    </row>
    <row r="2218" spans="13:15">
      <c r="M2218" s="10" t="n">
        <v>41532</v>
      </c>
      <c r="N2218">
        <f>N2211-1</f>
        <v>2</v>
      </c>
      <c r="O2218" t="n">
        <v>29</v>
      </c>
    </row>
    <row r="2219" spans="13:15">
      <c r="M2219" s="10" t="n">
        <v>41531</v>
      </c>
      <c r="N2219">
        <f>N2212-1</f>
        <v>2</v>
      </c>
      <c r="O2219" t="n">
        <v>29</v>
      </c>
    </row>
    <row r="2220" spans="13:15">
      <c r="M2220" s="10" t="n">
        <v>41530</v>
      </c>
      <c r="N2220">
        <f>N2213-1</f>
        <v>2</v>
      </c>
      <c r="O2220" t="n">
        <v>29</v>
      </c>
    </row>
    <row r="2221" spans="13:15">
      <c r="M2221" s="10" t="n">
        <v>41529</v>
      </c>
      <c r="N2221">
        <f>N2214-1</f>
        <v>2</v>
      </c>
      <c r="O2221" t="n">
        <v>29</v>
      </c>
    </row>
    <row r="2222" spans="13:15">
      <c r="M2222" s="10" t="n">
        <v>41528</v>
      </c>
      <c r="N2222">
        <f>N2215-1</f>
        <v>2</v>
      </c>
      <c r="O2222" t="n">
        <v>29</v>
      </c>
    </row>
    <row r="2223" spans="13:15">
      <c r="M2223" s="10" t="n">
        <v>41527</v>
      </c>
      <c r="N2223">
        <f>N2216-1</f>
        <v>2</v>
      </c>
      <c r="O2223" t="n">
        <v>29</v>
      </c>
    </row>
    <row r="2224" spans="13:15">
      <c r="M2224" s="10" t="n">
        <v>41526</v>
      </c>
      <c r="N2224">
        <f>N2217-1</f>
        <v>2</v>
      </c>
      <c r="O2224" t="n">
        <v>29</v>
      </c>
    </row>
    <row r="2225" spans="13:15">
      <c r="M2225" s="10" t="n">
        <v>41525</v>
      </c>
      <c r="N2225">
        <f>N2218-1</f>
        <v>1</v>
      </c>
      <c r="O2225" t="n">
        <v>29</v>
      </c>
    </row>
    <row r="2226" spans="13:15">
      <c r="M2226" s="10" t="n">
        <v>41524</v>
      </c>
      <c r="N2226">
        <f>N2219-1</f>
        <v>1</v>
      </c>
      <c r="O2226" t="n">
        <v>29</v>
      </c>
    </row>
    <row r="2227" spans="13:15">
      <c r="M2227" s="10" t="n">
        <v>41523</v>
      </c>
      <c r="N2227">
        <f>N2220-1</f>
        <v>1</v>
      </c>
      <c r="O2227" t="n">
        <v>29</v>
      </c>
    </row>
    <row r="2228" spans="13:15">
      <c r="M2228" s="10" t="n">
        <v>41522</v>
      </c>
      <c r="N2228">
        <f>N2221-1</f>
        <v>1</v>
      </c>
      <c r="O2228" t="n">
        <v>29</v>
      </c>
    </row>
    <row r="2229" spans="13:15">
      <c r="M2229" s="10" t="n">
        <v>41521</v>
      </c>
      <c r="N2229">
        <f>N2222-1</f>
        <v>1</v>
      </c>
      <c r="O2229" t="n">
        <v>29</v>
      </c>
    </row>
    <row r="2230" spans="13:15">
      <c r="M2230" s="10" t="n">
        <v>41520</v>
      </c>
      <c r="N2230">
        <f>N2223-1</f>
        <v>1</v>
      </c>
      <c r="O2230" t="n">
        <v>29</v>
      </c>
    </row>
    <row r="2231" spans="13:15">
      <c r="M2231" s="10" t="n">
        <v>41519</v>
      </c>
      <c r="N2231">
        <f>N2224-1</f>
        <v>1</v>
      </c>
      <c r="O2231" t="n">
        <v>29</v>
      </c>
    </row>
    <row r="2232" spans="13:15">
      <c r="M2232" s="10" t="n">
        <v>41518</v>
      </c>
      <c r="N2232" t="n">
        <v>16</v>
      </c>
      <c r="O2232" t="n">
        <v>28</v>
      </c>
    </row>
    <row r="2233" spans="13:15">
      <c r="M2233" s="10" t="n">
        <v>41517</v>
      </c>
      <c r="N2233" t="n">
        <v>16</v>
      </c>
      <c r="O2233" t="n">
        <v>28</v>
      </c>
    </row>
    <row r="2234" spans="13:15">
      <c r="M2234" s="10" t="n">
        <v>41516</v>
      </c>
      <c r="N2234" t="n">
        <v>16</v>
      </c>
      <c r="O2234" t="n">
        <v>28</v>
      </c>
    </row>
    <row r="2235" spans="13:15">
      <c r="M2235" s="10" t="n">
        <v>41515</v>
      </c>
      <c r="N2235" t="n">
        <v>16</v>
      </c>
      <c r="O2235" t="n">
        <v>28</v>
      </c>
    </row>
    <row r="2236" spans="13:15">
      <c r="M2236" s="10" t="n">
        <v>41514</v>
      </c>
      <c r="N2236" t="n">
        <v>16</v>
      </c>
      <c r="O2236" t="n">
        <v>28</v>
      </c>
    </row>
    <row r="2237" spans="13:15">
      <c r="M2237" s="10" t="n">
        <v>41513</v>
      </c>
      <c r="N2237" t="n">
        <v>16</v>
      </c>
      <c r="O2237" t="n">
        <v>28</v>
      </c>
    </row>
    <row r="2238" spans="13:15">
      <c r="M2238" s="10" t="n">
        <v>41512</v>
      </c>
      <c r="N2238" t="n">
        <v>16</v>
      </c>
      <c r="O2238" t="n">
        <v>28</v>
      </c>
    </row>
    <row r="2239" spans="13:15">
      <c r="M2239" s="10" t="n">
        <v>41511</v>
      </c>
      <c r="N2239">
        <f>N2232-1</f>
        <v>15</v>
      </c>
      <c r="O2239" t="n">
        <v>28</v>
      </c>
    </row>
    <row r="2240" spans="13:15">
      <c r="M2240" s="10" t="n">
        <v>41510</v>
      </c>
      <c r="N2240">
        <f>N2233-1</f>
        <v>15</v>
      </c>
      <c r="O2240" t="n">
        <v>28</v>
      </c>
    </row>
    <row r="2241" spans="13:15">
      <c r="M2241" s="10" t="n">
        <v>41509</v>
      </c>
      <c r="N2241">
        <f>N2234-1</f>
        <v>15</v>
      </c>
      <c r="O2241" t="n">
        <v>28</v>
      </c>
    </row>
    <row r="2242" spans="13:15">
      <c r="M2242" s="10" t="n">
        <v>41508</v>
      </c>
      <c r="N2242">
        <f>N2235-1</f>
        <v>15</v>
      </c>
      <c r="O2242" t="n">
        <v>28</v>
      </c>
    </row>
    <row r="2243" spans="13:15">
      <c r="M2243" s="10" t="n">
        <v>41507</v>
      </c>
      <c r="N2243">
        <f>N2236-1</f>
        <v>15</v>
      </c>
      <c r="O2243" t="n">
        <v>28</v>
      </c>
    </row>
    <row r="2244" spans="13:15">
      <c r="M2244" s="10" t="n">
        <v>41506</v>
      </c>
      <c r="N2244">
        <f>N2237-1</f>
        <v>15</v>
      </c>
      <c r="O2244" t="n">
        <v>28</v>
      </c>
    </row>
    <row r="2245" spans="13:15">
      <c r="M2245" s="10" t="n">
        <v>41505</v>
      </c>
      <c r="N2245">
        <f>N2238-1</f>
        <v>15</v>
      </c>
      <c r="O2245" t="n">
        <v>28</v>
      </c>
    </row>
    <row r="2246" spans="13:15">
      <c r="M2246" s="10" t="n">
        <v>41504</v>
      </c>
      <c r="N2246">
        <f>N2239-1</f>
        <v>14</v>
      </c>
      <c r="O2246" t="n">
        <v>28</v>
      </c>
    </row>
    <row r="2247" spans="13:15">
      <c r="M2247" s="10" t="n">
        <v>41503</v>
      </c>
      <c r="N2247">
        <f>N2240-1</f>
        <v>14</v>
      </c>
      <c r="O2247" t="n">
        <v>28</v>
      </c>
    </row>
    <row r="2248" spans="13:15">
      <c r="M2248" s="10" t="n">
        <v>41502</v>
      </c>
      <c r="N2248">
        <f>N2241-1</f>
        <v>14</v>
      </c>
      <c r="O2248" t="n">
        <v>28</v>
      </c>
    </row>
    <row r="2249" spans="13:15">
      <c r="M2249" s="10" t="n">
        <v>41501</v>
      </c>
      <c r="N2249">
        <f>N2242-1</f>
        <v>14</v>
      </c>
      <c r="O2249" t="n">
        <v>28</v>
      </c>
    </row>
    <row r="2250" spans="13:15">
      <c r="M2250" s="10" t="n">
        <v>41500</v>
      </c>
      <c r="N2250">
        <f>N2243-1</f>
        <v>14</v>
      </c>
      <c r="O2250" t="n">
        <v>28</v>
      </c>
    </row>
    <row r="2251" spans="13:15">
      <c r="M2251" s="10" t="n">
        <v>41499</v>
      </c>
      <c r="N2251">
        <f>N2244-1</f>
        <v>14</v>
      </c>
      <c r="O2251" t="n">
        <v>28</v>
      </c>
    </row>
    <row r="2252" spans="13:15">
      <c r="M2252" s="10" t="n">
        <v>41498</v>
      </c>
      <c r="N2252">
        <f>N2245-1</f>
        <v>14</v>
      </c>
      <c r="O2252" t="n">
        <v>28</v>
      </c>
    </row>
    <row r="2253" spans="13:15">
      <c r="M2253" s="10" t="n">
        <v>41497</v>
      </c>
      <c r="N2253">
        <f>N2246-1</f>
        <v>13</v>
      </c>
      <c r="O2253" t="n">
        <v>28</v>
      </c>
    </row>
    <row r="2254" spans="13:15">
      <c r="M2254" s="10" t="n">
        <v>41496</v>
      </c>
      <c r="N2254">
        <f>N2247-1</f>
        <v>13</v>
      </c>
      <c r="O2254" t="n">
        <v>28</v>
      </c>
    </row>
    <row r="2255" spans="13:15">
      <c r="M2255" s="10" t="n">
        <v>41495</v>
      </c>
      <c r="N2255">
        <f>N2248-1</f>
        <v>13</v>
      </c>
      <c r="O2255" t="n">
        <v>28</v>
      </c>
    </row>
    <row r="2256" spans="13:15">
      <c r="M2256" s="10" t="n">
        <v>41494</v>
      </c>
      <c r="N2256">
        <f>N2249-1</f>
        <v>13</v>
      </c>
      <c r="O2256" t="n">
        <v>28</v>
      </c>
    </row>
    <row r="2257" spans="13:15">
      <c r="M2257" s="10" t="n">
        <v>41493</v>
      </c>
      <c r="N2257">
        <f>N2250-1</f>
        <v>13</v>
      </c>
      <c r="O2257" t="n">
        <v>28</v>
      </c>
    </row>
    <row r="2258" spans="13:15">
      <c r="M2258" s="10" t="n">
        <v>41492</v>
      </c>
      <c r="N2258">
        <f>N2251-1</f>
        <v>13</v>
      </c>
      <c r="O2258" t="n">
        <v>28</v>
      </c>
    </row>
    <row r="2259" spans="13:15">
      <c r="M2259" s="10" t="n">
        <v>41491</v>
      </c>
      <c r="N2259">
        <f>N2252-1</f>
        <v>13</v>
      </c>
      <c r="O2259" t="n">
        <v>28</v>
      </c>
    </row>
    <row r="2260" spans="13:15">
      <c r="M2260" s="10" t="n">
        <v>41490</v>
      </c>
      <c r="N2260">
        <f>N2253-1</f>
        <v>12</v>
      </c>
      <c r="O2260" t="n">
        <v>28</v>
      </c>
    </row>
    <row r="2261" spans="13:15">
      <c r="M2261" s="10" t="n">
        <v>41489</v>
      </c>
      <c r="N2261">
        <f>N2254-1</f>
        <v>12</v>
      </c>
      <c r="O2261" t="n">
        <v>28</v>
      </c>
    </row>
    <row r="2262" spans="13:15">
      <c r="M2262" s="10" t="n">
        <v>41488</v>
      </c>
      <c r="N2262">
        <f>N2255-1</f>
        <v>12</v>
      </c>
      <c r="O2262" t="n">
        <v>28</v>
      </c>
    </row>
    <row r="2263" spans="13:15">
      <c r="M2263" s="10" t="n">
        <v>41487</v>
      </c>
      <c r="N2263">
        <f>N2256-1</f>
        <v>12</v>
      </c>
      <c r="O2263" t="n">
        <v>28</v>
      </c>
    </row>
    <row r="2264" spans="13:15">
      <c r="M2264" s="10" t="n">
        <v>41486</v>
      </c>
      <c r="N2264">
        <f>N2257-1</f>
        <v>12</v>
      </c>
      <c r="O2264" t="n">
        <v>28</v>
      </c>
    </row>
    <row r="2265" spans="13:15">
      <c r="M2265" s="10" t="n">
        <v>41485</v>
      </c>
      <c r="N2265">
        <f>N2258-1</f>
        <v>12</v>
      </c>
      <c r="O2265" t="n">
        <v>28</v>
      </c>
    </row>
    <row r="2266" spans="13:15">
      <c r="M2266" s="10" t="n">
        <v>41484</v>
      </c>
      <c r="N2266">
        <f>N2259-1</f>
        <v>12</v>
      </c>
      <c r="O2266" t="n">
        <v>28</v>
      </c>
    </row>
    <row r="2267" spans="13:15">
      <c r="M2267" s="10" t="n">
        <v>41483</v>
      </c>
      <c r="N2267">
        <f>N2260-1</f>
        <v>11</v>
      </c>
      <c r="O2267" t="n">
        <v>28</v>
      </c>
    </row>
    <row r="2268" spans="13:15">
      <c r="M2268" s="10" t="n">
        <v>41482</v>
      </c>
      <c r="N2268">
        <f>N2261-1</f>
        <v>11</v>
      </c>
      <c r="O2268" t="n">
        <v>28</v>
      </c>
    </row>
    <row r="2269" spans="13:15">
      <c r="M2269" s="10" t="n">
        <v>41481</v>
      </c>
      <c r="N2269">
        <f>N2262-1</f>
        <v>11</v>
      </c>
      <c r="O2269" t="n">
        <v>28</v>
      </c>
    </row>
    <row r="2270" spans="13:15">
      <c r="M2270" s="10" t="n">
        <v>41480</v>
      </c>
      <c r="N2270">
        <f>N2263-1</f>
        <v>11</v>
      </c>
      <c r="O2270" t="n">
        <v>28</v>
      </c>
    </row>
    <row r="2271" spans="13:15">
      <c r="M2271" s="10" t="n">
        <v>41479</v>
      </c>
      <c r="N2271">
        <f>N2264-1</f>
        <v>11</v>
      </c>
      <c r="O2271" t="n">
        <v>28</v>
      </c>
    </row>
    <row r="2272" spans="13:15">
      <c r="M2272" s="10" t="n">
        <v>41478</v>
      </c>
      <c r="N2272">
        <f>N2265-1</f>
        <v>11</v>
      </c>
      <c r="O2272" t="n">
        <v>28</v>
      </c>
    </row>
    <row r="2273" spans="13:15">
      <c r="M2273" s="10" t="n">
        <v>41477</v>
      </c>
      <c r="N2273">
        <f>N2266-1</f>
        <v>11</v>
      </c>
      <c r="O2273" t="n">
        <v>28</v>
      </c>
    </row>
    <row r="2274" spans="13:15">
      <c r="M2274" s="10" t="n">
        <v>41476</v>
      </c>
      <c r="N2274">
        <f>N2267-1</f>
        <v>10</v>
      </c>
      <c r="O2274" t="n">
        <v>28</v>
      </c>
    </row>
    <row r="2275" spans="13:15">
      <c r="M2275" s="10" t="n">
        <v>41475</v>
      </c>
      <c r="N2275">
        <f>N2268-1</f>
        <v>10</v>
      </c>
      <c r="O2275" t="n">
        <v>28</v>
      </c>
    </row>
    <row r="2276" spans="13:15">
      <c r="M2276" s="10" t="n">
        <v>41474</v>
      </c>
      <c r="N2276">
        <f>N2269-1</f>
        <v>10</v>
      </c>
      <c r="O2276" t="n">
        <v>28</v>
      </c>
    </row>
    <row r="2277" spans="13:15">
      <c r="M2277" s="10" t="n">
        <v>41473</v>
      </c>
      <c r="N2277">
        <f>N2270-1</f>
        <v>10</v>
      </c>
      <c r="O2277" t="n">
        <v>28</v>
      </c>
    </row>
    <row r="2278" spans="13:15">
      <c r="M2278" s="10" t="n">
        <v>41472</v>
      </c>
      <c r="N2278">
        <f>N2271-1</f>
        <v>10</v>
      </c>
      <c r="O2278" t="n">
        <v>28</v>
      </c>
    </row>
    <row r="2279" spans="13:15">
      <c r="M2279" s="10" t="n">
        <v>41471</v>
      </c>
      <c r="N2279">
        <f>N2272-1</f>
        <v>10</v>
      </c>
      <c r="O2279" t="n">
        <v>28</v>
      </c>
    </row>
    <row r="2280" spans="13:15">
      <c r="M2280" s="10" t="n">
        <v>41470</v>
      </c>
      <c r="N2280">
        <f>N2273-1</f>
        <v>10</v>
      </c>
      <c r="O2280" t="n">
        <v>28</v>
      </c>
    </row>
    <row r="2281" spans="13:15">
      <c r="M2281" s="10" t="n">
        <v>41469</v>
      </c>
      <c r="N2281">
        <f>N2274-1</f>
        <v>9</v>
      </c>
      <c r="O2281" t="n">
        <v>28</v>
      </c>
    </row>
    <row r="2282" spans="13:15">
      <c r="M2282" s="10" t="n">
        <v>41468</v>
      </c>
      <c r="N2282">
        <f>N2275-1</f>
        <v>9</v>
      </c>
      <c r="O2282" t="n">
        <v>28</v>
      </c>
    </row>
    <row r="2283" spans="13:15">
      <c r="M2283" s="10" t="n">
        <v>41467</v>
      </c>
      <c r="N2283">
        <f>N2276-1</f>
        <v>9</v>
      </c>
      <c r="O2283" t="n">
        <v>28</v>
      </c>
    </row>
    <row r="2284" spans="13:15">
      <c r="M2284" s="10" t="n">
        <v>41466</v>
      </c>
      <c r="N2284">
        <f>N2277-1</f>
        <v>9</v>
      </c>
      <c r="O2284" t="n">
        <v>28</v>
      </c>
    </row>
    <row r="2285" spans="13:15">
      <c r="M2285" s="10" t="n">
        <v>41465</v>
      </c>
      <c r="N2285">
        <f>N2278-1</f>
        <v>9</v>
      </c>
      <c r="O2285" t="n">
        <v>28</v>
      </c>
    </row>
    <row r="2286" spans="13:15">
      <c r="M2286" s="10" t="n">
        <v>41464</v>
      </c>
      <c r="N2286">
        <f>N2279-1</f>
        <v>9</v>
      </c>
      <c r="O2286" t="n">
        <v>28</v>
      </c>
    </row>
    <row r="2287" spans="13:15">
      <c r="M2287" s="10" t="n">
        <v>41463</v>
      </c>
      <c r="N2287">
        <f>N2280-1</f>
        <v>9</v>
      </c>
      <c r="O2287" t="n">
        <v>28</v>
      </c>
    </row>
    <row r="2288" spans="13:15">
      <c r="M2288" s="10" t="n">
        <v>41462</v>
      </c>
      <c r="N2288">
        <f>N2281-1</f>
        <v>8</v>
      </c>
      <c r="O2288" t="n">
        <v>28</v>
      </c>
    </row>
    <row r="2289" spans="13:15">
      <c r="M2289" s="10" t="n">
        <v>41461</v>
      </c>
      <c r="N2289">
        <f>N2282-1</f>
        <v>8</v>
      </c>
      <c r="O2289" t="n">
        <v>28</v>
      </c>
    </row>
    <row r="2290" spans="13:15">
      <c r="M2290" s="10" t="n">
        <v>41460</v>
      </c>
      <c r="N2290">
        <f>N2283-1</f>
        <v>8</v>
      </c>
      <c r="O2290" t="n">
        <v>28</v>
      </c>
    </row>
    <row r="2291" spans="13:15">
      <c r="M2291" s="10" t="n">
        <v>41459</v>
      </c>
      <c r="N2291">
        <f>N2284-1</f>
        <v>8</v>
      </c>
      <c r="O2291" t="n">
        <v>28</v>
      </c>
    </row>
    <row r="2292" spans="13:15">
      <c r="M2292" s="10" t="n">
        <v>41458</v>
      </c>
      <c r="N2292">
        <f>N2285-1</f>
        <v>8</v>
      </c>
      <c r="O2292" t="n">
        <v>28</v>
      </c>
    </row>
    <row r="2293" spans="13:15">
      <c r="M2293" s="10" t="n">
        <v>41457</v>
      </c>
      <c r="N2293">
        <f>N2286-1</f>
        <v>8</v>
      </c>
      <c r="O2293" t="n">
        <v>28</v>
      </c>
    </row>
    <row r="2294" spans="13:15">
      <c r="M2294" s="10" t="n">
        <v>41456</v>
      </c>
      <c r="N2294">
        <f>N2287-1</f>
        <v>8</v>
      </c>
      <c r="O2294" t="n">
        <v>28</v>
      </c>
    </row>
    <row r="2295" spans="13:15">
      <c r="M2295" s="10" t="n">
        <v>41455</v>
      </c>
      <c r="N2295">
        <f>N2288-1</f>
        <v>7</v>
      </c>
      <c r="O2295" t="n">
        <v>28</v>
      </c>
    </row>
    <row r="2296" spans="13:15">
      <c r="M2296" s="10" t="n">
        <v>41454</v>
      </c>
      <c r="N2296">
        <f>N2289-1</f>
        <v>7</v>
      </c>
      <c r="O2296" t="n">
        <v>28</v>
      </c>
    </row>
    <row r="2297" spans="13:15">
      <c r="M2297" s="10" t="n">
        <v>41453</v>
      </c>
      <c r="N2297">
        <f>N2290-1</f>
        <v>7</v>
      </c>
      <c r="O2297" t="n">
        <v>28</v>
      </c>
    </row>
    <row r="2298" spans="13:15">
      <c r="M2298" s="10" t="n">
        <v>41452</v>
      </c>
      <c r="N2298">
        <f>N2291-1</f>
        <v>7</v>
      </c>
      <c r="O2298" t="n">
        <v>28</v>
      </c>
    </row>
    <row r="2299" spans="13:15">
      <c r="M2299" s="10" t="n">
        <v>41451</v>
      </c>
      <c r="N2299">
        <f>N2292-1</f>
        <v>7</v>
      </c>
      <c r="O2299" t="n">
        <v>28</v>
      </c>
    </row>
    <row r="2300" spans="13:15">
      <c r="M2300" s="10" t="n">
        <v>41450</v>
      </c>
      <c r="N2300">
        <f>N2293-1</f>
        <v>7</v>
      </c>
      <c r="O2300" t="n">
        <v>28</v>
      </c>
    </row>
    <row r="2301" spans="13:15">
      <c r="M2301" s="10" t="n">
        <v>41449</v>
      </c>
      <c r="N2301">
        <f>N2294-1</f>
        <v>7</v>
      </c>
      <c r="O2301" t="n">
        <v>28</v>
      </c>
    </row>
    <row r="2302" spans="13:15">
      <c r="M2302" s="10" t="n">
        <v>41448</v>
      </c>
      <c r="N2302">
        <f>N2295-1</f>
        <v>6</v>
      </c>
      <c r="O2302" t="n">
        <v>28</v>
      </c>
    </row>
    <row r="2303" spans="13:15">
      <c r="M2303" s="10" t="n">
        <v>41447</v>
      </c>
      <c r="N2303">
        <f>N2296-1</f>
        <v>6</v>
      </c>
      <c r="O2303" t="n">
        <v>28</v>
      </c>
    </row>
    <row r="2304" spans="13:15">
      <c r="M2304" s="10" t="n">
        <v>41446</v>
      </c>
      <c r="N2304">
        <f>N2297-1</f>
        <v>6</v>
      </c>
      <c r="O2304" t="n">
        <v>28</v>
      </c>
    </row>
    <row r="2305" spans="13:15">
      <c r="M2305" s="10" t="n">
        <v>41445</v>
      </c>
      <c r="N2305">
        <f>N2298-1</f>
        <v>6</v>
      </c>
      <c r="O2305" t="n">
        <v>28</v>
      </c>
    </row>
    <row r="2306" spans="13:15">
      <c r="M2306" s="10" t="n">
        <v>41444</v>
      </c>
      <c r="N2306">
        <f>N2299-1</f>
        <v>6</v>
      </c>
      <c r="O2306" t="n">
        <v>28</v>
      </c>
    </row>
    <row r="2307" spans="13:15">
      <c r="M2307" s="10" t="n">
        <v>41443</v>
      </c>
      <c r="N2307">
        <f>N2300-1</f>
        <v>6</v>
      </c>
      <c r="O2307" t="n">
        <v>28</v>
      </c>
    </row>
    <row r="2308" spans="13:15">
      <c r="M2308" s="10" t="n">
        <v>41442</v>
      </c>
      <c r="N2308">
        <f>N2301-1</f>
        <v>6</v>
      </c>
      <c r="O2308" t="n">
        <v>28</v>
      </c>
    </row>
    <row r="2309" spans="13:15">
      <c r="M2309" s="10" t="n">
        <v>41441</v>
      </c>
      <c r="N2309">
        <f>N2302-1</f>
        <v>5</v>
      </c>
      <c r="O2309" t="n">
        <v>28</v>
      </c>
    </row>
    <row r="2310" spans="13:15">
      <c r="M2310" s="10" t="n">
        <v>41440</v>
      </c>
      <c r="N2310">
        <f>N2303-1</f>
        <v>5</v>
      </c>
      <c r="O2310" t="n">
        <v>28</v>
      </c>
    </row>
    <row r="2311" spans="13:15">
      <c r="M2311" s="10" t="n">
        <v>41439</v>
      </c>
      <c r="N2311">
        <f>N2304-1</f>
        <v>5</v>
      </c>
      <c r="O2311" t="n">
        <v>28</v>
      </c>
    </row>
    <row r="2312" spans="13:15">
      <c r="M2312" s="10" t="n">
        <v>41438</v>
      </c>
      <c r="N2312">
        <f>N2305-1</f>
        <v>5</v>
      </c>
      <c r="O2312" t="n">
        <v>28</v>
      </c>
    </row>
    <row r="2313" spans="13:15">
      <c r="M2313" s="10" t="n">
        <v>41437</v>
      </c>
      <c r="N2313">
        <f>N2306-1</f>
        <v>5</v>
      </c>
      <c r="O2313" t="n">
        <v>28</v>
      </c>
    </row>
    <row r="2314" spans="13:15">
      <c r="M2314" s="10" t="n">
        <v>41436</v>
      </c>
      <c r="N2314">
        <f>N2307-1</f>
        <v>5</v>
      </c>
      <c r="O2314" t="n">
        <v>28</v>
      </c>
    </row>
    <row r="2315" spans="13:15">
      <c r="M2315" s="10" t="n">
        <v>41435</v>
      </c>
      <c r="N2315">
        <f>N2308-1</f>
        <v>5</v>
      </c>
      <c r="O2315" t="n">
        <v>28</v>
      </c>
    </row>
    <row r="2316" spans="13:15">
      <c r="M2316" s="10" t="n">
        <v>41434</v>
      </c>
      <c r="N2316">
        <f>N2309-1</f>
        <v>4</v>
      </c>
      <c r="O2316" t="n">
        <v>28</v>
      </c>
    </row>
    <row r="2317" spans="13:15">
      <c r="M2317" s="10" t="n">
        <v>41433</v>
      </c>
      <c r="N2317">
        <f>N2310-1</f>
        <v>4</v>
      </c>
      <c r="O2317" t="n">
        <v>28</v>
      </c>
    </row>
    <row r="2318" spans="13:15">
      <c r="M2318" s="10" t="n">
        <v>41432</v>
      </c>
      <c r="N2318">
        <f>N2311-1</f>
        <v>4</v>
      </c>
      <c r="O2318" t="n">
        <v>28</v>
      </c>
    </row>
    <row r="2319" spans="13:15">
      <c r="M2319" s="10" t="n">
        <v>41431</v>
      </c>
      <c r="N2319">
        <f>N2312-1</f>
        <v>4</v>
      </c>
      <c r="O2319" t="n">
        <v>28</v>
      </c>
    </row>
    <row r="2320" spans="13:15">
      <c r="M2320" s="10" t="n">
        <v>41430</v>
      </c>
      <c r="N2320">
        <f>N2313-1</f>
        <v>4</v>
      </c>
      <c r="O2320" t="n">
        <v>28</v>
      </c>
    </row>
    <row r="2321" spans="13:15">
      <c r="M2321" s="10" t="n">
        <v>41429</v>
      </c>
      <c r="N2321">
        <f>N2314-1</f>
        <v>4</v>
      </c>
      <c r="O2321" t="n">
        <v>28</v>
      </c>
    </row>
    <row r="2322" spans="13:15">
      <c r="M2322" s="10" t="n">
        <v>41428</v>
      </c>
      <c r="N2322">
        <f>N2315-1</f>
        <v>4</v>
      </c>
      <c r="O2322" t="n">
        <v>28</v>
      </c>
    </row>
    <row r="2323" spans="13:15">
      <c r="M2323" s="10" t="n">
        <v>41427</v>
      </c>
      <c r="N2323">
        <f>N2316-1</f>
        <v>3</v>
      </c>
      <c r="O2323" t="n">
        <v>28</v>
      </c>
    </row>
    <row r="2324" spans="13:15">
      <c r="M2324" s="10" t="n">
        <v>41426</v>
      </c>
      <c r="N2324">
        <f>N2317-1</f>
        <v>3</v>
      </c>
      <c r="O2324" t="n">
        <v>28</v>
      </c>
    </row>
    <row r="2325" spans="13:15">
      <c r="M2325" s="10" t="n">
        <v>41425</v>
      </c>
      <c r="N2325">
        <f>N2318-1</f>
        <v>3</v>
      </c>
      <c r="O2325" t="n">
        <v>28</v>
      </c>
    </row>
    <row r="2326" spans="13:15">
      <c r="M2326" s="10" t="n">
        <v>41424</v>
      </c>
      <c r="N2326">
        <f>N2319-1</f>
        <v>3</v>
      </c>
      <c r="O2326" t="n">
        <v>28</v>
      </c>
    </row>
    <row r="2327" spans="13:15">
      <c r="M2327" s="10" t="n">
        <v>41423</v>
      </c>
      <c r="N2327">
        <f>N2320-1</f>
        <v>3</v>
      </c>
      <c r="O2327" t="n">
        <v>28</v>
      </c>
    </row>
    <row r="2328" spans="13:15">
      <c r="M2328" s="10" t="n">
        <v>41422</v>
      </c>
      <c r="N2328">
        <f>N2321-1</f>
        <v>3</v>
      </c>
      <c r="O2328" t="n">
        <v>28</v>
      </c>
    </row>
    <row r="2329" spans="13:15">
      <c r="M2329" s="10" t="n">
        <v>41421</v>
      </c>
      <c r="N2329">
        <f>N2322-1</f>
        <v>3</v>
      </c>
      <c r="O2329" t="n">
        <v>28</v>
      </c>
    </row>
    <row r="2330" spans="13:15">
      <c r="M2330" s="10" t="n">
        <v>41420</v>
      </c>
      <c r="N2330">
        <f>N2323-1</f>
        <v>2</v>
      </c>
      <c r="O2330" t="n">
        <v>28</v>
      </c>
    </row>
    <row r="2331" spans="13:15">
      <c r="M2331" s="10" t="n">
        <v>41419</v>
      </c>
      <c r="N2331">
        <f>N2324-1</f>
        <v>2</v>
      </c>
      <c r="O2331" t="n">
        <v>28</v>
      </c>
    </row>
    <row r="2332" spans="13:15">
      <c r="M2332" s="10" t="n">
        <v>41418</v>
      </c>
      <c r="N2332">
        <f>N2325-1</f>
        <v>2</v>
      </c>
      <c r="O2332" t="n">
        <v>28</v>
      </c>
    </row>
    <row r="2333" spans="13:15">
      <c r="M2333" s="10" t="n">
        <v>41417</v>
      </c>
      <c r="N2333">
        <f>N2326-1</f>
        <v>2</v>
      </c>
      <c r="O2333" t="n">
        <v>28</v>
      </c>
    </row>
    <row r="2334" spans="13:15">
      <c r="M2334" s="10" t="n">
        <v>41416</v>
      </c>
      <c r="N2334">
        <f>N2327-1</f>
        <v>2</v>
      </c>
      <c r="O2334" t="n">
        <v>28</v>
      </c>
    </row>
    <row r="2335" spans="13:15">
      <c r="M2335" s="10" t="n">
        <v>41415</v>
      </c>
      <c r="N2335">
        <f>N2328-1</f>
        <v>2</v>
      </c>
      <c r="O2335" t="n">
        <v>28</v>
      </c>
    </row>
    <row r="2336" spans="13:15">
      <c r="M2336" s="10" t="n">
        <v>41414</v>
      </c>
      <c r="N2336">
        <f>N2329-1</f>
        <v>2</v>
      </c>
      <c r="O2336" t="n">
        <v>28</v>
      </c>
    </row>
    <row r="2337" spans="13:15">
      <c r="M2337" s="10" t="n">
        <v>41413</v>
      </c>
      <c r="N2337">
        <f>N2330-1</f>
        <v>1</v>
      </c>
      <c r="O2337" t="n">
        <v>28</v>
      </c>
    </row>
    <row r="2338" spans="13:15">
      <c r="M2338" s="10" t="n">
        <v>41412</v>
      </c>
      <c r="N2338">
        <f>N2331-1</f>
        <v>1</v>
      </c>
      <c r="O2338" t="n">
        <v>28</v>
      </c>
    </row>
    <row r="2339" spans="13:15">
      <c r="M2339" s="10" t="n">
        <v>41411</v>
      </c>
      <c r="N2339">
        <f>N2332-1</f>
        <v>1</v>
      </c>
      <c r="O2339" t="n">
        <v>28</v>
      </c>
    </row>
    <row r="2340" spans="13:15">
      <c r="M2340" s="10" t="n">
        <v>41410</v>
      </c>
      <c r="N2340">
        <f>N2333-1</f>
        <v>1</v>
      </c>
      <c r="O2340" t="n">
        <v>28</v>
      </c>
    </row>
    <row r="2341" spans="13:15">
      <c r="M2341" s="10" t="n">
        <v>41409</v>
      </c>
      <c r="N2341">
        <f>N2334-1</f>
        <v>1</v>
      </c>
      <c r="O2341" t="n">
        <v>28</v>
      </c>
    </row>
    <row r="2342" spans="13:15">
      <c r="M2342" s="10" t="n">
        <v>41408</v>
      </c>
      <c r="N2342">
        <f>N2335-1</f>
        <v>1</v>
      </c>
      <c r="O2342" t="n">
        <v>28</v>
      </c>
    </row>
    <row r="2343" spans="13:15">
      <c r="M2343" s="10" t="n">
        <v>41407</v>
      </c>
      <c r="N2343">
        <f>N2336-1</f>
        <v>1</v>
      </c>
      <c r="O2343" t="n">
        <v>28</v>
      </c>
    </row>
    <row r="2344" spans="13:15">
      <c r="M2344" s="10" t="n">
        <v>41406</v>
      </c>
      <c r="N2344" t="n">
        <v>16</v>
      </c>
      <c r="O2344" t="n">
        <v>27</v>
      </c>
    </row>
    <row r="2345" spans="13:15">
      <c r="M2345" s="10" t="n">
        <v>41405</v>
      </c>
      <c r="N2345" t="n">
        <v>16</v>
      </c>
      <c r="O2345" t="n">
        <v>27</v>
      </c>
    </row>
    <row r="2346" spans="13:15">
      <c r="M2346" s="10" t="n">
        <v>41404</v>
      </c>
      <c r="N2346" t="n">
        <v>16</v>
      </c>
      <c r="O2346" t="n">
        <v>27</v>
      </c>
    </row>
    <row r="2347" spans="13:15">
      <c r="M2347" s="10" t="n">
        <v>41403</v>
      </c>
      <c r="N2347" t="n">
        <v>16</v>
      </c>
      <c r="O2347" t="n">
        <v>27</v>
      </c>
    </row>
    <row r="2348" spans="13:15">
      <c r="M2348" s="10" t="n">
        <v>41402</v>
      </c>
      <c r="N2348" t="n">
        <v>16</v>
      </c>
      <c r="O2348" t="n">
        <v>27</v>
      </c>
    </row>
    <row r="2349" spans="13:15">
      <c r="M2349" s="10" t="n">
        <v>41401</v>
      </c>
      <c r="N2349" t="n">
        <v>16</v>
      </c>
      <c r="O2349" t="n">
        <v>27</v>
      </c>
    </row>
    <row r="2350" spans="13:15">
      <c r="M2350" s="10" t="n">
        <v>41400</v>
      </c>
      <c r="N2350" t="n">
        <v>16</v>
      </c>
      <c r="O2350" t="n">
        <v>27</v>
      </c>
    </row>
    <row r="2351" spans="13:15">
      <c r="M2351" s="10" t="n">
        <v>41399</v>
      </c>
      <c r="N2351">
        <f>N2344-1</f>
        <v>15</v>
      </c>
      <c r="O2351" t="n">
        <v>27</v>
      </c>
    </row>
    <row r="2352" spans="13:15">
      <c r="M2352" s="10" t="n">
        <v>41398</v>
      </c>
      <c r="N2352">
        <f>N2345-1</f>
        <v>15</v>
      </c>
      <c r="O2352" t="n">
        <v>27</v>
      </c>
    </row>
    <row r="2353" spans="13:15">
      <c r="M2353" s="10" t="n">
        <v>41397</v>
      </c>
      <c r="N2353">
        <f>N2346-1</f>
        <v>15</v>
      </c>
      <c r="O2353" t="n">
        <v>27</v>
      </c>
    </row>
    <row r="2354" spans="13:15">
      <c r="M2354" s="10" t="n">
        <v>41396</v>
      </c>
      <c r="N2354">
        <f>N2347-1</f>
        <v>15</v>
      </c>
      <c r="O2354" t="n">
        <v>27</v>
      </c>
    </row>
    <row r="2355" spans="13:15">
      <c r="M2355" s="10" t="n">
        <v>41395</v>
      </c>
      <c r="N2355">
        <f>N2348-1</f>
        <v>15</v>
      </c>
      <c r="O2355" t="n">
        <v>27</v>
      </c>
    </row>
    <row r="2356" spans="13:15">
      <c r="M2356" s="10" t="n">
        <v>41394</v>
      </c>
      <c r="N2356">
        <f>N2349-1</f>
        <v>15</v>
      </c>
      <c r="O2356" t="n">
        <v>27</v>
      </c>
    </row>
    <row r="2357" spans="13:15">
      <c r="M2357" s="10" t="n">
        <v>41393</v>
      </c>
      <c r="N2357">
        <f>N2350-1</f>
        <v>15</v>
      </c>
      <c r="O2357" t="n">
        <v>27</v>
      </c>
    </row>
    <row r="2358" spans="13:15">
      <c r="M2358" s="10" t="n">
        <v>41392</v>
      </c>
      <c r="N2358">
        <f>N2351-1</f>
        <v>14</v>
      </c>
      <c r="O2358" t="n">
        <v>27</v>
      </c>
    </row>
    <row r="2359" spans="13:15">
      <c r="M2359" s="10" t="n">
        <v>41391</v>
      </c>
      <c r="N2359">
        <f>N2352-1</f>
        <v>14</v>
      </c>
      <c r="O2359" t="n">
        <v>27</v>
      </c>
    </row>
    <row r="2360" spans="13:15">
      <c r="M2360" s="10" t="n">
        <v>41390</v>
      </c>
      <c r="N2360">
        <f>N2353-1</f>
        <v>14</v>
      </c>
      <c r="O2360" t="n">
        <v>27</v>
      </c>
    </row>
    <row r="2361" spans="13:15">
      <c r="M2361" s="10" t="n">
        <v>41389</v>
      </c>
      <c r="N2361">
        <f>N2354-1</f>
        <v>14</v>
      </c>
      <c r="O2361" t="n">
        <v>27</v>
      </c>
    </row>
    <row r="2362" spans="13:15">
      <c r="M2362" s="10" t="n">
        <v>41388</v>
      </c>
      <c r="N2362">
        <f>N2355-1</f>
        <v>14</v>
      </c>
      <c r="O2362" t="n">
        <v>27</v>
      </c>
    </row>
    <row r="2363" spans="13:15">
      <c r="M2363" s="10" t="n">
        <v>41387</v>
      </c>
      <c r="N2363">
        <f>N2356-1</f>
        <v>14</v>
      </c>
      <c r="O2363" t="n">
        <v>27</v>
      </c>
    </row>
    <row r="2364" spans="13:15">
      <c r="M2364" s="10" t="n">
        <v>41386</v>
      </c>
      <c r="N2364">
        <f>N2357-1</f>
        <v>14</v>
      </c>
      <c r="O2364" t="n">
        <v>27</v>
      </c>
    </row>
    <row r="2365" spans="13:15">
      <c r="M2365" s="10" t="n">
        <v>41385</v>
      </c>
      <c r="N2365">
        <f>N2358-1</f>
        <v>13</v>
      </c>
      <c r="O2365" t="n">
        <v>27</v>
      </c>
    </row>
    <row r="2366" spans="13:15">
      <c r="M2366" s="10" t="n">
        <v>41384</v>
      </c>
      <c r="N2366">
        <f>N2359-1</f>
        <v>13</v>
      </c>
      <c r="O2366" t="n">
        <v>27</v>
      </c>
    </row>
    <row r="2367" spans="13:15">
      <c r="M2367" s="10" t="n">
        <v>41383</v>
      </c>
      <c r="N2367">
        <f>N2360-1</f>
        <v>13</v>
      </c>
      <c r="O2367" t="n">
        <v>27</v>
      </c>
    </row>
    <row r="2368" spans="13:15">
      <c r="M2368" s="10" t="n">
        <v>41382</v>
      </c>
      <c r="N2368">
        <f>N2361-1</f>
        <v>13</v>
      </c>
      <c r="O2368" t="n">
        <v>27</v>
      </c>
    </row>
    <row r="2369" spans="13:15">
      <c r="M2369" s="10" t="n">
        <v>41381</v>
      </c>
      <c r="N2369">
        <f>N2362-1</f>
        <v>13</v>
      </c>
      <c r="O2369" t="n">
        <v>27</v>
      </c>
    </row>
    <row r="2370" spans="13:15">
      <c r="M2370" s="10" t="n">
        <v>41380</v>
      </c>
      <c r="N2370">
        <f>N2363-1</f>
        <v>13</v>
      </c>
      <c r="O2370" t="n">
        <v>27</v>
      </c>
    </row>
    <row r="2371" spans="13:15">
      <c r="M2371" s="10" t="n">
        <v>41379</v>
      </c>
      <c r="N2371">
        <f>N2364-1</f>
        <v>13</v>
      </c>
      <c r="O2371" t="n">
        <v>27</v>
      </c>
    </row>
    <row r="2372" spans="13:15">
      <c r="M2372" s="10" t="n">
        <v>41378</v>
      </c>
      <c r="N2372">
        <f>N2365-1</f>
        <v>12</v>
      </c>
      <c r="O2372" t="n">
        <v>27</v>
      </c>
    </row>
    <row r="2373" spans="13:15">
      <c r="M2373" s="10" t="n">
        <v>41377</v>
      </c>
      <c r="N2373">
        <f>N2366-1</f>
        <v>12</v>
      </c>
      <c r="O2373" t="n">
        <v>27</v>
      </c>
    </row>
    <row r="2374" spans="13:15">
      <c r="M2374" s="10" t="n">
        <v>41376</v>
      </c>
      <c r="N2374">
        <f>N2367-1</f>
        <v>12</v>
      </c>
      <c r="O2374" t="n">
        <v>27</v>
      </c>
    </row>
    <row r="2375" spans="13:15">
      <c r="M2375" s="10" t="n">
        <v>41375</v>
      </c>
      <c r="N2375">
        <f>N2368-1</f>
        <v>12</v>
      </c>
      <c r="O2375" t="n">
        <v>27</v>
      </c>
    </row>
    <row r="2376" spans="13:15">
      <c r="M2376" s="10" t="n">
        <v>41374</v>
      </c>
      <c r="N2376">
        <f>N2369-1</f>
        <v>12</v>
      </c>
      <c r="O2376" t="n">
        <v>27</v>
      </c>
    </row>
    <row r="2377" spans="13:15">
      <c r="M2377" s="10" t="n">
        <v>41373</v>
      </c>
      <c r="N2377">
        <f>N2370-1</f>
        <v>12</v>
      </c>
      <c r="O2377" t="n">
        <v>27</v>
      </c>
    </row>
    <row r="2378" spans="13:15">
      <c r="M2378" s="10" t="n">
        <v>41372</v>
      </c>
      <c r="N2378">
        <f>N2371-1</f>
        <v>12</v>
      </c>
      <c r="O2378" t="n">
        <v>27</v>
      </c>
    </row>
    <row r="2379" spans="13:15">
      <c r="M2379" s="10" t="n">
        <v>41371</v>
      </c>
      <c r="N2379">
        <f>N2372-1</f>
        <v>11</v>
      </c>
      <c r="O2379" t="n">
        <v>27</v>
      </c>
    </row>
    <row r="2380" spans="13:15">
      <c r="M2380" s="10" t="n">
        <v>41370</v>
      </c>
      <c r="N2380">
        <f>N2373-1</f>
        <v>11</v>
      </c>
      <c r="O2380" t="n">
        <v>27</v>
      </c>
    </row>
    <row r="2381" spans="13:15">
      <c r="M2381" s="10" t="n">
        <v>41369</v>
      </c>
      <c r="N2381">
        <f>N2374-1</f>
        <v>11</v>
      </c>
      <c r="O2381" t="n">
        <v>27</v>
      </c>
    </row>
    <row r="2382" spans="13:15">
      <c r="M2382" s="10" t="n">
        <v>41368</v>
      </c>
      <c r="N2382">
        <f>N2375-1</f>
        <v>11</v>
      </c>
      <c r="O2382" t="n">
        <v>27</v>
      </c>
    </row>
    <row r="2383" spans="13:15">
      <c r="M2383" s="10" t="n">
        <v>41367</v>
      </c>
      <c r="N2383">
        <f>N2376-1</f>
        <v>11</v>
      </c>
      <c r="O2383" t="n">
        <v>27</v>
      </c>
    </row>
    <row r="2384" spans="13:15">
      <c r="M2384" s="10" t="n">
        <v>41366</v>
      </c>
      <c r="N2384">
        <f>N2377-1</f>
        <v>11</v>
      </c>
      <c r="O2384" t="n">
        <v>27</v>
      </c>
    </row>
    <row r="2385" spans="13:15">
      <c r="M2385" s="10" t="n">
        <v>41365</v>
      </c>
      <c r="N2385">
        <f>N2378-1</f>
        <v>11</v>
      </c>
      <c r="O2385" t="n">
        <v>27</v>
      </c>
    </row>
    <row r="2386" spans="13:15">
      <c r="M2386" s="10" t="n">
        <v>41364</v>
      </c>
      <c r="N2386">
        <f>N2379-1</f>
        <v>10</v>
      </c>
      <c r="O2386" t="n">
        <v>27</v>
      </c>
    </row>
    <row r="2387" spans="13:15">
      <c r="M2387" s="10" t="n">
        <v>41363</v>
      </c>
      <c r="N2387">
        <f>N2380-1</f>
        <v>10</v>
      </c>
      <c r="O2387" t="n">
        <v>27</v>
      </c>
    </row>
    <row r="2388" spans="13:15">
      <c r="M2388" s="10" t="n">
        <v>41362</v>
      </c>
      <c r="N2388">
        <f>N2381-1</f>
        <v>10</v>
      </c>
      <c r="O2388" t="n">
        <v>27</v>
      </c>
    </row>
    <row r="2389" spans="13:15">
      <c r="M2389" s="10" t="n">
        <v>41361</v>
      </c>
      <c r="N2389">
        <f>N2382-1</f>
        <v>10</v>
      </c>
      <c r="O2389" t="n">
        <v>27</v>
      </c>
    </row>
    <row r="2390" spans="13:15">
      <c r="M2390" s="10" t="n">
        <v>41360</v>
      </c>
      <c r="N2390">
        <f>N2383-1</f>
        <v>10</v>
      </c>
      <c r="O2390" t="n">
        <v>27</v>
      </c>
    </row>
    <row r="2391" spans="13:15">
      <c r="M2391" s="10" t="n">
        <v>41359</v>
      </c>
      <c r="N2391">
        <f>N2384-1</f>
        <v>10</v>
      </c>
      <c r="O2391" t="n">
        <v>27</v>
      </c>
    </row>
    <row r="2392" spans="13:15">
      <c r="M2392" s="10" t="n">
        <v>41358</v>
      </c>
      <c r="N2392">
        <f>N2385-1</f>
        <v>10</v>
      </c>
      <c r="O2392" t="n">
        <v>27</v>
      </c>
    </row>
    <row r="2393" spans="13:15">
      <c r="M2393" s="10" t="n">
        <v>41357</v>
      </c>
      <c r="N2393">
        <f>N2386-1</f>
        <v>9</v>
      </c>
      <c r="O2393" t="n">
        <v>27</v>
      </c>
    </row>
    <row r="2394" spans="13:15">
      <c r="M2394" s="10" t="n">
        <v>41356</v>
      </c>
      <c r="N2394">
        <f>N2387-1</f>
        <v>9</v>
      </c>
      <c r="O2394" t="n">
        <v>27</v>
      </c>
    </row>
    <row r="2395" spans="13:15">
      <c r="M2395" s="10" t="n">
        <v>41355</v>
      </c>
      <c r="N2395">
        <f>N2388-1</f>
        <v>9</v>
      </c>
      <c r="O2395" t="n">
        <v>27</v>
      </c>
    </row>
    <row r="2396" spans="13:15">
      <c r="M2396" s="10" t="n">
        <v>41354</v>
      </c>
      <c r="N2396">
        <f>N2389-1</f>
        <v>9</v>
      </c>
      <c r="O2396" t="n">
        <v>27</v>
      </c>
    </row>
    <row r="2397" spans="13:15">
      <c r="M2397" s="10" t="n">
        <v>41353</v>
      </c>
      <c r="N2397">
        <f>N2390-1</f>
        <v>9</v>
      </c>
      <c r="O2397" t="n">
        <v>27</v>
      </c>
    </row>
    <row r="2398" spans="13:15">
      <c r="M2398" s="10" t="n">
        <v>41352</v>
      </c>
      <c r="N2398">
        <f>N2391-1</f>
        <v>9</v>
      </c>
      <c r="O2398" t="n">
        <v>27</v>
      </c>
    </row>
    <row r="2399" spans="13:15">
      <c r="M2399" s="10" t="n">
        <v>41351</v>
      </c>
      <c r="N2399">
        <f>N2392-1</f>
        <v>9</v>
      </c>
      <c r="O2399" t="n">
        <v>27</v>
      </c>
    </row>
    <row r="2400" spans="13:15">
      <c r="M2400" s="10" t="n">
        <v>41350</v>
      </c>
      <c r="N2400">
        <f>N2393-1</f>
        <v>8</v>
      </c>
      <c r="O2400" t="n">
        <v>27</v>
      </c>
    </row>
    <row r="2401" spans="13:15">
      <c r="M2401" s="10" t="n">
        <v>41349</v>
      </c>
      <c r="N2401">
        <f>N2394-1</f>
        <v>8</v>
      </c>
      <c r="O2401" t="n">
        <v>27</v>
      </c>
    </row>
    <row r="2402" spans="13:15">
      <c r="M2402" s="10" t="n">
        <v>41348</v>
      </c>
      <c r="N2402">
        <f>N2395-1</f>
        <v>8</v>
      </c>
      <c r="O2402" t="n">
        <v>27</v>
      </c>
    </row>
    <row r="2403" spans="13:15">
      <c r="M2403" s="10" t="n">
        <v>41347</v>
      </c>
      <c r="N2403">
        <f>N2396-1</f>
        <v>8</v>
      </c>
      <c r="O2403" t="n">
        <v>27</v>
      </c>
    </row>
    <row r="2404" spans="13:15">
      <c r="M2404" s="10" t="n">
        <v>41346</v>
      </c>
      <c r="N2404">
        <f>N2397-1</f>
        <v>8</v>
      </c>
      <c r="O2404" t="n">
        <v>27</v>
      </c>
    </row>
    <row r="2405" spans="13:15">
      <c r="M2405" s="10" t="n">
        <v>41345</v>
      </c>
      <c r="N2405">
        <f>N2398-1</f>
        <v>8</v>
      </c>
      <c r="O2405" t="n">
        <v>27</v>
      </c>
    </row>
    <row r="2406" spans="13:15">
      <c r="M2406" s="10" t="n">
        <v>41344</v>
      </c>
      <c r="N2406">
        <f>N2399-1</f>
        <v>8</v>
      </c>
      <c r="O2406" t="n">
        <v>27</v>
      </c>
    </row>
    <row r="2407" spans="13:15">
      <c r="M2407" s="10" t="n">
        <v>41343</v>
      </c>
      <c r="N2407">
        <f>N2400-1</f>
        <v>7</v>
      </c>
      <c r="O2407" t="n">
        <v>27</v>
      </c>
    </row>
    <row r="2408" spans="13:15">
      <c r="M2408" s="10" t="n">
        <v>41342</v>
      </c>
      <c r="N2408">
        <f>N2401-1</f>
        <v>7</v>
      </c>
      <c r="O2408" t="n">
        <v>27</v>
      </c>
    </row>
    <row r="2409" spans="13:15">
      <c r="M2409" s="10" t="n">
        <v>41341</v>
      </c>
      <c r="N2409">
        <f>N2402-1</f>
        <v>7</v>
      </c>
      <c r="O2409" t="n">
        <v>27</v>
      </c>
    </row>
    <row r="2410" spans="13:15">
      <c r="M2410" s="10" t="n">
        <v>41340</v>
      </c>
      <c r="N2410">
        <f>N2403-1</f>
        <v>7</v>
      </c>
      <c r="O2410" t="n">
        <v>27</v>
      </c>
    </row>
    <row r="2411" spans="13:15">
      <c r="M2411" s="10" t="n">
        <v>41339</v>
      </c>
      <c r="N2411">
        <f>N2404-1</f>
        <v>7</v>
      </c>
      <c r="O2411" t="n">
        <v>27</v>
      </c>
    </row>
    <row r="2412" spans="13:15">
      <c r="M2412" s="10" t="n">
        <v>41338</v>
      </c>
      <c r="N2412">
        <f>N2405-1</f>
        <v>7</v>
      </c>
      <c r="O2412" t="n">
        <v>27</v>
      </c>
    </row>
    <row r="2413" spans="13:15">
      <c r="M2413" s="10" t="n">
        <v>41337</v>
      </c>
      <c r="N2413">
        <f>N2406-1</f>
        <v>7</v>
      </c>
      <c r="O2413" t="n">
        <v>27</v>
      </c>
    </row>
    <row r="2414" spans="13:15">
      <c r="M2414" s="10" t="n">
        <v>41336</v>
      </c>
      <c r="N2414">
        <f>N2407-1</f>
        <v>6</v>
      </c>
      <c r="O2414" t="n">
        <v>27</v>
      </c>
    </row>
    <row r="2415" spans="13:15">
      <c r="M2415" s="10" t="n">
        <v>41335</v>
      </c>
      <c r="N2415">
        <f>N2408-1</f>
        <v>6</v>
      </c>
      <c r="O2415" t="n">
        <v>27</v>
      </c>
    </row>
    <row r="2416" spans="13:15">
      <c r="M2416" s="10" t="n">
        <v>41334</v>
      </c>
      <c r="N2416">
        <f>N2409-1</f>
        <v>6</v>
      </c>
      <c r="O2416" t="n">
        <v>27</v>
      </c>
    </row>
    <row r="2417" spans="13:15">
      <c r="M2417" s="10" t="n">
        <v>41333</v>
      </c>
      <c r="N2417">
        <f>N2410-1</f>
        <v>6</v>
      </c>
      <c r="O2417" t="n">
        <v>27</v>
      </c>
    </row>
    <row r="2418" spans="13:15">
      <c r="M2418" s="10" t="n">
        <v>41332</v>
      </c>
      <c r="N2418">
        <f>N2411-1</f>
        <v>6</v>
      </c>
      <c r="O2418" t="n">
        <v>27</v>
      </c>
    </row>
    <row r="2419" spans="13:15">
      <c r="M2419" s="10" t="n">
        <v>41331</v>
      </c>
      <c r="N2419">
        <f>N2412-1</f>
        <v>6</v>
      </c>
      <c r="O2419" t="n">
        <v>27</v>
      </c>
    </row>
    <row r="2420" spans="13:15">
      <c r="M2420" s="10" t="n">
        <v>41330</v>
      </c>
      <c r="N2420">
        <f>N2413-1</f>
        <v>6</v>
      </c>
      <c r="O2420" t="n">
        <v>27</v>
      </c>
    </row>
    <row r="2421" spans="13:15">
      <c r="M2421" s="10" t="n">
        <v>41329</v>
      </c>
      <c r="N2421">
        <f>N2414-1</f>
        <v>5</v>
      </c>
      <c r="O2421" t="n">
        <v>27</v>
      </c>
    </row>
    <row r="2422" spans="13:15">
      <c r="M2422" s="10" t="n">
        <v>41328</v>
      </c>
      <c r="N2422">
        <f>N2415-1</f>
        <v>5</v>
      </c>
      <c r="O2422" t="n">
        <v>27</v>
      </c>
    </row>
    <row r="2423" spans="13:15">
      <c r="M2423" s="10" t="n">
        <v>41327</v>
      </c>
      <c r="N2423">
        <f>N2416-1</f>
        <v>5</v>
      </c>
      <c r="O2423" t="n">
        <v>27</v>
      </c>
    </row>
    <row r="2424" spans="13:15">
      <c r="M2424" s="10" t="n">
        <v>41326</v>
      </c>
      <c r="N2424">
        <f>N2417-1</f>
        <v>5</v>
      </c>
      <c r="O2424" t="n">
        <v>27</v>
      </c>
    </row>
    <row r="2425" spans="13:15">
      <c r="M2425" s="10" t="n">
        <v>41325</v>
      </c>
      <c r="N2425">
        <f>N2418-1</f>
        <v>5</v>
      </c>
      <c r="O2425" t="n">
        <v>27</v>
      </c>
    </row>
    <row r="2426" spans="13:15">
      <c r="M2426" s="10" t="n">
        <v>41324</v>
      </c>
      <c r="N2426">
        <f>N2419-1</f>
        <v>5</v>
      </c>
      <c r="O2426" t="n">
        <v>27</v>
      </c>
    </row>
    <row r="2427" spans="13:15">
      <c r="M2427" s="10" t="n">
        <v>41323</v>
      </c>
      <c r="N2427">
        <f>N2420-1</f>
        <v>5</v>
      </c>
      <c r="O2427" t="n">
        <v>27</v>
      </c>
    </row>
    <row r="2428" spans="13:15">
      <c r="M2428" s="10" t="n">
        <v>41322</v>
      </c>
      <c r="N2428">
        <f>N2421-1</f>
        <v>4</v>
      </c>
      <c r="O2428" t="n">
        <v>27</v>
      </c>
    </row>
    <row r="2429" spans="13:15">
      <c r="M2429" s="10" t="n">
        <v>41321</v>
      </c>
      <c r="N2429">
        <f>N2422-1</f>
        <v>4</v>
      </c>
      <c r="O2429" t="n">
        <v>27</v>
      </c>
    </row>
    <row r="2430" spans="13:15">
      <c r="M2430" s="10" t="n">
        <v>41320</v>
      </c>
      <c r="N2430">
        <f>N2423-1</f>
        <v>4</v>
      </c>
      <c r="O2430" t="n">
        <v>27</v>
      </c>
    </row>
    <row r="2431" spans="13:15">
      <c r="M2431" s="10" t="n">
        <v>41319</v>
      </c>
      <c r="N2431">
        <f>N2424-1</f>
        <v>4</v>
      </c>
      <c r="O2431" t="n">
        <v>27</v>
      </c>
    </row>
    <row r="2432" spans="13:15">
      <c r="M2432" s="10" t="n">
        <v>41318</v>
      </c>
      <c r="N2432">
        <f>N2425-1</f>
        <v>4</v>
      </c>
      <c r="O2432" t="n">
        <v>27</v>
      </c>
    </row>
    <row r="2433" spans="13:15">
      <c r="M2433" s="10" t="n">
        <v>41317</v>
      </c>
      <c r="N2433">
        <f>N2426-1</f>
        <v>4</v>
      </c>
      <c r="O2433" t="n">
        <v>27</v>
      </c>
    </row>
    <row r="2434" spans="13:15">
      <c r="M2434" s="10" t="n">
        <v>41316</v>
      </c>
      <c r="N2434">
        <f>N2427-1</f>
        <v>4</v>
      </c>
      <c r="O2434" t="n">
        <v>27</v>
      </c>
    </row>
    <row r="2435" spans="13:15">
      <c r="M2435" s="10" t="n">
        <v>41315</v>
      </c>
      <c r="N2435">
        <f>N2428-1</f>
        <v>3</v>
      </c>
      <c r="O2435" t="n">
        <v>27</v>
      </c>
    </row>
    <row r="2436" spans="13:15">
      <c r="M2436" s="10" t="n">
        <v>41314</v>
      </c>
      <c r="N2436">
        <f>N2429-1</f>
        <v>3</v>
      </c>
      <c r="O2436" t="n">
        <v>27</v>
      </c>
    </row>
    <row r="2437" spans="13:15">
      <c r="M2437" s="10" t="n">
        <v>41313</v>
      </c>
      <c r="N2437">
        <f>N2430-1</f>
        <v>3</v>
      </c>
      <c r="O2437" t="n">
        <v>27</v>
      </c>
    </row>
    <row r="2438" spans="13:15">
      <c r="M2438" s="10" t="n">
        <v>41312</v>
      </c>
      <c r="N2438">
        <f>N2431-1</f>
        <v>3</v>
      </c>
      <c r="O2438" t="n">
        <v>27</v>
      </c>
    </row>
    <row r="2439" spans="13:15">
      <c r="M2439" s="10" t="n">
        <v>41311</v>
      </c>
      <c r="N2439">
        <f>N2432-1</f>
        <v>3</v>
      </c>
      <c r="O2439" t="n">
        <v>27</v>
      </c>
    </row>
    <row r="2440" spans="13:15">
      <c r="M2440" s="10" t="n">
        <v>41310</v>
      </c>
      <c r="N2440">
        <f>N2433-1</f>
        <v>3</v>
      </c>
      <c r="O2440" t="n">
        <v>27</v>
      </c>
    </row>
    <row r="2441" spans="13:15">
      <c r="M2441" s="10" t="n">
        <v>41309</v>
      </c>
      <c r="N2441">
        <f>N2434-1</f>
        <v>3</v>
      </c>
      <c r="O2441" t="n">
        <v>27</v>
      </c>
    </row>
    <row r="2442" spans="13:15">
      <c r="M2442" s="10" t="n">
        <v>41308</v>
      </c>
      <c r="N2442">
        <f>N2435-1</f>
        <v>2</v>
      </c>
      <c r="O2442" t="n">
        <v>27</v>
      </c>
    </row>
    <row r="2443" spans="13:15">
      <c r="M2443" s="10" t="n">
        <v>41307</v>
      </c>
      <c r="N2443">
        <f>N2436-1</f>
        <v>2</v>
      </c>
      <c r="O2443" t="n">
        <v>27</v>
      </c>
    </row>
    <row r="2444" spans="13:15">
      <c r="M2444" s="10" t="n">
        <v>41306</v>
      </c>
      <c r="N2444">
        <f>N2437-1</f>
        <v>2</v>
      </c>
      <c r="O2444" t="n">
        <v>27</v>
      </c>
    </row>
    <row r="2445" spans="13:15">
      <c r="M2445" s="10" t="n">
        <v>41305</v>
      </c>
      <c r="N2445">
        <f>N2438-1</f>
        <v>2</v>
      </c>
      <c r="O2445" t="n">
        <v>27</v>
      </c>
    </row>
    <row r="2446" spans="13:15">
      <c r="M2446" s="10" t="n">
        <v>41304</v>
      </c>
      <c r="N2446">
        <f>N2439-1</f>
        <v>2</v>
      </c>
      <c r="O2446" t="n">
        <v>27</v>
      </c>
    </row>
    <row r="2447" spans="13:15">
      <c r="M2447" s="10" t="n">
        <v>41303</v>
      </c>
      <c r="N2447">
        <f>N2440-1</f>
        <v>2</v>
      </c>
      <c r="O2447" t="n">
        <v>27</v>
      </c>
    </row>
    <row r="2448" spans="13:15">
      <c r="M2448" s="10" t="n">
        <v>41302</v>
      </c>
      <c r="N2448">
        <f>N2441-1</f>
        <v>2</v>
      </c>
      <c r="O2448" t="n">
        <v>27</v>
      </c>
    </row>
    <row r="2449" spans="13:15">
      <c r="M2449" s="10" t="n">
        <v>41301</v>
      </c>
      <c r="N2449">
        <f>N2442-1</f>
        <v>1</v>
      </c>
      <c r="O2449" t="n">
        <v>27</v>
      </c>
    </row>
    <row r="2450" spans="13:15">
      <c r="M2450" s="10" t="n">
        <v>41300</v>
      </c>
      <c r="N2450">
        <f>N2443-1</f>
        <v>1</v>
      </c>
      <c r="O2450" t="n">
        <v>27</v>
      </c>
    </row>
    <row r="2451" spans="13:15">
      <c r="M2451" s="10" t="n">
        <v>41299</v>
      </c>
      <c r="N2451">
        <f>N2444-1</f>
        <v>1</v>
      </c>
      <c r="O2451" t="n">
        <v>27</v>
      </c>
    </row>
    <row r="2452" spans="13:15">
      <c r="M2452" s="10" t="n">
        <v>41298</v>
      </c>
      <c r="N2452">
        <f>N2445-1</f>
        <v>1</v>
      </c>
      <c r="O2452" t="n">
        <v>27</v>
      </c>
    </row>
    <row r="2453" spans="13:15">
      <c r="M2453" s="10" t="n">
        <v>41297</v>
      </c>
      <c r="N2453">
        <f>N2446-1</f>
        <v>1</v>
      </c>
      <c r="O2453" t="n">
        <v>27</v>
      </c>
    </row>
    <row r="2454" spans="13:15">
      <c r="M2454" s="10" t="n">
        <v>41296</v>
      </c>
      <c r="N2454">
        <f>N2447-1</f>
        <v>1</v>
      </c>
      <c r="O2454" t="n">
        <v>27</v>
      </c>
    </row>
    <row r="2455" spans="13:15">
      <c r="M2455" s="10" t="n">
        <v>41295</v>
      </c>
      <c r="N2455">
        <f>N2448-1</f>
        <v>1</v>
      </c>
      <c r="O2455" t="n">
        <v>27</v>
      </c>
    </row>
    <row r="2456" spans="13:15">
      <c r="M2456" s="10" t="n">
        <v>41294</v>
      </c>
      <c r="N2456" t="n">
        <v>16</v>
      </c>
      <c r="O2456" t="n">
        <v>26</v>
      </c>
    </row>
    <row r="2457" spans="13:15">
      <c r="M2457" s="10" t="n">
        <v>41293</v>
      </c>
      <c r="N2457" t="n">
        <v>16</v>
      </c>
      <c r="O2457" t="n">
        <v>26</v>
      </c>
    </row>
    <row r="2458" spans="13:15">
      <c r="M2458" s="10" t="n">
        <v>41292</v>
      </c>
      <c r="N2458" t="n">
        <v>16</v>
      </c>
      <c r="O2458" t="n">
        <v>26</v>
      </c>
    </row>
    <row r="2459" spans="13:15">
      <c r="M2459" s="10" t="n">
        <v>41291</v>
      </c>
      <c r="N2459" t="n">
        <v>16</v>
      </c>
      <c r="O2459" t="n">
        <v>26</v>
      </c>
    </row>
    <row r="2460" spans="13:15">
      <c r="M2460" s="10" t="n">
        <v>41290</v>
      </c>
      <c r="N2460" t="n">
        <v>16</v>
      </c>
      <c r="O2460" t="n">
        <v>26</v>
      </c>
    </row>
    <row r="2461" spans="13:15">
      <c r="M2461" s="10" t="n">
        <v>41289</v>
      </c>
      <c r="N2461" t="n">
        <v>16</v>
      </c>
      <c r="O2461" t="n">
        <v>26</v>
      </c>
    </row>
    <row r="2462" spans="13:15">
      <c r="M2462" s="10" t="n">
        <v>41288</v>
      </c>
      <c r="N2462" t="n">
        <v>16</v>
      </c>
      <c r="O2462" t="n">
        <v>26</v>
      </c>
    </row>
    <row r="2463" spans="13:15">
      <c r="M2463" s="10" t="n">
        <v>41287</v>
      </c>
      <c r="N2463">
        <f>N2456-1</f>
        <v>15</v>
      </c>
      <c r="O2463" t="n">
        <v>26</v>
      </c>
    </row>
    <row r="2464" spans="13:15">
      <c r="M2464" s="10" t="n">
        <v>41286</v>
      </c>
      <c r="N2464">
        <f>N2457-1</f>
        <v>15</v>
      </c>
      <c r="O2464" t="n">
        <v>26</v>
      </c>
    </row>
    <row r="2465" spans="13:15">
      <c r="M2465" s="10" t="n">
        <v>41285</v>
      </c>
      <c r="N2465">
        <f>N2458-1</f>
        <v>15</v>
      </c>
      <c r="O2465" t="n">
        <v>26</v>
      </c>
    </row>
    <row r="2466" spans="13:15">
      <c r="M2466" s="10" t="n">
        <v>41284</v>
      </c>
      <c r="N2466">
        <f>N2459-1</f>
        <v>15</v>
      </c>
      <c r="O2466" t="n">
        <v>26</v>
      </c>
    </row>
    <row r="2467" spans="13:15">
      <c r="M2467" s="10" t="n">
        <v>41283</v>
      </c>
      <c r="N2467">
        <f>N2460-1</f>
        <v>15</v>
      </c>
      <c r="O2467" t="n">
        <v>26</v>
      </c>
    </row>
    <row r="2468" spans="13:15">
      <c r="M2468" s="10" t="n">
        <v>41282</v>
      </c>
      <c r="N2468">
        <f>N2461-1</f>
        <v>15</v>
      </c>
      <c r="O2468" t="n">
        <v>26</v>
      </c>
    </row>
    <row r="2469" spans="13:15">
      <c r="M2469" s="10" t="n">
        <v>41281</v>
      </c>
      <c r="N2469">
        <f>N2462-1</f>
        <v>15</v>
      </c>
      <c r="O2469" t="n">
        <v>26</v>
      </c>
    </row>
    <row r="2470" spans="13:15">
      <c r="M2470" s="10" t="n">
        <v>41280</v>
      </c>
      <c r="N2470">
        <f>N2463-1</f>
        <v>14</v>
      </c>
      <c r="O2470" t="n">
        <v>26</v>
      </c>
    </row>
    <row r="2471" spans="13:15">
      <c r="M2471" s="10" t="n">
        <v>41279</v>
      </c>
      <c r="N2471">
        <f>N2464-1</f>
        <v>14</v>
      </c>
      <c r="O2471" t="n">
        <v>26</v>
      </c>
    </row>
    <row r="2472" spans="13:15">
      <c r="M2472" s="10" t="n">
        <v>41278</v>
      </c>
      <c r="N2472">
        <f>N2465-1</f>
        <v>14</v>
      </c>
      <c r="O2472" t="n">
        <v>26</v>
      </c>
    </row>
    <row r="2473" spans="13:15">
      <c r="M2473" s="10" t="n">
        <v>41277</v>
      </c>
      <c r="N2473">
        <f>N2466-1</f>
        <v>14</v>
      </c>
      <c r="O2473" t="n">
        <v>26</v>
      </c>
    </row>
    <row r="2474" spans="13:15">
      <c r="M2474" s="10" t="n">
        <v>41276</v>
      </c>
      <c r="N2474">
        <f>N2467-1</f>
        <v>14</v>
      </c>
      <c r="O2474" t="n">
        <v>26</v>
      </c>
    </row>
    <row r="2475" spans="13:15">
      <c r="M2475" s="10" t="n">
        <v>41275</v>
      </c>
      <c r="N2475">
        <f>N2468-1</f>
        <v>14</v>
      </c>
      <c r="O2475" t="n">
        <v>26</v>
      </c>
    </row>
    <row r="2476" spans="13:15">
      <c r="M2476" s="10" t="n">
        <v>41274</v>
      </c>
      <c r="N2476">
        <f>N2469-1</f>
        <v>14</v>
      </c>
      <c r="O2476" t="n">
        <v>26</v>
      </c>
    </row>
    <row r="2477" spans="13:15">
      <c r="M2477" s="10" t="n">
        <v>41273</v>
      </c>
      <c r="N2477">
        <f>N2470-1</f>
        <v>13</v>
      </c>
      <c r="O2477" t="n">
        <v>26</v>
      </c>
    </row>
    <row r="2478" spans="13:15">
      <c r="M2478" s="10" t="n">
        <v>41272</v>
      </c>
      <c r="N2478">
        <f>N2471-1</f>
        <v>13</v>
      </c>
      <c r="O2478" t="n">
        <v>26</v>
      </c>
    </row>
    <row r="2479" spans="13:15">
      <c r="M2479" s="10" t="n">
        <v>41271</v>
      </c>
      <c r="N2479">
        <f>N2472-1</f>
        <v>13</v>
      </c>
      <c r="O2479" t="n">
        <v>26</v>
      </c>
    </row>
    <row r="2480" spans="13:15">
      <c r="M2480" s="10" t="n">
        <v>41270</v>
      </c>
      <c r="N2480">
        <f>N2473-1</f>
        <v>13</v>
      </c>
      <c r="O2480" t="n">
        <v>26</v>
      </c>
    </row>
    <row r="2481" spans="13:15">
      <c r="M2481" s="10" t="n">
        <v>41269</v>
      </c>
      <c r="N2481">
        <f>N2474-1</f>
        <v>13</v>
      </c>
      <c r="O2481" t="n">
        <v>26</v>
      </c>
    </row>
    <row r="2482" spans="13:15">
      <c r="M2482" s="10" t="n">
        <v>41268</v>
      </c>
      <c r="N2482">
        <f>N2475-1</f>
        <v>13</v>
      </c>
      <c r="O2482" t="n">
        <v>26</v>
      </c>
    </row>
    <row r="2483" spans="13:15">
      <c r="M2483" s="10" t="n">
        <v>41267</v>
      </c>
      <c r="N2483">
        <f>N2476-1</f>
        <v>13</v>
      </c>
      <c r="O2483" t="n">
        <v>26</v>
      </c>
    </row>
    <row r="2484" spans="13:15">
      <c r="M2484" s="10" t="n">
        <v>41266</v>
      </c>
      <c r="N2484">
        <f>N2477-1</f>
        <v>12</v>
      </c>
      <c r="O2484" t="n">
        <v>26</v>
      </c>
    </row>
    <row r="2485" spans="13:15">
      <c r="M2485" s="10" t="n">
        <v>41265</v>
      </c>
      <c r="N2485">
        <f>N2478-1</f>
        <v>12</v>
      </c>
      <c r="O2485" t="n">
        <v>26</v>
      </c>
    </row>
    <row r="2486" spans="13:15">
      <c r="M2486" s="10" t="n">
        <v>41264</v>
      </c>
      <c r="N2486">
        <f>N2479-1</f>
        <v>12</v>
      </c>
      <c r="O2486" t="n">
        <v>26</v>
      </c>
    </row>
    <row r="2487" spans="13:15">
      <c r="M2487" s="10" t="n">
        <v>41263</v>
      </c>
      <c r="N2487">
        <f>N2480-1</f>
        <v>12</v>
      </c>
      <c r="O2487" t="n">
        <v>26</v>
      </c>
    </row>
    <row r="2488" spans="13:15">
      <c r="M2488" s="10" t="n">
        <v>41262</v>
      </c>
      <c r="N2488">
        <f>N2481-1</f>
        <v>12</v>
      </c>
      <c r="O2488" t="n">
        <v>26</v>
      </c>
    </row>
    <row r="2489" spans="13:15">
      <c r="M2489" s="10" t="n">
        <v>41261</v>
      </c>
      <c r="N2489">
        <f>N2482-1</f>
        <v>12</v>
      </c>
      <c r="O2489" t="n">
        <v>26</v>
      </c>
    </row>
    <row r="2490" spans="13:15">
      <c r="M2490" s="10" t="n">
        <v>41260</v>
      </c>
      <c r="N2490">
        <f>N2483-1</f>
        <v>12</v>
      </c>
      <c r="O2490" t="n">
        <v>26</v>
      </c>
    </row>
    <row r="2491" spans="13:15">
      <c r="M2491" s="10" t="n">
        <v>41259</v>
      </c>
      <c r="N2491">
        <f>N2484-1</f>
        <v>11</v>
      </c>
      <c r="O2491" t="n">
        <v>26</v>
      </c>
    </row>
    <row r="2492" spans="13:15">
      <c r="M2492" s="10" t="n">
        <v>41258</v>
      </c>
      <c r="N2492">
        <f>N2485-1</f>
        <v>11</v>
      </c>
      <c r="O2492" t="n">
        <v>26</v>
      </c>
    </row>
    <row r="2493" spans="13:15">
      <c r="M2493" s="10" t="n">
        <v>41257</v>
      </c>
      <c r="N2493">
        <f>N2486-1</f>
        <v>11</v>
      </c>
      <c r="O2493" t="n">
        <v>26</v>
      </c>
    </row>
    <row r="2494" spans="13:15">
      <c r="M2494" s="10" t="n">
        <v>41256</v>
      </c>
      <c r="N2494">
        <f>N2487-1</f>
        <v>11</v>
      </c>
      <c r="O2494" t="n">
        <v>26</v>
      </c>
    </row>
    <row r="2495" spans="13:15">
      <c r="M2495" s="10" t="n">
        <v>41255</v>
      </c>
      <c r="N2495">
        <f>N2488-1</f>
        <v>11</v>
      </c>
      <c r="O2495" t="n">
        <v>26</v>
      </c>
    </row>
    <row r="2496" spans="13:15">
      <c r="M2496" s="10" t="n">
        <v>41254</v>
      </c>
      <c r="N2496">
        <f>N2489-1</f>
        <v>11</v>
      </c>
      <c r="O2496" t="n">
        <v>26</v>
      </c>
    </row>
    <row r="2497" spans="13:15">
      <c r="M2497" s="10" t="n">
        <v>41253</v>
      </c>
      <c r="N2497">
        <f>N2490-1</f>
        <v>11</v>
      </c>
      <c r="O2497" t="n">
        <v>26</v>
      </c>
    </row>
    <row r="2498" spans="13:15">
      <c r="M2498" s="10" t="n">
        <v>41252</v>
      </c>
      <c r="N2498">
        <f>N2491-1</f>
        <v>10</v>
      </c>
      <c r="O2498" t="n">
        <v>26</v>
      </c>
    </row>
    <row r="2499" spans="13:15">
      <c r="M2499" s="10" t="n">
        <v>41251</v>
      </c>
      <c r="N2499">
        <f>N2492-1</f>
        <v>10</v>
      </c>
      <c r="O2499" t="n">
        <v>26</v>
      </c>
    </row>
    <row r="2500" spans="13:15">
      <c r="M2500" s="10" t="n">
        <v>41250</v>
      </c>
      <c r="N2500">
        <f>N2493-1</f>
        <v>10</v>
      </c>
      <c r="O2500" t="n">
        <v>26</v>
      </c>
    </row>
    <row r="2501" spans="13:15">
      <c r="M2501" s="10" t="n">
        <v>41249</v>
      </c>
      <c r="N2501">
        <f>N2494-1</f>
        <v>10</v>
      </c>
      <c r="O2501" t="n">
        <v>26</v>
      </c>
    </row>
    <row r="2502" spans="13:15">
      <c r="M2502" s="10" t="n">
        <v>41248</v>
      </c>
      <c r="N2502">
        <f>N2495-1</f>
        <v>10</v>
      </c>
      <c r="O2502" t="n">
        <v>26</v>
      </c>
    </row>
    <row r="2503" spans="13:15">
      <c r="M2503" s="10" t="n">
        <v>41247</v>
      </c>
      <c r="N2503">
        <f>N2496-1</f>
        <v>10</v>
      </c>
      <c r="O2503" t="n">
        <v>26</v>
      </c>
    </row>
    <row r="2504" spans="13:15">
      <c r="M2504" s="10" t="n">
        <v>41246</v>
      </c>
      <c r="N2504">
        <f>N2497-1</f>
        <v>10</v>
      </c>
      <c r="O2504" t="n">
        <v>26</v>
      </c>
    </row>
    <row r="2505" spans="13:15">
      <c r="M2505" s="10" t="n">
        <v>41245</v>
      </c>
      <c r="N2505">
        <f>N2498-1</f>
        <v>9</v>
      </c>
      <c r="O2505" t="n">
        <v>26</v>
      </c>
    </row>
    <row r="2506" spans="13:15">
      <c r="M2506" s="10" t="n">
        <v>41244</v>
      </c>
      <c r="N2506">
        <f>N2499-1</f>
        <v>9</v>
      </c>
      <c r="O2506" t="n">
        <v>26</v>
      </c>
    </row>
    <row r="2507" spans="13:15">
      <c r="M2507" s="10" t="n">
        <v>41243</v>
      </c>
      <c r="N2507">
        <f>N2500-1</f>
        <v>9</v>
      </c>
      <c r="O2507" t="n">
        <v>26</v>
      </c>
    </row>
    <row r="2508" spans="13:15">
      <c r="M2508" s="10" t="n">
        <v>41242</v>
      </c>
      <c r="N2508">
        <f>N2501-1</f>
        <v>9</v>
      </c>
      <c r="O2508" t="n">
        <v>26</v>
      </c>
    </row>
    <row r="2509" spans="13:15">
      <c r="M2509" s="10" t="n">
        <v>41241</v>
      </c>
      <c r="N2509">
        <f>N2502-1</f>
        <v>9</v>
      </c>
      <c r="O2509" t="n">
        <v>26</v>
      </c>
    </row>
    <row r="2510" spans="13:15">
      <c r="M2510" s="10" t="n">
        <v>41240</v>
      </c>
      <c r="N2510">
        <f>N2503-1</f>
        <v>9</v>
      </c>
      <c r="O2510" t="n">
        <v>26</v>
      </c>
    </row>
    <row r="2511" spans="13:15">
      <c r="M2511" s="10" t="n">
        <v>41239</v>
      </c>
      <c r="N2511">
        <f>N2504-1</f>
        <v>9</v>
      </c>
      <c r="O2511" t="n">
        <v>26</v>
      </c>
    </row>
    <row r="2512" spans="13:15">
      <c r="M2512" s="10" t="n">
        <v>41238</v>
      </c>
      <c r="N2512">
        <f>N2505-1</f>
        <v>8</v>
      </c>
      <c r="O2512" t="n">
        <v>26</v>
      </c>
    </row>
    <row r="2513" spans="13:15">
      <c r="M2513" s="10" t="n">
        <v>41237</v>
      </c>
      <c r="N2513">
        <f>N2506-1</f>
        <v>8</v>
      </c>
      <c r="O2513" t="n">
        <v>26</v>
      </c>
    </row>
    <row r="2514" spans="13:15">
      <c r="M2514" s="10" t="n">
        <v>41236</v>
      </c>
      <c r="N2514">
        <f>N2507-1</f>
        <v>8</v>
      </c>
      <c r="O2514" t="n">
        <v>26</v>
      </c>
    </row>
    <row r="2515" spans="13:15">
      <c r="M2515" s="10" t="n">
        <v>41235</v>
      </c>
      <c r="N2515">
        <f>N2508-1</f>
        <v>8</v>
      </c>
      <c r="O2515" t="n">
        <v>26</v>
      </c>
    </row>
    <row r="2516" spans="13:15">
      <c r="M2516" s="10" t="n">
        <v>41234</v>
      </c>
      <c r="N2516">
        <f>N2509-1</f>
        <v>8</v>
      </c>
      <c r="O2516" t="n">
        <v>26</v>
      </c>
    </row>
    <row r="2517" spans="13:15">
      <c r="M2517" s="10" t="n">
        <v>41233</v>
      </c>
      <c r="N2517">
        <f>N2510-1</f>
        <v>8</v>
      </c>
      <c r="O2517" t="n">
        <v>26</v>
      </c>
    </row>
    <row r="2518" spans="13:15">
      <c r="M2518" s="10" t="n">
        <v>41232</v>
      </c>
      <c r="N2518">
        <f>N2511-1</f>
        <v>8</v>
      </c>
      <c r="O2518" t="n">
        <v>26</v>
      </c>
    </row>
    <row r="2519" spans="13:15">
      <c r="M2519" s="10" t="n">
        <v>41231</v>
      </c>
      <c r="N2519">
        <f>N2512-1</f>
        <v>7</v>
      </c>
      <c r="O2519" t="n">
        <v>26</v>
      </c>
    </row>
    <row r="2520" spans="13:15">
      <c r="M2520" s="10" t="n">
        <v>41230</v>
      </c>
      <c r="N2520">
        <f>N2513-1</f>
        <v>7</v>
      </c>
      <c r="O2520" t="n">
        <v>26</v>
      </c>
    </row>
    <row r="2521" spans="13:15">
      <c r="M2521" s="10" t="n">
        <v>41229</v>
      </c>
      <c r="N2521">
        <f>N2514-1</f>
        <v>7</v>
      </c>
      <c r="O2521" t="n">
        <v>26</v>
      </c>
    </row>
    <row r="2522" spans="13:15">
      <c r="M2522" s="10" t="n">
        <v>41228</v>
      </c>
      <c r="N2522">
        <f>N2515-1</f>
        <v>7</v>
      </c>
      <c r="O2522" t="n">
        <v>26</v>
      </c>
    </row>
    <row r="2523" spans="13:15">
      <c r="M2523" s="10" t="n">
        <v>41227</v>
      </c>
      <c r="N2523">
        <f>N2516-1</f>
        <v>7</v>
      </c>
      <c r="O2523" t="n">
        <v>26</v>
      </c>
    </row>
    <row r="2524" spans="13:15">
      <c r="M2524" s="10" t="n">
        <v>41226</v>
      </c>
      <c r="N2524">
        <f>N2517-1</f>
        <v>7</v>
      </c>
      <c r="O2524" t="n">
        <v>26</v>
      </c>
    </row>
    <row r="2525" spans="13:15">
      <c r="M2525" s="10" t="n">
        <v>41225</v>
      </c>
      <c r="N2525">
        <f>N2518-1</f>
        <v>7</v>
      </c>
      <c r="O2525" t="n">
        <v>26</v>
      </c>
    </row>
    <row r="2526" spans="13:15">
      <c r="M2526" s="10" t="n">
        <v>41224</v>
      </c>
      <c r="N2526">
        <f>N2519-1</f>
        <v>6</v>
      </c>
      <c r="O2526" t="n">
        <v>26</v>
      </c>
    </row>
    <row r="2527" spans="13:15">
      <c r="M2527" s="10" t="n">
        <v>41223</v>
      </c>
      <c r="N2527">
        <f>N2520-1</f>
        <v>6</v>
      </c>
      <c r="O2527" t="n">
        <v>26</v>
      </c>
    </row>
    <row r="2528" spans="13:15">
      <c r="M2528" s="10" t="n">
        <v>41222</v>
      </c>
      <c r="N2528">
        <f>N2521-1</f>
        <v>6</v>
      </c>
      <c r="O2528" t="n">
        <v>26</v>
      </c>
    </row>
    <row r="2529" spans="13:15">
      <c r="M2529" s="10" t="n">
        <v>41221</v>
      </c>
      <c r="N2529">
        <f>N2522-1</f>
        <v>6</v>
      </c>
      <c r="O2529" t="n">
        <v>26</v>
      </c>
    </row>
    <row r="2530" spans="13:15">
      <c r="M2530" s="10" t="n">
        <v>41220</v>
      </c>
      <c r="N2530">
        <f>N2523-1</f>
        <v>6</v>
      </c>
      <c r="O2530" t="n">
        <v>26</v>
      </c>
    </row>
    <row r="2531" spans="13:15">
      <c r="M2531" s="10" t="n">
        <v>41219</v>
      </c>
      <c r="N2531">
        <f>N2524-1</f>
        <v>6</v>
      </c>
      <c r="O2531" t="n">
        <v>26</v>
      </c>
    </row>
    <row r="2532" spans="13:15">
      <c r="M2532" s="10" t="n">
        <v>41218</v>
      </c>
      <c r="N2532">
        <f>N2525-1</f>
        <v>6</v>
      </c>
      <c r="O2532" t="n">
        <v>26</v>
      </c>
    </row>
    <row r="2533" spans="13:15">
      <c r="M2533" s="10" t="n">
        <v>41217</v>
      </c>
      <c r="N2533">
        <f>N2526-1</f>
        <v>5</v>
      </c>
      <c r="O2533" t="n">
        <v>26</v>
      </c>
    </row>
    <row r="2534" spans="13:15">
      <c r="M2534" s="10" t="n">
        <v>41216</v>
      </c>
      <c r="N2534">
        <f>N2527-1</f>
        <v>5</v>
      </c>
      <c r="O2534" t="n">
        <v>26</v>
      </c>
    </row>
    <row r="2535" spans="13:15">
      <c r="M2535" s="10" t="n">
        <v>41215</v>
      </c>
      <c r="N2535">
        <f>N2528-1</f>
        <v>5</v>
      </c>
      <c r="O2535" t="n">
        <v>26</v>
      </c>
    </row>
    <row r="2536" spans="13:15">
      <c r="M2536" s="10" t="n">
        <v>41214</v>
      </c>
      <c r="N2536">
        <f>N2529-1</f>
        <v>5</v>
      </c>
      <c r="O2536" t="n">
        <v>26</v>
      </c>
    </row>
    <row r="2537" spans="13:15">
      <c r="M2537" s="10" t="n">
        <v>41213</v>
      </c>
      <c r="N2537">
        <f>N2530-1</f>
        <v>5</v>
      </c>
      <c r="O2537" t="n">
        <v>26</v>
      </c>
    </row>
    <row r="2538" spans="13:15">
      <c r="M2538" s="10" t="n">
        <v>41212</v>
      </c>
      <c r="N2538">
        <f>N2531-1</f>
        <v>5</v>
      </c>
      <c r="O2538" t="n">
        <v>26</v>
      </c>
    </row>
    <row r="2539" spans="13:15">
      <c r="M2539" s="10" t="n">
        <v>41211</v>
      </c>
      <c r="N2539">
        <f>N2532-1</f>
        <v>5</v>
      </c>
      <c r="O2539" t="n">
        <v>26</v>
      </c>
    </row>
    <row r="2540" spans="13:15">
      <c r="M2540" s="10" t="n">
        <v>41210</v>
      </c>
      <c r="N2540">
        <f>N2533-1</f>
        <v>4</v>
      </c>
      <c r="O2540" t="n">
        <v>26</v>
      </c>
    </row>
    <row r="2541" spans="13:15">
      <c r="M2541" s="10" t="n">
        <v>41209</v>
      </c>
      <c r="N2541">
        <f>N2534-1</f>
        <v>4</v>
      </c>
      <c r="O2541" t="n">
        <v>26</v>
      </c>
    </row>
    <row r="2542" spans="13:15">
      <c r="M2542" s="10" t="n">
        <v>41208</v>
      </c>
      <c r="N2542">
        <f>N2535-1</f>
        <v>4</v>
      </c>
      <c r="O2542" t="n">
        <v>26</v>
      </c>
    </row>
    <row r="2543" spans="13:15">
      <c r="M2543" s="10" t="n">
        <v>41207</v>
      </c>
      <c r="N2543">
        <f>N2536-1</f>
        <v>4</v>
      </c>
      <c r="O2543" t="n">
        <v>26</v>
      </c>
    </row>
    <row r="2544" spans="13:15">
      <c r="M2544" s="10" t="n">
        <v>41206</v>
      </c>
      <c r="N2544">
        <f>N2537-1</f>
        <v>4</v>
      </c>
      <c r="O2544" t="n">
        <v>26</v>
      </c>
    </row>
    <row r="2545" spans="13:15">
      <c r="M2545" s="10" t="n">
        <v>41205</v>
      </c>
      <c r="N2545">
        <f>N2538-1</f>
        <v>4</v>
      </c>
      <c r="O2545" t="n">
        <v>26</v>
      </c>
    </row>
    <row r="2546" spans="13:15">
      <c r="M2546" s="10" t="n">
        <v>41204</v>
      </c>
      <c r="N2546">
        <f>N2539-1</f>
        <v>4</v>
      </c>
      <c r="O2546" t="n">
        <v>26</v>
      </c>
    </row>
    <row r="2547" spans="13:15">
      <c r="M2547" s="10" t="n">
        <v>41203</v>
      </c>
      <c r="N2547">
        <f>N2540-1</f>
        <v>3</v>
      </c>
      <c r="O2547" t="n">
        <v>26</v>
      </c>
    </row>
    <row r="2548" spans="13:15">
      <c r="M2548" s="10" t="n">
        <v>41202</v>
      </c>
      <c r="N2548">
        <f>N2541-1</f>
        <v>3</v>
      </c>
      <c r="O2548" t="n">
        <v>26</v>
      </c>
    </row>
    <row r="2549" spans="13:15">
      <c r="M2549" s="10" t="n">
        <v>41201</v>
      </c>
      <c r="N2549">
        <f>N2542-1</f>
        <v>3</v>
      </c>
      <c r="O2549" t="n">
        <v>26</v>
      </c>
    </row>
    <row r="2550" spans="13:15">
      <c r="M2550" s="10" t="n">
        <v>41200</v>
      </c>
      <c r="N2550">
        <f>N2543-1</f>
        <v>3</v>
      </c>
      <c r="O2550" t="n">
        <v>26</v>
      </c>
    </row>
    <row r="2551" spans="13:15">
      <c r="M2551" s="10" t="n">
        <v>41199</v>
      </c>
      <c r="N2551">
        <f>N2544-1</f>
        <v>3</v>
      </c>
      <c r="O2551" t="n">
        <v>26</v>
      </c>
    </row>
    <row r="2552" spans="13:15">
      <c r="M2552" s="10" t="n">
        <v>41198</v>
      </c>
      <c r="N2552">
        <f>N2545-1</f>
        <v>3</v>
      </c>
      <c r="O2552" t="n">
        <v>26</v>
      </c>
    </row>
    <row r="2553" spans="13:15">
      <c r="M2553" s="10" t="n">
        <v>41197</v>
      </c>
      <c r="N2553">
        <f>N2546-1</f>
        <v>3</v>
      </c>
      <c r="O2553" t="n">
        <v>26</v>
      </c>
    </row>
    <row r="2554" spans="13:15">
      <c r="M2554" s="10" t="n">
        <v>41196</v>
      </c>
      <c r="N2554">
        <f>N2547-1</f>
        <v>2</v>
      </c>
      <c r="O2554" t="n">
        <v>26</v>
      </c>
    </row>
    <row r="2555" spans="13:15">
      <c r="M2555" s="10" t="n">
        <v>41195</v>
      </c>
      <c r="N2555">
        <f>N2548-1</f>
        <v>2</v>
      </c>
      <c r="O2555" t="n">
        <v>26</v>
      </c>
    </row>
    <row r="2556" spans="13:15">
      <c r="M2556" s="10" t="n">
        <v>41194</v>
      </c>
      <c r="N2556">
        <f>N2549-1</f>
        <v>2</v>
      </c>
      <c r="O2556" t="n">
        <v>26</v>
      </c>
    </row>
    <row r="2557" spans="13:15">
      <c r="M2557" s="10" t="n">
        <v>41193</v>
      </c>
      <c r="N2557">
        <f>N2550-1</f>
        <v>2</v>
      </c>
      <c r="O2557" t="n">
        <v>26</v>
      </c>
    </row>
    <row r="2558" spans="13:15">
      <c r="M2558" s="10" t="n">
        <v>41192</v>
      </c>
      <c r="N2558">
        <f>N2551-1</f>
        <v>2</v>
      </c>
      <c r="O2558" t="n">
        <v>26</v>
      </c>
    </row>
    <row r="2559" spans="13:15">
      <c r="M2559" s="10" t="n">
        <v>41191</v>
      </c>
      <c r="N2559">
        <f>N2552-1</f>
        <v>2</v>
      </c>
      <c r="O2559" t="n">
        <v>26</v>
      </c>
    </row>
    <row r="2560" spans="13:15">
      <c r="M2560" s="10" t="n">
        <v>41190</v>
      </c>
      <c r="N2560">
        <f>N2553-1</f>
        <v>2</v>
      </c>
      <c r="O2560" t="n">
        <v>26</v>
      </c>
    </row>
    <row r="2561" spans="13:15">
      <c r="M2561" s="10" t="n">
        <v>41189</v>
      </c>
      <c r="N2561">
        <f>N2554-1</f>
        <v>1</v>
      </c>
      <c r="O2561" t="n">
        <v>26</v>
      </c>
    </row>
    <row r="2562" spans="13:15">
      <c r="M2562" s="10" t="n">
        <v>41188</v>
      </c>
      <c r="N2562">
        <f>N2555-1</f>
        <v>1</v>
      </c>
      <c r="O2562" t="n">
        <v>26</v>
      </c>
    </row>
    <row r="2563" spans="13:15">
      <c r="M2563" s="10" t="n">
        <v>41187</v>
      </c>
      <c r="N2563">
        <f>N2556-1</f>
        <v>1</v>
      </c>
      <c r="O2563" t="n">
        <v>26</v>
      </c>
    </row>
    <row r="2564" spans="13:15">
      <c r="M2564" s="10" t="n">
        <v>41186</v>
      </c>
      <c r="N2564">
        <f>N2557-1</f>
        <v>1</v>
      </c>
      <c r="O2564" t="n">
        <v>26</v>
      </c>
    </row>
    <row r="2565" spans="13:15">
      <c r="M2565" s="10" t="n">
        <v>41185</v>
      </c>
      <c r="N2565">
        <f>N2558-1</f>
        <v>1</v>
      </c>
      <c r="O2565" t="n">
        <v>26</v>
      </c>
    </row>
    <row r="2566" spans="13:15">
      <c r="M2566" s="10" t="n">
        <v>41184</v>
      </c>
      <c r="N2566">
        <f>N2559-1</f>
        <v>1</v>
      </c>
      <c r="O2566" t="n">
        <v>26</v>
      </c>
    </row>
    <row r="2567" spans="13:15">
      <c r="M2567" s="10" t="n">
        <v>41183</v>
      </c>
      <c r="N2567">
        <f>N2560-1</f>
        <v>1</v>
      </c>
      <c r="O2567" t="n">
        <v>26</v>
      </c>
    </row>
    <row r="2568" spans="13:15">
      <c r="M2568" s="10" t="n">
        <v>41182</v>
      </c>
      <c r="N2568" t="n">
        <v>16</v>
      </c>
      <c r="O2568" t="n">
        <v>25</v>
      </c>
    </row>
    <row r="2569" spans="13:15">
      <c r="M2569" s="10" t="n">
        <v>41181</v>
      </c>
      <c r="N2569" t="n">
        <v>16</v>
      </c>
      <c r="O2569" t="n">
        <v>25</v>
      </c>
    </row>
    <row r="2570" spans="13:15">
      <c r="M2570" s="10" t="n">
        <v>41180</v>
      </c>
      <c r="N2570" t="n">
        <v>16</v>
      </c>
      <c r="O2570" t="n">
        <v>25</v>
      </c>
    </row>
    <row r="2571" spans="13:15">
      <c r="M2571" s="10" t="n">
        <v>41179</v>
      </c>
      <c r="N2571" t="n">
        <v>16</v>
      </c>
      <c r="O2571" t="n">
        <v>25</v>
      </c>
    </row>
    <row r="2572" spans="13:15">
      <c r="M2572" s="10" t="n">
        <v>41178</v>
      </c>
      <c r="N2572" t="n">
        <v>16</v>
      </c>
      <c r="O2572" t="n">
        <v>25</v>
      </c>
    </row>
    <row r="2573" spans="13:15">
      <c r="M2573" s="10" t="n">
        <v>41177</v>
      </c>
      <c r="N2573" t="n">
        <v>16</v>
      </c>
      <c r="O2573" t="n">
        <v>25</v>
      </c>
    </row>
    <row r="2574" spans="13:15">
      <c r="M2574" s="10" t="n">
        <v>41176</v>
      </c>
      <c r="N2574" t="n">
        <v>16</v>
      </c>
      <c r="O2574" t="n">
        <v>25</v>
      </c>
    </row>
    <row r="2575" spans="13:15">
      <c r="M2575" s="10" t="n">
        <v>41175</v>
      </c>
      <c r="N2575">
        <f>N2568-1</f>
        <v>15</v>
      </c>
      <c r="O2575" t="n">
        <v>25</v>
      </c>
    </row>
    <row r="2576" spans="13:15">
      <c r="M2576" s="10" t="n">
        <v>41174</v>
      </c>
      <c r="N2576">
        <f>N2569-1</f>
        <v>15</v>
      </c>
      <c r="O2576" t="n">
        <v>25</v>
      </c>
    </row>
    <row r="2577" spans="13:15">
      <c r="M2577" s="10" t="n">
        <v>41173</v>
      </c>
      <c r="N2577">
        <f>N2570-1</f>
        <v>15</v>
      </c>
      <c r="O2577" t="n">
        <v>25</v>
      </c>
    </row>
    <row r="2578" spans="13:15">
      <c r="M2578" s="10" t="n">
        <v>41172</v>
      </c>
      <c r="N2578">
        <f>N2571-1</f>
        <v>15</v>
      </c>
      <c r="O2578" t="n">
        <v>25</v>
      </c>
    </row>
    <row r="2579" spans="13:15">
      <c r="M2579" s="10" t="n">
        <v>41171</v>
      </c>
      <c r="N2579">
        <f>N2572-1</f>
        <v>15</v>
      </c>
      <c r="O2579" t="n">
        <v>25</v>
      </c>
    </row>
    <row r="2580" spans="13:15">
      <c r="M2580" s="10" t="n">
        <v>41170</v>
      </c>
      <c r="N2580">
        <f>N2573-1</f>
        <v>15</v>
      </c>
      <c r="O2580" t="n">
        <v>25</v>
      </c>
    </row>
    <row r="2581" spans="13:15">
      <c r="M2581" s="10" t="n">
        <v>41169</v>
      </c>
      <c r="N2581">
        <f>N2574-1</f>
        <v>15</v>
      </c>
      <c r="O2581" t="n">
        <v>25</v>
      </c>
    </row>
    <row r="2582" spans="13:15">
      <c r="M2582" s="10" t="n">
        <v>41168</v>
      </c>
      <c r="N2582">
        <f>N2575-1</f>
        <v>14</v>
      </c>
      <c r="O2582" t="n">
        <v>25</v>
      </c>
    </row>
    <row r="2583" spans="13:15">
      <c r="M2583" s="10" t="n">
        <v>41167</v>
      </c>
      <c r="N2583">
        <f>N2576-1</f>
        <v>14</v>
      </c>
      <c r="O2583" t="n">
        <v>25</v>
      </c>
    </row>
    <row r="2584" spans="13:15">
      <c r="M2584" s="10" t="n">
        <v>41166</v>
      </c>
      <c r="N2584">
        <f>N2577-1</f>
        <v>14</v>
      </c>
      <c r="O2584" t="n">
        <v>25</v>
      </c>
    </row>
    <row r="2585" spans="13:15">
      <c r="M2585" s="10" t="n">
        <v>41165</v>
      </c>
      <c r="N2585">
        <f>N2578-1</f>
        <v>14</v>
      </c>
      <c r="O2585" t="n">
        <v>25</v>
      </c>
    </row>
    <row r="2586" spans="13:15">
      <c r="M2586" s="10" t="n">
        <v>41164</v>
      </c>
      <c r="N2586">
        <f>N2579-1</f>
        <v>14</v>
      </c>
      <c r="O2586" t="n">
        <v>25</v>
      </c>
    </row>
    <row r="2587" spans="13:15">
      <c r="M2587" s="10" t="n">
        <v>41163</v>
      </c>
      <c r="N2587">
        <f>N2580-1</f>
        <v>14</v>
      </c>
      <c r="O2587" t="n">
        <v>25</v>
      </c>
    </row>
    <row r="2588" spans="13:15">
      <c r="M2588" s="10" t="n">
        <v>41162</v>
      </c>
      <c r="N2588">
        <f>N2581-1</f>
        <v>14</v>
      </c>
      <c r="O2588" t="n">
        <v>25</v>
      </c>
    </row>
    <row r="2589" spans="13:15">
      <c r="M2589" s="10" t="n">
        <v>41161</v>
      </c>
      <c r="N2589">
        <f>N2582-1</f>
        <v>13</v>
      </c>
      <c r="O2589" t="n">
        <v>25</v>
      </c>
    </row>
    <row r="2590" spans="13:15">
      <c r="M2590" s="10" t="n">
        <v>41160</v>
      </c>
      <c r="N2590">
        <f>N2583-1</f>
        <v>13</v>
      </c>
      <c r="O2590" t="n">
        <v>25</v>
      </c>
    </row>
    <row r="2591" spans="13:15">
      <c r="M2591" s="10" t="n">
        <v>41159</v>
      </c>
      <c r="N2591">
        <f>N2584-1</f>
        <v>13</v>
      </c>
      <c r="O2591" t="n">
        <v>25</v>
      </c>
    </row>
    <row r="2592" spans="13:15">
      <c r="M2592" s="10" t="n">
        <v>41158</v>
      </c>
      <c r="N2592">
        <f>N2585-1</f>
        <v>13</v>
      </c>
      <c r="O2592" t="n">
        <v>25</v>
      </c>
    </row>
    <row r="2593" spans="13:15">
      <c r="M2593" s="10" t="n">
        <v>41157</v>
      </c>
      <c r="N2593">
        <f>N2586-1</f>
        <v>13</v>
      </c>
      <c r="O2593" t="n">
        <v>25</v>
      </c>
    </row>
    <row r="2594" spans="13:15">
      <c r="M2594" s="10" t="n">
        <v>41156</v>
      </c>
      <c r="N2594">
        <f>N2587-1</f>
        <v>13</v>
      </c>
      <c r="O2594" t="n">
        <v>25</v>
      </c>
    </row>
    <row r="2595" spans="13:15">
      <c r="M2595" s="10" t="n">
        <v>41155</v>
      </c>
      <c r="N2595">
        <f>N2588-1</f>
        <v>13</v>
      </c>
      <c r="O2595" t="n">
        <v>25</v>
      </c>
    </row>
    <row r="2596" spans="13:15">
      <c r="M2596" s="10" t="n">
        <v>41154</v>
      </c>
      <c r="N2596">
        <f>N2589-1</f>
        <v>12</v>
      </c>
      <c r="O2596" t="n">
        <v>25</v>
      </c>
    </row>
    <row r="2597" spans="13:15">
      <c r="M2597" s="10" t="n">
        <v>41153</v>
      </c>
      <c r="N2597">
        <f>N2590-1</f>
        <v>12</v>
      </c>
      <c r="O2597" t="n">
        <v>25</v>
      </c>
    </row>
    <row r="2598" spans="13:15">
      <c r="M2598" s="10" t="n">
        <v>41152</v>
      </c>
      <c r="N2598">
        <f>N2591-1</f>
        <v>12</v>
      </c>
      <c r="O2598" t="n">
        <v>25</v>
      </c>
    </row>
    <row r="2599" spans="13:15">
      <c r="M2599" s="10" t="n">
        <v>41151</v>
      </c>
      <c r="N2599">
        <f>N2592-1</f>
        <v>12</v>
      </c>
      <c r="O2599" t="n">
        <v>25</v>
      </c>
    </row>
    <row r="2600" spans="13:15">
      <c r="M2600" s="10" t="n">
        <v>41150</v>
      </c>
      <c r="N2600">
        <f>N2593-1</f>
        <v>12</v>
      </c>
      <c r="O2600" t="n">
        <v>25</v>
      </c>
    </row>
    <row r="2601" spans="13:15">
      <c r="M2601" s="10" t="n">
        <v>41149</v>
      </c>
      <c r="N2601">
        <f>N2594-1</f>
        <v>12</v>
      </c>
      <c r="O2601" t="n">
        <v>25</v>
      </c>
    </row>
    <row r="2602" spans="13:15">
      <c r="M2602" s="10" t="n">
        <v>41148</v>
      </c>
      <c r="N2602">
        <f>N2595-1</f>
        <v>12</v>
      </c>
      <c r="O2602" t="n">
        <v>25</v>
      </c>
    </row>
    <row r="2603" spans="13:15">
      <c r="M2603" s="10" t="n">
        <v>41147</v>
      </c>
      <c r="N2603">
        <f>N2596-1</f>
        <v>11</v>
      </c>
      <c r="O2603" t="n">
        <v>25</v>
      </c>
    </row>
    <row r="2604" spans="13:15">
      <c r="M2604" s="10" t="n">
        <v>41146</v>
      </c>
      <c r="N2604">
        <f>N2597-1</f>
        <v>11</v>
      </c>
      <c r="O2604" t="n">
        <v>25</v>
      </c>
    </row>
    <row r="2605" spans="13:15">
      <c r="M2605" s="10" t="n">
        <v>41145</v>
      </c>
      <c r="N2605">
        <f>N2598-1</f>
        <v>11</v>
      </c>
      <c r="O2605" t="n">
        <v>25</v>
      </c>
    </row>
    <row r="2606" spans="13:15">
      <c r="M2606" s="10" t="n">
        <v>41144</v>
      </c>
      <c r="N2606">
        <f>N2599-1</f>
        <v>11</v>
      </c>
      <c r="O2606" t="n">
        <v>25</v>
      </c>
    </row>
    <row r="2607" spans="13:15">
      <c r="M2607" s="10" t="n">
        <v>41143</v>
      </c>
      <c r="N2607">
        <f>N2600-1</f>
        <v>11</v>
      </c>
      <c r="O2607" t="n">
        <v>25</v>
      </c>
    </row>
    <row r="2608" spans="13:15">
      <c r="M2608" s="10" t="n">
        <v>41142</v>
      </c>
      <c r="N2608">
        <f>N2601-1</f>
        <v>11</v>
      </c>
      <c r="O2608" t="n">
        <v>25</v>
      </c>
    </row>
    <row r="2609" spans="13:15">
      <c r="M2609" s="10" t="n">
        <v>41141</v>
      </c>
      <c r="N2609">
        <f>N2602-1</f>
        <v>11</v>
      </c>
      <c r="O2609" t="n">
        <v>25</v>
      </c>
    </row>
    <row r="2610" spans="13:15">
      <c r="M2610" s="10" t="n">
        <v>41140</v>
      </c>
      <c r="N2610">
        <f>N2603-1</f>
        <v>10</v>
      </c>
      <c r="O2610" t="n">
        <v>25</v>
      </c>
    </row>
    <row r="2611" spans="13:15">
      <c r="M2611" s="10" t="n">
        <v>41139</v>
      </c>
      <c r="N2611">
        <f>N2604-1</f>
        <v>10</v>
      </c>
      <c r="O2611" t="n">
        <v>25</v>
      </c>
    </row>
    <row r="2612" spans="13:15">
      <c r="M2612" s="10" t="n">
        <v>41138</v>
      </c>
      <c r="N2612">
        <f>N2605-1</f>
        <v>10</v>
      </c>
      <c r="O2612" t="n">
        <v>25</v>
      </c>
    </row>
    <row r="2613" spans="13:15">
      <c r="M2613" s="10" t="n">
        <v>41137</v>
      </c>
      <c r="N2613">
        <f>N2606-1</f>
        <v>10</v>
      </c>
      <c r="O2613" t="n">
        <v>25</v>
      </c>
    </row>
    <row r="2614" spans="13:15">
      <c r="M2614" s="10" t="n">
        <v>41136</v>
      </c>
      <c r="N2614">
        <f>N2607-1</f>
        <v>10</v>
      </c>
      <c r="O2614" t="n">
        <v>25</v>
      </c>
    </row>
    <row r="2615" spans="13:15">
      <c r="M2615" s="10" t="n">
        <v>41135</v>
      </c>
      <c r="N2615">
        <f>N2608-1</f>
        <v>10</v>
      </c>
      <c r="O2615" t="n">
        <v>25</v>
      </c>
    </row>
    <row r="2616" spans="13:15">
      <c r="M2616" s="10" t="n">
        <v>41134</v>
      </c>
      <c r="N2616">
        <f>N2609-1</f>
        <v>10</v>
      </c>
      <c r="O2616" t="n">
        <v>25</v>
      </c>
    </row>
    <row r="2617" spans="13:15">
      <c r="M2617" s="10" t="n">
        <v>41133</v>
      </c>
      <c r="N2617">
        <f>N2610-1</f>
        <v>9</v>
      </c>
      <c r="O2617" t="n">
        <v>25</v>
      </c>
    </row>
    <row r="2618" spans="13:15">
      <c r="M2618" s="10" t="n">
        <v>41132</v>
      </c>
      <c r="N2618">
        <f>N2611-1</f>
        <v>9</v>
      </c>
      <c r="O2618" t="n">
        <v>25</v>
      </c>
    </row>
    <row r="2619" spans="13:15">
      <c r="M2619" s="10" t="n">
        <v>41131</v>
      </c>
      <c r="N2619">
        <f>N2612-1</f>
        <v>9</v>
      </c>
      <c r="O2619" t="n">
        <v>25</v>
      </c>
    </row>
    <row r="2620" spans="13:15">
      <c r="M2620" s="10" t="n">
        <v>41130</v>
      </c>
      <c r="N2620">
        <f>N2613-1</f>
        <v>9</v>
      </c>
      <c r="O2620" t="n">
        <v>25</v>
      </c>
    </row>
    <row r="2621" spans="13:15">
      <c r="M2621" s="10" t="n">
        <v>41129</v>
      </c>
      <c r="N2621">
        <f>N2614-1</f>
        <v>9</v>
      </c>
      <c r="O2621" t="n">
        <v>25</v>
      </c>
    </row>
    <row r="2622" spans="13:15">
      <c r="M2622" s="10" t="n">
        <v>41128</v>
      </c>
      <c r="N2622">
        <f>N2615-1</f>
        <v>9</v>
      </c>
      <c r="O2622" t="n">
        <v>25</v>
      </c>
    </row>
    <row r="2623" spans="13:15">
      <c r="M2623" s="10" t="n">
        <v>41127</v>
      </c>
      <c r="N2623">
        <f>N2616-1</f>
        <v>9</v>
      </c>
      <c r="O2623" t="n">
        <v>25</v>
      </c>
    </row>
    <row r="2624" spans="13:15">
      <c r="M2624" s="10" t="n">
        <v>41126</v>
      </c>
      <c r="N2624">
        <f>N2617-1</f>
        <v>8</v>
      </c>
      <c r="O2624" t="n">
        <v>25</v>
      </c>
    </row>
    <row r="2625" spans="13:15">
      <c r="M2625" s="10" t="n">
        <v>41125</v>
      </c>
      <c r="N2625">
        <f>N2618-1</f>
        <v>8</v>
      </c>
      <c r="O2625" t="n">
        <v>25</v>
      </c>
    </row>
    <row r="2626" spans="13:15">
      <c r="M2626" s="10" t="n">
        <v>41124</v>
      </c>
      <c r="N2626">
        <f>N2619-1</f>
        <v>8</v>
      </c>
      <c r="O2626" t="n">
        <v>25</v>
      </c>
    </row>
    <row r="2627" spans="13:15">
      <c r="M2627" s="10" t="n">
        <v>41123</v>
      </c>
      <c r="N2627">
        <f>N2620-1</f>
        <v>8</v>
      </c>
      <c r="O2627" t="n">
        <v>25</v>
      </c>
    </row>
    <row r="2628" spans="13:15">
      <c r="M2628" s="10" t="n">
        <v>41122</v>
      </c>
      <c r="N2628">
        <f>N2621-1</f>
        <v>8</v>
      </c>
      <c r="O2628" t="n">
        <v>25</v>
      </c>
    </row>
    <row r="2629" spans="13:15">
      <c r="M2629" s="10" t="n">
        <v>41121</v>
      </c>
      <c r="N2629">
        <f>N2622-1</f>
        <v>8</v>
      </c>
      <c r="O2629" t="n">
        <v>25</v>
      </c>
    </row>
    <row r="2630" spans="13:15">
      <c r="M2630" s="10" t="n">
        <v>41120</v>
      </c>
      <c r="N2630">
        <f>N2623-1</f>
        <v>8</v>
      </c>
      <c r="O2630" t="n">
        <v>25</v>
      </c>
    </row>
    <row r="2631" spans="13:15">
      <c r="M2631" s="10" t="n">
        <v>41119</v>
      </c>
      <c r="N2631">
        <f>N2624-1</f>
        <v>7</v>
      </c>
      <c r="O2631" t="n">
        <v>25</v>
      </c>
    </row>
    <row r="2632" spans="13:15">
      <c r="M2632" s="10" t="n">
        <v>41118</v>
      </c>
      <c r="N2632">
        <f>N2625-1</f>
        <v>7</v>
      </c>
      <c r="O2632" t="n">
        <v>25</v>
      </c>
    </row>
    <row r="2633" spans="13:15">
      <c r="M2633" s="10" t="n">
        <v>41117</v>
      </c>
      <c r="N2633">
        <f>N2626-1</f>
        <v>7</v>
      </c>
      <c r="O2633" t="n">
        <v>25</v>
      </c>
    </row>
    <row r="2634" spans="13:15">
      <c r="M2634" s="10" t="n">
        <v>41116</v>
      </c>
      <c r="N2634">
        <f>N2627-1</f>
        <v>7</v>
      </c>
      <c r="O2634" t="n">
        <v>25</v>
      </c>
    </row>
    <row r="2635" spans="13:15">
      <c r="M2635" s="10" t="n">
        <v>41115</v>
      </c>
      <c r="N2635">
        <f>N2628-1</f>
        <v>7</v>
      </c>
      <c r="O2635" t="n">
        <v>25</v>
      </c>
    </row>
    <row r="2636" spans="13:15">
      <c r="M2636" s="10" t="n">
        <v>41114</v>
      </c>
      <c r="N2636">
        <f>N2629-1</f>
        <v>7</v>
      </c>
      <c r="O2636" t="n">
        <v>25</v>
      </c>
    </row>
    <row r="2637" spans="13:15">
      <c r="M2637" s="10" t="n">
        <v>41113</v>
      </c>
      <c r="N2637">
        <f>N2630-1</f>
        <v>7</v>
      </c>
      <c r="O2637" t="n">
        <v>25</v>
      </c>
    </row>
    <row r="2638" spans="13:15">
      <c r="M2638" s="10" t="n">
        <v>41112</v>
      </c>
      <c r="N2638">
        <f>N2631-1</f>
        <v>6</v>
      </c>
      <c r="O2638" t="n">
        <v>25</v>
      </c>
    </row>
    <row r="2639" spans="13:15">
      <c r="M2639" s="10" t="n">
        <v>41111</v>
      </c>
      <c r="N2639">
        <f>N2632-1</f>
        <v>6</v>
      </c>
      <c r="O2639" t="n">
        <v>25</v>
      </c>
    </row>
    <row r="2640" spans="13:15">
      <c r="M2640" s="10" t="n">
        <v>41110</v>
      </c>
      <c r="N2640">
        <f>N2633-1</f>
        <v>6</v>
      </c>
      <c r="O2640" t="n">
        <v>25</v>
      </c>
    </row>
    <row r="2641" spans="13:15">
      <c r="M2641" s="10" t="n">
        <v>41109</v>
      </c>
      <c r="N2641">
        <f>N2634-1</f>
        <v>6</v>
      </c>
      <c r="O2641" t="n">
        <v>25</v>
      </c>
    </row>
    <row r="2642" spans="13:15">
      <c r="M2642" s="10" t="n">
        <v>41108</v>
      </c>
      <c r="N2642">
        <f>N2635-1</f>
        <v>6</v>
      </c>
      <c r="O2642" t="n">
        <v>25</v>
      </c>
    </row>
    <row r="2643" spans="13:15">
      <c r="M2643" s="10" t="n">
        <v>41107</v>
      </c>
      <c r="N2643">
        <f>N2636-1</f>
        <v>6</v>
      </c>
      <c r="O2643" t="n">
        <v>25</v>
      </c>
    </row>
    <row r="2644" spans="13:15">
      <c r="M2644" s="10" t="n">
        <v>41106</v>
      </c>
      <c r="N2644">
        <f>N2637-1</f>
        <v>6</v>
      </c>
      <c r="O2644" t="n">
        <v>25</v>
      </c>
    </row>
    <row r="2645" spans="13:15">
      <c r="M2645" s="10" t="n">
        <v>41105</v>
      </c>
      <c r="N2645">
        <f>N2638-1</f>
        <v>5</v>
      </c>
      <c r="O2645" t="n">
        <v>25</v>
      </c>
    </row>
    <row r="2646" spans="13:15">
      <c r="M2646" s="10" t="n">
        <v>41104</v>
      </c>
      <c r="N2646">
        <f>N2639-1</f>
        <v>5</v>
      </c>
      <c r="O2646" t="n">
        <v>25</v>
      </c>
    </row>
    <row r="2647" spans="13:15">
      <c r="M2647" s="10" t="n">
        <v>41103</v>
      </c>
      <c r="N2647">
        <f>N2640-1</f>
        <v>5</v>
      </c>
      <c r="O2647" t="n">
        <v>25</v>
      </c>
    </row>
    <row r="2648" spans="13:15">
      <c r="M2648" s="10" t="n">
        <v>41102</v>
      </c>
      <c r="N2648">
        <f>N2641-1</f>
        <v>5</v>
      </c>
      <c r="O2648" t="n">
        <v>25</v>
      </c>
    </row>
    <row r="2649" spans="13:15">
      <c r="M2649" s="10" t="n">
        <v>41101</v>
      </c>
      <c r="N2649">
        <f>N2642-1</f>
        <v>5</v>
      </c>
      <c r="O2649" t="n">
        <v>25</v>
      </c>
    </row>
    <row r="2650" spans="13:15">
      <c r="M2650" s="10" t="n">
        <v>41100</v>
      </c>
      <c r="N2650">
        <f>N2643-1</f>
        <v>5</v>
      </c>
      <c r="O2650" t="n">
        <v>25</v>
      </c>
    </row>
    <row r="2651" spans="13:15">
      <c r="M2651" s="10" t="n">
        <v>41099</v>
      </c>
      <c r="N2651">
        <f>N2644-1</f>
        <v>5</v>
      </c>
      <c r="O2651" t="n">
        <v>25</v>
      </c>
    </row>
    <row r="2652" spans="13:15">
      <c r="M2652" s="10" t="n">
        <v>41098</v>
      </c>
      <c r="N2652">
        <f>N2645-1</f>
        <v>4</v>
      </c>
      <c r="O2652" t="n">
        <v>25</v>
      </c>
    </row>
    <row r="2653" spans="13:15">
      <c r="M2653" s="10" t="n">
        <v>41097</v>
      </c>
      <c r="N2653">
        <f>N2646-1</f>
        <v>4</v>
      </c>
      <c r="O2653" t="n">
        <v>25</v>
      </c>
    </row>
    <row r="2654" spans="13:15">
      <c r="M2654" s="10" t="n">
        <v>41096</v>
      </c>
      <c r="N2654">
        <f>N2647-1</f>
        <v>4</v>
      </c>
      <c r="O2654" t="n">
        <v>25</v>
      </c>
    </row>
    <row r="2655" spans="13:15">
      <c r="M2655" s="10" t="n">
        <v>41095</v>
      </c>
      <c r="N2655">
        <f>N2648-1</f>
        <v>4</v>
      </c>
      <c r="O2655" t="n">
        <v>25</v>
      </c>
    </row>
    <row r="2656" spans="13:15">
      <c r="M2656" s="10" t="n">
        <v>41094</v>
      </c>
      <c r="N2656">
        <f>N2649-1</f>
        <v>4</v>
      </c>
      <c r="O2656" t="n">
        <v>25</v>
      </c>
    </row>
    <row r="2657" spans="13:15">
      <c r="M2657" s="10" t="n">
        <v>41093</v>
      </c>
      <c r="N2657">
        <f>N2650-1</f>
        <v>4</v>
      </c>
      <c r="O2657" t="n">
        <v>25</v>
      </c>
    </row>
    <row r="2658" spans="13:15">
      <c r="M2658" s="10" t="n">
        <v>41092</v>
      </c>
      <c r="N2658">
        <f>N2651-1</f>
        <v>4</v>
      </c>
      <c r="O2658" t="n">
        <v>25</v>
      </c>
    </row>
    <row r="2659" spans="13:15">
      <c r="M2659" s="10" t="n">
        <v>41091</v>
      </c>
      <c r="N2659">
        <f>N2652-1</f>
        <v>3</v>
      </c>
      <c r="O2659" t="n">
        <v>25</v>
      </c>
    </row>
    <row r="2660" spans="13:15">
      <c r="M2660" s="10" t="n">
        <v>41090</v>
      </c>
      <c r="N2660">
        <f>N2653-1</f>
        <v>3</v>
      </c>
      <c r="O2660" t="n">
        <v>25</v>
      </c>
    </row>
    <row r="2661" spans="13:15">
      <c r="M2661" s="10" t="n">
        <v>41089</v>
      </c>
      <c r="N2661">
        <f>N2654-1</f>
        <v>3</v>
      </c>
      <c r="O2661" t="n">
        <v>25</v>
      </c>
    </row>
    <row r="2662" spans="13:15">
      <c r="M2662" s="10" t="n">
        <v>41088</v>
      </c>
      <c r="N2662">
        <f>N2655-1</f>
        <v>3</v>
      </c>
      <c r="O2662" t="n">
        <v>25</v>
      </c>
    </row>
    <row r="2663" spans="13:15">
      <c r="M2663" s="10" t="n">
        <v>41087</v>
      </c>
      <c r="N2663">
        <f>N2656-1</f>
        <v>3</v>
      </c>
      <c r="O2663" t="n">
        <v>25</v>
      </c>
    </row>
    <row r="2664" spans="13:15">
      <c r="M2664" s="10" t="n">
        <v>41086</v>
      </c>
      <c r="N2664">
        <f>N2657-1</f>
        <v>3</v>
      </c>
      <c r="O2664" t="n">
        <v>25</v>
      </c>
    </row>
    <row r="2665" spans="13:15">
      <c r="M2665" s="10" t="n">
        <v>41085</v>
      </c>
      <c r="N2665">
        <f>N2658-1</f>
        <v>3</v>
      </c>
      <c r="O2665" t="n">
        <v>25</v>
      </c>
    </row>
    <row r="2666" spans="13:15">
      <c r="M2666" s="10" t="n">
        <v>41084</v>
      </c>
      <c r="N2666">
        <f>N2659-1</f>
        <v>2</v>
      </c>
      <c r="O2666" t="n">
        <v>25</v>
      </c>
    </row>
    <row r="2667" spans="13:15">
      <c r="M2667" s="10" t="n">
        <v>41083</v>
      </c>
      <c r="N2667">
        <f>N2660-1</f>
        <v>2</v>
      </c>
      <c r="O2667" t="n">
        <v>25</v>
      </c>
    </row>
    <row r="2668" spans="13:15">
      <c r="M2668" s="10" t="n">
        <v>41082</v>
      </c>
      <c r="N2668">
        <f>N2661-1</f>
        <v>2</v>
      </c>
      <c r="O2668" t="n">
        <v>25</v>
      </c>
    </row>
    <row r="2669" spans="13:15">
      <c r="M2669" s="10" t="n">
        <v>41081</v>
      </c>
      <c r="N2669">
        <f>N2662-1</f>
        <v>2</v>
      </c>
      <c r="O2669" t="n">
        <v>25</v>
      </c>
    </row>
    <row r="2670" spans="13:15">
      <c r="M2670" s="10" t="n">
        <v>41080</v>
      </c>
      <c r="N2670">
        <f>N2663-1</f>
        <v>2</v>
      </c>
      <c r="O2670" t="n">
        <v>25</v>
      </c>
    </row>
    <row r="2671" spans="13:15">
      <c r="M2671" s="10" t="n">
        <v>41079</v>
      </c>
      <c r="N2671">
        <f>N2664-1</f>
        <v>2</v>
      </c>
      <c r="O2671" t="n">
        <v>25</v>
      </c>
    </row>
    <row r="2672" spans="13:15">
      <c r="M2672" s="10" t="n">
        <v>41078</v>
      </c>
      <c r="N2672">
        <f>N2665-1</f>
        <v>2</v>
      </c>
      <c r="O2672" t="n">
        <v>25</v>
      </c>
    </row>
    <row r="2673" spans="13:15">
      <c r="M2673" s="10" t="n">
        <v>41077</v>
      </c>
      <c r="N2673">
        <f>N2666-1</f>
        <v>1</v>
      </c>
      <c r="O2673" t="n">
        <v>25</v>
      </c>
    </row>
    <row r="2674" spans="13:15">
      <c r="M2674" s="10" t="n">
        <v>41076</v>
      </c>
      <c r="N2674">
        <f>N2667-1</f>
        <v>1</v>
      </c>
      <c r="O2674" t="n">
        <v>25</v>
      </c>
    </row>
    <row r="2675" spans="13:15">
      <c r="M2675" s="10" t="n">
        <v>41075</v>
      </c>
      <c r="N2675">
        <f>N2668-1</f>
        <v>1</v>
      </c>
      <c r="O2675" t="n">
        <v>25</v>
      </c>
    </row>
    <row r="2676" spans="13:15">
      <c r="M2676" s="10" t="n">
        <v>41074</v>
      </c>
      <c r="N2676">
        <f>N2669-1</f>
        <v>1</v>
      </c>
      <c r="O2676" t="n">
        <v>25</v>
      </c>
    </row>
    <row r="2677" spans="13:15">
      <c r="M2677" s="10" t="n">
        <v>41073</v>
      </c>
      <c r="N2677">
        <f>N2670-1</f>
        <v>1</v>
      </c>
      <c r="O2677" t="n">
        <v>25</v>
      </c>
    </row>
    <row r="2678" spans="13:15">
      <c r="M2678" s="10" t="n">
        <v>41072</v>
      </c>
      <c r="N2678">
        <f>N2671-1</f>
        <v>1</v>
      </c>
      <c r="O2678" t="n">
        <v>25</v>
      </c>
    </row>
    <row r="2679" spans="13:15">
      <c r="M2679" s="10" t="n">
        <v>41071</v>
      </c>
      <c r="N2679">
        <f>N2672-1</f>
        <v>1</v>
      </c>
      <c r="O2679" t="n">
        <v>25</v>
      </c>
    </row>
    <row r="2680" spans="13:15">
      <c r="M2680" s="10" t="n">
        <v>41070</v>
      </c>
      <c r="N2680" t="n">
        <v>16</v>
      </c>
      <c r="O2680" t="n">
        <v>24</v>
      </c>
    </row>
    <row r="2681" spans="13:15">
      <c r="M2681" s="10" t="n">
        <v>41069</v>
      </c>
      <c r="N2681" t="n">
        <v>16</v>
      </c>
      <c r="O2681" t="n">
        <v>24</v>
      </c>
    </row>
    <row r="2682" spans="13:15">
      <c r="M2682" s="10" t="n">
        <v>41068</v>
      </c>
      <c r="N2682" t="n">
        <v>16</v>
      </c>
      <c r="O2682" t="n">
        <v>24</v>
      </c>
    </row>
    <row r="2683" spans="13:15">
      <c r="M2683" s="10" t="n">
        <v>41067</v>
      </c>
      <c r="N2683" t="n">
        <v>16</v>
      </c>
      <c r="O2683" t="n">
        <v>24</v>
      </c>
    </row>
    <row r="2684" spans="13:15">
      <c r="M2684" s="10" t="n">
        <v>41066</v>
      </c>
      <c r="N2684" t="n">
        <v>16</v>
      </c>
      <c r="O2684" t="n">
        <v>24</v>
      </c>
    </row>
    <row r="2685" spans="13:15">
      <c r="M2685" s="10" t="n">
        <v>41065</v>
      </c>
      <c r="N2685" t="n">
        <v>16</v>
      </c>
      <c r="O2685" t="n">
        <v>24</v>
      </c>
    </row>
    <row r="2686" spans="13:15">
      <c r="M2686" s="10" t="n">
        <v>41064</v>
      </c>
      <c r="N2686" t="n">
        <v>16</v>
      </c>
      <c r="O2686" t="n">
        <v>24</v>
      </c>
    </row>
    <row r="2687" spans="13:15">
      <c r="M2687" s="10" t="n">
        <v>41063</v>
      </c>
      <c r="N2687">
        <f>N2680-1</f>
        <v>15</v>
      </c>
      <c r="O2687" t="n">
        <v>24</v>
      </c>
    </row>
    <row r="2688" spans="13:15">
      <c r="M2688" s="10" t="n">
        <v>41062</v>
      </c>
      <c r="N2688">
        <f>N2681-1</f>
        <v>15</v>
      </c>
      <c r="O2688" t="n">
        <v>24</v>
      </c>
    </row>
    <row r="2689" spans="13:15">
      <c r="M2689" s="10" t="n">
        <v>41061</v>
      </c>
      <c r="N2689">
        <f>N2682-1</f>
        <v>15</v>
      </c>
      <c r="O2689" t="n">
        <v>24</v>
      </c>
    </row>
    <row r="2690" spans="13:15">
      <c r="M2690" s="10" t="n">
        <v>41060</v>
      </c>
      <c r="N2690">
        <f>N2683-1</f>
        <v>15</v>
      </c>
      <c r="O2690" t="n">
        <v>24</v>
      </c>
    </row>
    <row r="2691" spans="13:15">
      <c r="M2691" s="10" t="n">
        <v>41059</v>
      </c>
      <c r="N2691">
        <f>N2684-1</f>
        <v>15</v>
      </c>
      <c r="O2691" t="n">
        <v>24</v>
      </c>
    </row>
    <row r="2692" spans="13:15">
      <c r="M2692" s="10" t="n">
        <v>41058</v>
      </c>
      <c r="N2692">
        <f>N2685-1</f>
        <v>15</v>
      </c>
      <c r="O2692" t="n">
        <v>24</v>
      </c>
    </row>
    <row r="2693" spans="13:15">
      <c r="M2693" s="10" t="n">
        <v>41057</v>
      </c>
      <c r="N2693">
        <f>N2686-1</f>
        <v>15</v>
      </c>
      <c r="O2693" t="n">
        <v>24</v>
      </c>
    </row>
    <row r="2694" spans="13:15">
      <c r="M2694" s="10" t="n">
        <v>41056</v>
      </c>
      <c r="N2694">
        <f>N2687-1</f>
        <v>14</v>
      </c>
      <c r="O2694" t="n">
        <v>24</v>
      </c>
    </row>
    <row r="2695" spans="13:15">
      <c r="M2695" s="10" t="n">
        <v>41055</v>
      </c>
      <c r="N2695">
        <f>N2688-1</f>
        <v>14</v>
      </c>
      <c r="O2695" t="n">
        <v>24</v>
      </c>
    </row>
    <row r="2696" spans="13:15">
      <c r="M2696" s="10" t="n">
        <v>41054</v>
      </c>
      <c r="N2696">
        <f>N2689-1</f>
        <v>14</v>
      </c>
      <c r="O2696" t="n">
        <v>24</v>
      </c>
    </row>
    <row r="2697" spans="13:15">
      <c r="M2697" s="10" t="n">
        <v>41053</v>
      </c>
      <c r="N2697">
        <f>N2690-1</f>
        <v>14</v>
      </c>
      <c r="O2697" t="n">
        <v>24</v>
      </c>
    </row>
    <row r="2698" spans="13:15">
      <c r="M2698" s="10" t="n">
        <v>41052</v>
      </c>
      <c r="N2698">
        <f>N2691-1</f>
        <v>14</v>
      </c>
      <c r="O2698" t="n">
        <v>24</v>
      </c>
    </row>
    <row r="2699" spans="13:15">
      <c r="M2699" s="10" t="n">
        <v>41051</v>
      </c>
      <c r="N2699">
        <f>N2692-1</f>
        <v>14</v>
      </c>
      <c r="O2699" t="n">
        <v>24</v>
      </c>
    </row>
    <row r="2700" spans="13:15">
      <c r="M2700" s="10" t="n">
        <v>41050</v>
      </c>
      <c r="N2700">
        <f>N2693-1</f>
        <v>14</v>
      </c>
      <c r="O2700" t="n">
        <v>24</v>
      </c>
    </row>
    <row r="2701" spans="13:15">
      <c r="M2701" s="10" t="n">
        <v>41049</v>
      </c>
      <c r="N2701">
        <f>N2694-1</f>
        <v>13</v>
      </c>
      <c r="O2701" t="n">
        <v>24</v>
      </c>
    </row>
    <row r="2702" spans="13:15">
      <c r="M2702" s="10" t="n">
        <v>41048</v>
      </c>
      <c r="N2702">
        <f>N2695-1</f>
        <v>13</v>
      </c>
      <c r="O2702" t="n">
        <v>24</v>
      </c>
    </row>
    <row r="2703" spans="13:15">
      <c r="M2703" s="10" t="n">
        <v>41047</v>
      </c>
      <c r="N2703">
        <f>N2696-1</f>
        <v>13</v>
      </c>
      <c r="O2703" t="n">
        <v>24</v>
      </c>
    </row>
    <row r="2704" spans="13:15">
      <c r="M2704" s="10" t="n">
        <v>41046</v>
      </c>
      <c r="N2704">
        <f>N2697-1</f>
        <v>13</v>
      </c>
      <c r="O2704" t="n">
        <v>24</v>
      </c>
    </row>
    <row r="2705" spans="13:15">
      <c r="M2705" s="10" t="n">
        <v>41045</v>
      </c>
      <c r="N2705">
        <f>N2698-1</f>
        <v>13</v>
      </c>
      <c r="O2705" t="n">
        <v>24</v>
      </c>
    </row>
    <row r="2706" spans="13:15">
      <c r="M2706" s="10" t="n">
        <v>41044</v>
      </c>
      <c r="N2706">
        <f>N2699-1</f>
        <v>13</v>
      </c>
      <c r="O2706" t="n">
        <v>24</v>
      </c>
    </row>
    <row r="2707" spans="13:15">
      <c r="M2707" s="10" t="n">
        <v>41043</v>
      </c>
      <c r="N2707">
        <f>N2700-1</f>
        <v>13</v>
      </c>
      <c r="O2707" t="n">
        <v>24</v>
      </c>
    </row>
    <row r="2708" spans="13:15">
      <c r="M2708" s="10" t="n">
        <v>41042</v>
      </c>
      <c r="N2708">
        <f>N2701-1</f>
        <v>12</v>
      </c>
      <c r="O2708" t="n">
        <v>24</v>
      </c>
    </row>
    <row r="2709" spans="13:15">
      <c r="M2709" s="10" t="n">
        <v>41041</v>
      </c>
      <c r="N2709">
        <f>N2702-1</f>
        <v>12</v>
      </c>
      <c r="O2709" t="n">
        <v>24</v>
      </c>
    </row>
    <row r="2710" spans="13:15">
      <c r="M2710" s="10" t="n">
        <v>41040</v>
      </c>
      <c r="N2710">
        <f>N2703-1</f>
        <v>12</v>
      </c>
      <c r="O2710" t="n">
        <v>24</v>
      </c>
    </row>
    <row r="2711" spans="13:15">
      <c r="M2711" s="10" t="n">
        <v>41039</v>
      </c>
      <c r="N2711">
        <f>N2704-1</f>
        <v>12</v>
      </c>
      <c r="O2711" t="n">
        <v>24</v>
      </c>
    </row>
    <row r="2712" spans="13:15">
      <c r="M2712" s="10" t="n">
        <v>41038</v>
      </c>
      <c r="N2712">
        <f>N2705-1</f>
        <v>12</v>
      </c>
      <c r="O2712" t="n">
        <v>24</v>
      </c>
    </row>
    <row r="2713" spans="13:15">
      <c r="M2713" s="10" t="n">
        <v>41037</v>
      </c>
      <c r="N2713">
        <f>N2706-1</f>
        <v>12</v>
      </c>
      <c r="O2713" t="n">
        <v>24</v>
      </c>
    </row>
    <row r="2714" spans="13:15">
      <c r="M2714" s="10" t="n">
        <v>41036</v>
      </c>
      <c r="N2714">
        <f>N2707-1</f>
        <v>12</v>
      </c>
      <c r="O2714" t="n">
        <v>24</v>
      </c>
    </row>
    <row r="2715" spans="13:15">
      <c r="M2715" s="10" t="n">
        <v>41035</v>
      </c>
      <c r="N2715">
        <f>N2708-1</f>
        <v>11</v>
      </c>
      <c r="O2715" t="n">
        <v>24</v>
      </c>
    </row>
    <row r="2716" spans="13:15">
      <c r="M2716" s="10" t="n">
        <v>41034</v>
      </c>
      <c r="N2716">
        <f>N2709-1</f>
        <v>11</v>
      </c>
      <c r="O2716" t="n">
        <v>24</v>
      </c>
    </row>
    <row r="2717" spans="13:15">
      <c r="M2717" s="10" t="n">
        <v>41033</v>
      </c>
      <c r="N2717">
        <f>N2710-1</f>
        <v>11</v>
      </c>
      <c r="O2717" t="n">
        <v>24</v>
      </c>
    </row>
    <row r="2718" spans="13:15">
      <c r="M2718" s="10" t="n">
        <v>41032</v>
      </c>
      <c r="N2718">
        <f>N2711-1</f>
        <v>11</v>
      </c>
      <c r="O2718" t="n">
        <v>24</v>
      </c>
    </row>
    <row r="2719" spans="13:15">
      <c r="M2719" s="10" t="n">
        <v>41031</v>
      </c>
      <c r="N2719">
        <f>N2712-1</f>
        <v>11</v>
      </c>
      <c r="O2719" t="n">
        <v>24</v>
      </c>
    </row>
    <row r="2720" spans="13:15">
      <c r="M2720" s="10" t="n">
        <v>41030</v>
      </c>
      <c r="N2720">
        <f>N2713-1</f>
        <v>11</v>
      </c>
      <c r="O2720" t="n">
        <v>24</v>
      </c>
    </row>
    <row r="2721" spans="13:15">
      <c r="M2721" s="10" t="n">
        <v>41029</v>
      </c>
      <c r="N2721">
        <f>N2714-1</f>
        <v>11</v>
      </c>
      <c r="O2721" t="n">
        <v>24</v>
      </c>
    </row>
    <row r="2722" spans="13:15">
      <c r="M2722" s="10" t="n">
        <v>41028</v>
      </c>
      <c r="N2722">
        <f>N2715-1</f>
        <v>10</v>
      </c>
      <c r="O2722" t="n">
        <v>24</v>
      </c>
    </row>
    <row r="2723" spans="13:15">
      <c r="M2723" s="10" t="n">
        <v>41027</v>
      </c>
      <c r="N2723">
        <f>N2716-1</f>
        <v>10</v>
      </c>
      <c r="O2723" t="n">
        <v>24</v>
      </c>
    </row>
    <row r="2724" spans="13:15">
      <c r="M2724" s="10" t="n">
        <v>41026</v>
      </c>
      <c r="N2724">
        <f>N2717-1</f>
        <v>10</v>
      </c>
      <c r="O2724" t="n">
        <v>24</v>
      </c>
    </row>
    <row r="2725" spans="13:15">
      <c r="M2725" s="10" t="n">
        <v>41025</v>
      </c>
      <c r="N2725">
        <f>N2718-1</f>
        <v>10</v>
      </c>
      <c r="O2725" t="n">
        <v>24</v>
      </c>
    </row>
    <row r="2726" spans="13:15">
      <c r="M2726" s="10" t="n">
        <v>41024</v>
      </c>
      <c r="N2726">
        <f>N2719-1</f>
        <v>10</v>
      </c>
      <c r="O2726" t="n">
        <v>24</v>
      </c>
    </row>
    <row r="2727" spans="13:15">
      <c r="M2727" s="10" t="n">
        <v>41023</v>
      </c>
      <c r="N2727">
        <f>N2720-1</f>
        <v>10</v>
      </c>
      <c r="O2727" t="n">
        <v>24</v>
      </c>
    </row>
    <row r="2728" spans="13:15">
      <c r="M2728" s="10" t="n">
        <v>41022</v>
      </c>
      <c r="N2728">
        <f>N2721-1</f>
        <v>10</v>
      </c>
      <c r="O2728" t="n">
        <v>24</v>
      </c>
    </row>
    <row r="2729" spans="13:15">
      <c r="M2729" s="10" t="n">
        <v>41021</v>
      </c>
      <c r="N2729">
        <f>N2722-1</f>
        <v>9</v>
      </c>
      <c r="O2729" t="n">
        <v>24</v>
      </c>
    </row>
    <row r="2730" spans="13:15">
      <c r="M2730" s="10" t="n">
        <v>41020</v>
      </c>
      <c r="N2730">
        <f>N2723-1</f>
        <v>9</v>
      </c>
      <c r="O2730" t="n">
        <v>24</v>
      </c>
    </row>
    <row r="2731" spans="13:15">
      <c r="M2731" s="10" t="n">
        <v>41019</v>
      </c>
      <c r="N2731">
        <f>N2724-1</f>
        <v>9</v>
      </c>
      <c r="O2731" t="n">
        <v>24</v>
      </c>
    </row>
    <row r="2732" spans="13:15">
      <c r="M2732" s="10" t="n">
        <v>41018</v>
      </c>
      <c r="N2732">
        <f>N2725-1</f>
        <v>9</v>
      </c>
      <c r="O2732" t="n">
        <v>24</v>
      </c>
    </row>
    <row r="2733" spans="13:15">
      <c r="M2733" s="10" t="n">
        <v>41017</v>
      </c>
      <c r="N2733">
        <f>N2726-1</f>
        <v>9</v>
      </c>
      <c r="O2733" t="n">
        <v>24</v>
      </c>
    </row>
    <row r="2734" spans="13:15">
      <c r="M2734" s="10" t="n">
        <v>41016</v>
      </c>
      <c r="N2734">
        <f>N2727-1</f>
        <v>9</v>
      </c>
      <c r="O2734" t="n">
        <v>24</v>
      </c>
    </row>
    <row r="2735" spans="13:15">
      <c r="M2735" s="10" t="n">
        <v>41015</v>
      </c>
      <c r="N2735">
        <f>N2728-1</f>
        <v>9</v>
      </c>
      <c r="O2735" t="n">
        <v>24</v>
      </c>
    </row>
    <row r="2736" spans="13:15">
      <c r="M2736" s="10" t="n">
        <v>41014</v>
      </c>
      <c r="N2736">
        <f>N2729-1</f>
        <v>8</v>
      </c>
      <c r="O2736" t="n">
        <v>24</v>
      </c>
    </row>
    <row r="2737" spans="13:15">
      <c r="M2737" s="10" t="n">
        <v>41013</v>
      </c>
      <c r="N2737">
        <f>N2730-1</f>
        <v>8</v>
      </c>
      <c r="O2737" t="n">
        <v>24</v>
      </c>
    </row>
    <row r="2738" spans="13:15">
      <c r="M2738" s="10" t="n">
        <v>41012</v>
      </c>
      <c r="N2738">
        <f>N2731-1</f>
        <v>8</v>
      </c>
      <c r="O2738" t="n">
        <v>24</v>
      </c>
    </row>
    <row r="2739" spans="13:15">
      <c r="M2739" s="10" t="n">
        <v>41011</v>
      </c>
      <c r="N2739">
        <f>N2732-1</f>
        <v>8</v>
      </c>
      <c r="O2739" t="n">
        <v>24</v>
      </c>
    </row>
    <row r="2740" spans="13:15">
      <c r="M2740" s="10" t="n">
        <v>41010</v>
      </c>
      <c r="N2740">
        <f>N2733-1</f>
        <v>8</v>
      </c>
      <c r="O2740" t="n">
        <v>24</v>
      </c>
    </row>
    <row r="2741" spans="13:15">
      <c r="M2741" s="10" t="n">
        <v>41009</v>
      </c>
      <c r="N2741">
        <f>N2734-1</f>
        <v>8</v>
      </c>
      <c r="O2741" t="n">
        <v>24</v>
      </c>
    </row>
    <row r="2742" spans="13:15">
      <c r="M2742" s="10" t="n">
        <v>41008</v>
      </c>
      <c r="N2742">
        <f>N2735-1</f>
        <v>8</v>
      </c>
      <c r="O2742" t="n">
        <v>24</v>
      </c>
    </row>
    <row r="2743" spans="13:15">
      <c r="M2743" s="10" t="n">
        <v>41007</v>
      </c>
      <c r="N2743">
        <f>N2736-1</f>
        <v>7</v>
      </c>
      <c r="O2743" t="n">
        <v>24</v>
      </c>
    </row>
    <row r="2744" spans="13:15">
      <c r="M2744" s="10" t="n">
        <v>41006</v>
      </c>
      <c r="N2744">
        <f>N2737-1</f>
        <v>7</v>
      </c>
      <c r="O2744" t="n">
        <v>24</v>
      </c>
    </row>
    <row r="2745" spans="13:15">
      <c r="M2745" s="10" t="n">
        <v>41005</v>
      </c>
      <c r="N2745">
        <f>N2738-1</f>
        <v>7</v>
      </c>
      <c r="O2745" t="n">
        <v>24</v>
      </c>
    </row>
    <row r="2746" spans="13:15">
      <c r="M2746" s="10" t="n">
        <v>41004</v>
      </c>
      <c r="N2746">
        <f>N2739-1</f>
        <v>7</v>
      </c>
      <c r="O2746" t="n">
        <v>24</v>
      </c>
    </row>
    <row r="2747" spans="13:15">
      <c r="M2747" s="10" t="n">
        <v>41003</v>
      </c>
      <c r="N2747">
        <f>N2740-1</f>
        <v>7</v>
      </c>
      <c r="O2747" t="n">
        <v>24</v>
      </c>
    </row>
    <row r="2748" spans="13:15">
      <c r="M2748" s="10" t="n">
        <v>41002</v>
      </c>
      <c r="N2748">
        <f>N2741-1</f>
        <v>7</v>
      </c>
      <c r="O2748" t="n">
        <v>24</v>
      </c>
    </row>
    <row r="2749" spans="13:15">
      <c r="M2749" s="10" t="n">
        <v>41001</v>
      </c>
      <c r="N2749">
        <f>N2742-1</f>
        <v>7</v>
      </c>
      <c r="O2749" t="n">
        <v>24</v>
      </c>
    </row>
    <row r="2750" spans="13:15">
      <c r="M2750" s="10" t="n">
        <v>41000</v>
      </c>
      <c r="N2750">
        <f>N2743-1</f>
        <v>6</v>
      </c>
      <c r="O2750" t="n">
        <v>24</v>
      </c>
    </row>
    <row r="2751" spans="13:15">
      <c r="M2751" s="10" t="n">
        <v>40999</v>
      </c>
      <c r="N2751">
        <f>N2744-1</f>
        <v>6</v>
      </c>
      <c r="O2751" t="n">
        <v>24</v>
      </c>
    </row>
    <row r="2752" spans="13:15">
      <c r="M2752" s="10" t="n">
        <v>40998</v>
      </c>
      <c r="N2752">
        <f>N2745-1</f>
        <v>6</v>
      </c>
      <c r="O2752" t="n">
        <v>24</v>
      </c>
    </row>
    <row r="2753" spans="13:15">
      <c r="M2753" s="10" t="n">
        <v>40997</v>
      </c>
      <c r="N2753">
        <f>N2746-1</f>
        <v>6</v>
      </c>
      <c r="O2753" t="n">
        <v>24</v>
      </c>
    </row>
    <row r="2754" spans="13:15">
      <c r="M2754" s="10" t="n">
        <v>40996</v>
      </c>
      <c r="N2754">
        <f>N2747-1</f>
        <v>6</v>
      </c>
      <c r="O2754" t="n">
        <v>24</v>
      </c>
    </row>
    <row r="2755" spans="13:15">
      <c r="M2755" s="10" t="n">
        <v>40995</v>
      </c>
      <c r="N2755">
        <f>N2748-1</f>
        <v>6</v>
      </c>
      <c r="O2755" t="n">
        <v>24</v>
      </c>
    </row>
    <row r="2756" spans="13:15">
      <c r="M2756" s="10" t="n">
        <v>40994</v>
      </c>
      <c r="N2756">
        <f>N2749-1</f>
        <v>6</v>
      </c>
      <c r="O2756" t="n">
        <v>24</v>
      </c>
    </row>
    <row r="2757" spans="13:15">
      <c r="M2757" s="10" t="n">
        <v>40993</v>
      </c>
      <c r="N2757">
        <f>N2750-1</f>
        <v>5</v>
      </c>
      <c r="O2757" t="n">
        <v>24</v>
      </c>
    </row>
    <row r="2758" spans="13:15">
      <c r="M2758" s="10" t="n">
        <v>40992</v>
      </c>
      <c r="N2758">
        <f>N2751-1</f>
        <v>5</v>
      </c>
      <c r="O2758" t="n">
        <v>24</v>
      </c>
    </row>
    <row r="2759" spans="13:15">
      <c r="M2759" s="10" t="n">
        <v>40991</v>
      </c>
      <c r="N2759">
        <f>N2752-1</f>
        <v>5</v>
      </c>
      <c r="O2759" t="n">
        <v>24</v>
      </c>
    </row>
    <row r="2760" spans="13:15">
      <c r="M2760" s="10" t="n">
        <v>40990</v>
      </c>
      <c r="N2760">
        <f>N2753-1</f>
        <v>5</v>
      </c>
      <c r="O2760" t="n">
        <v>24</v>
      </c>
    </row>
    <row r="2761" spans="13:15">
      <c r="M2761" s="10" t="n">
        <v>40989</v>
      </c>
      <c r="N2761">
        <f>N2754-1</f>
        <v>5</v>
      </c>
      <c r="O2761" t="n">
        <v>24</v>
      </c>
    </row>
    <row r="2762" spans="13:15">
      <c r="M2762" s="10" t="n">
        <v>40988</v>
      </c>
      <c r="N2762">
        <f>N2755-1</f>
        <v>5</v>
      </c>
      <c r="O2762" t="n">
        <v>24</v>
      </c>
    </row>
    <row r="2763" spans="13:15">
      <c r="M2763" s="10" t="n">
        <v>40987</v>
      </c>
      <c r="N2763">
        <f>N2756-1</f>
        <v>5</v>
      </c>
      <c r="O2763" t="n">
        <v>24</v>
      </c>
    </row>
    <row r="2764" spans="13:15">
      <c r="M2764" s="10" t="n">
        <v>40986</v>
      </c>
      <c r="N2764">
        <f>N2757-1</f>
        <v>4</v>
      </c>
      <c r="O2764" t="n">
        <v>24</v>
      </c>
    </row>
    <row r="2765" spans="13:15">
      <c r="M2765" s="10" t="n">
        <v>40985</v>
      </c>
      <c r="N2765">
        <f>N2758-1</f>
        <v>4</v>
      </c>
      <c r="O2765" t="n">
        <v>24</v>
      </c>
    </row>
    <row r="2766" spans="13:15">
      <c r="M2766" s="10" t="n">
        <v>40984</v>
      </c>
      <c r="N2766">
        <f>N2759-1</f>
        <v>4</v>
      </c>
      <c r="O2766" t="n">
        <v>24</v>
      </c>
    </row>
    <row r="2767" spans="13:15">
      <c r="M2767" s="10" t="n">
        <v>40983</v>
      </c>
      <c r="N2767">
        <f>N2760-1</f>
        <v>4</v>
      </c>
      <c r="O2767" t="n">
        <v>24</v>
      </c>
    </row>
    <row r="2768" spans="13:15">
      <c r="M2768" s="10" t="n">
        <v>40982</v>
      </c>
      <c r="N2768">
        <f>N2761-1</f>
        <v>4</v>
      </c>
      <c r="O2768" t="n">
        <v>24</v>
      </c>
    </row>
    <row r="2769" spans="13:15">
      <c r="M2769" s="10" t="n">
        <v>40981</v>
      </c>
      <c r="N2769">
        <f>N2762-1</f>
        <v>4</v>
      </c>
      <c r="O2769" t="n">
        <v>24</v>
      </c>
    </row>
    <row r="2770" spans="13:15">
      <c r="M2770" s="10" t="n">
        <v>40980</v>
      </c>
      <c r="N2770">
        <f>N2763-1</f>
        <v>4</v>
      </c>
      <c r="O2770" t="n">
        <v>24</v>
      </c>
    </row>
    <row r="2771" spans="13:15">
      <c r="M2771" s="10" t="n">
        <v>40979</v>
      </c>
      <c r="N2771">
        <f>N2764-1</f>
        <v>3</v>
      </c>
      <c r="O2771" t="n">
        <v>24</v>
      </c>
    </row>
    <row r="2772" spans="13:15">
      <c r="M2772" s="10" t="n">
        <v>40978</v>
      </c>
      <c r="N2772">
        <f>N2765-1</f>
        <v>3</v>
      </c>
      <c r="O2772" t="n">
        <v>24</v>
      </c>
    </row>
    <row r="2773" spans="13:15">
      <c r="M2773" s="10" t="n">
        <v>40977</v>
      </c>
      <c r="N2773">
        <f>N2766-1</f>
        <v>3</v>
      </c>
      <c r="O2773" t="n">
        <v>24</v>
      </c>
    </row>
    <row r="2774" spans="13:15">
      <c r="M2774" s="10" t="n">
        <v>40976</v>
      </c>
      <c r="N2774">
        <f>N2767-1</f>
        <v>3</v>
      </c>
      <c r="O2774" t="n">
        <v>24</v>
      </c>
    </row>
    <row r="2775" spans="13:15">
      <c r="M2775" s="10" t="n">
        <v>40975</v>
      </c>
      <c r="N2775">
        <f>N2768-1</f>
        <v>3</v>
      </c>
      <c r="O2775" t="n">
        <v>24</v>
      </c>
    </row>
    <row r="2776" spans="13:15">
      <c r="M2776" s="10" t="n">
        <v>40974</v>
      </c>
      <c r="N2776">
        <f>N2769-1</f>
        <v>3</v>
      </c>
      <c r="O2776" t="n">
        <v>24</v>
      </c>
    </row>
    <row r="2777" spans="13:15">
      <c r="M2777" s="10" t="n">
        <v>40973</v>
      </c>
      <c r="N2777">
        <f>N2770-1</f>
        <v>3</v>
      </c>
      <c r="O2777" t="n">
        <v>24</v>
      </c>
    </row>
    <row r="2778" spans="13:15">
      <c r="M2778" s="10" t="n">
        <v>40972</v>
      </c>
      <c r="N2778">
        <f>N2771-1</f>
        <v>2</v>
      </c>
      <c r="O2778" t="n">
        <v>24</v>
      </c>
    </row>
    <row r="2779" spans="13:15">
      <c r="M2779" s="10" t="n">
        <v>40971</v>
      </c>
      <c r="N2779">
        <f>N2772-1</f>
        <v>2</v>
      </c>
      <c r="O2779" t="n">
        <v>24</v>
      </c>
    </row>
    <row r="2780" spans="13:15">
      <c r="M2780" s="10" t="n">
        <v>40970</v>
      </c>
      <c r="N2780">
        <f>N2773-1</f>
        <v>2</v>
      </c>
      <c r="O2780" t="n">
        <v>24</v>
      </c>
    </row>
    <row r="2781" spans="13:15">
      <c r="M2781" s="10" t="n">
        <v>40969</v>
      </c>
      <c r="N2781">
        <f>N2774-1</f>
        <v>2</v>
      </c>
      <c r="O2781" t="n">
        <v>24</v>
      </c>
    </row>
    <row r="2782" spans="13:15">
      <c r="M2782" s="10" t="n">
        <v>40968</v>
      </c>
      <c r="N2782">
        <f>N2775-1</f>
        <v>2</v>
      </c>
      <c r="O2782" t="n">
        <v>24</v>
      </c>
    </row>
    <row r="2783" spans="13:15">
      <c r="M2783" s="10" t="n">
        <v>40967</v>
      </c>
      <c r="N2783">
        <f>N2776-1</f>
        <v>2</v>
      </c>
      <c r="O2783" t="n">
        <v>24</v>
      </c>
    </row>
    <row r="2784" spans="13:15">
      <c r="M2784" s="10" t="n">
        <v>40966</v>
      </c>
      <c r="N2784">
        <f>N2777-1</f>
        <v>2</v>
      </c>
      <c r="O2784" t="n">
        <v>24</v>
      </c>
    </row>
    <row r="2785" spans="13:15">
      <c r="M2785" s="10" t="n">
        <v>40965</v>
      </c>
      <c r="N2785">
        <f>N2778-1</f>
        <v>1</v>
      </c>
      <c r="O2785" t="n">
        <v>24</v>
      </c>
    </row>
    <row r="2786" spans="13:15">
      <c r="M2786" s="10" t="n">
        <v>40964</v>
      </c>
      <c r="N2786">
        <f>N2779-1</f>
        <v>1</v>
      </c>
      <c r="O2786" t="n">
        <v>24</v>
      </c>
    </row>
    <row r="2787" spans="13:15">
      <c r="M2787" s="10" t="n">
        <v>40963</v>
      </c>
      <c r="N2787">
        <f>N2780-1</f>
        <v>1</v>
      </c>
      <c r="O2787" t="n">
        <v>24</v>
      </c>
    </row>
    <row r="2788" spans="13:15">
      <c r="M2788" s="10" t="n">
        <v>40962</v>
      </c>
      <c r="N2788">
        <f>N2781-1</f>
        <v>1</v>
      </c>
      <c r="O2788" t="n">
        <v>24</v>
      </c>
    </row>
    <row r="2789" spans="13:15">
      <c r="M2789" s="10" t="n">
        <v>40961</v>
      </c>
      <c r="N2789">
        <f>N2782-1</f>
        <v>1</v>
      </c>
      <c r="O2789" t="n">
        <v>24</v>
      </c>
    </row>
    <row r="2790" spans="13:15">
      <c r="M2790" s="10" t="n">
        <v>40960</v>
      </c>
      <c r="N2790">
        <f>N2783-1</f>
        <v>1</v>
      </c>
      <c r="O2790" t="n">
        <v>24</v>
      </c>
    </row>
    <row r="2791" spans="13:15">
      <c r="M2791" s="10" t="n">
        <v>40959</v>
      </c>
      <c r="N2791">
        <f>N2784-1</f>
        <v>1</v>
      </c>
      <c r="O2791" t="n">
        <v>24</v>
      </c>
    </row>
    <row r="2792" spans="13:15">
      <c r="M2792" s="10" t="n">
        <v>40958</v>
      </c>
      <c r="N2792" t="n">
        <v>16</v>
      </c>
      <c r="O2792" t="n">
        <v>23</v>
      </c>
    </row>
    <row r="2793" spans="13:15">
      <c r="M2793" s="10" t="n">
        <v>40957</v>
      </c>
      <c r="N2793" t="n">
        <v>16</v>
      </c>
      <c r="O2793" t="n">
        <v>23</v>
      </c>
    </row>
    <row r="2794" spans="13:15">
      <c r="M2794" s="10" t="n">
        <v>40956</v>
      </c>
      <c r="N2794" t="n">
        <v>16</v>
      </c>
      <c r="O2794" t="n">
        <v>23</v>
      </c>
    </row>
    <row r="2795" spans="13:15">
      <c r="M2795" s="10" t="n">
        <v>40955</v>
      </c>
      <c r="N2795" t="n">
        <v>16</v>
      </c>
      <c r="O2795" t="n">
        <v>23</v>
      </c>
    </row>
    <row r="2796" spans="13:15">
      <c r="M2796" s="10" t="n">
        <v>40954</v>
      </c>
      <c r="N2796" t="n">
        <v>16</v>
      </c>
      <c r="O2796" t="n">
        <v>23</v>
      </c>
    </row>
    <row r="2797" spans="13:15">
      <c r="M2797" s="10" t="n">
        <v>40953</v>
      </c>
      <c r="N2797" t="n">
        <v>16</v>
      </c>
      <c r="O2797" t="n">
        <v>23</v>
      </c>
    </row>
    <row r="2798" spans="13:15">
      <c r="M2798" s="10" t="n">
        <v>40952</v>
      </c>
      <c r="N2798" t="n">
        <v>16</v>
      </c>
      <c r="O2798" t="n">
        <v>23</v>
      </c>
    </row>
    <row r="2799" spans="13:15">
      <c r="M2799" s="10" t="n">
        <v>40951</v>
      </c>
      <c r="N2799">
        <f>N2792-1</f>
        <v>15</v>
      </c>
      <c r="O2799" t="n">
        <v>23</v>
      </c>
    </row>
    <row r="2800" spans="13:15">
      <c r="M2800" s="10" t="n">
        <v>40950</v>
      </c>
      <c r="N2800">
        <f>N2793-1</f>
        <v>15</v>
      </c>
      <c r="O2800" t="n">
        <v>23</v>
      </c>
    </row>
    <row r="2801" spans="13:15">
      <c r="M2801" s="10" t="n">
        <v>40949</v>
      </c>
      <c r="N2801">
        <f>N2794-1</f>
        <v>15</v>
      </c>
      <c r="O2801" t="n">
        <v>23</v>
      </c>
    </row>
    <row r="2802" spans="13:15">
      <c r="M2802" s="10" t="n">
        <v>40948</v>
      </c>
      <c r="N2802">
        <f>N2795-1</f>
        <v>15</v>
      </c>
      <c r="O2802" t="n">
        <v>23</v>
      </c>
    </row>
    <row r="2803" spans="13:15">
      <c r="M2803" s="10" t="n">
        <v>40947</v>
      </c>
      <c r="N2803">
        <f>N2796-1</f>
        <v>15</v>
      </c>
      <c r="O2803" t="n">
        <v>23</v>
      </c>
    </row>
    <row r="2804" spans="13:15">
      <c r="M2804" s="10" t="n">
        <v>40946</v>
      </c>
      <c r="N2804">
        <f>N2797-1</f>
        <v>15</v>
      </c>
      <c r="O2804" t="n">
        <v>23</v>
      </c>
    </row>
    <row r="2805" spans="13:15">
      <c r="M2805" s="10" t="n">
        <v>40945</v>
      </c>
      <c r="N2805">
        <f>N2798-1</f>
        <v>15</v>
      </c>
      <c r="O2805" t="n">
        <v>23</v>
      </c>
    </row>
    <row r="2806" spans="13:15">
      <c r="M2806" s="10" t="n">
        <v>40944</v>
      </c>
      <c r="N2806">
        <f>N2799-1</f>
        <v>14</v>
      </c>
      <c r="O2806" t="n">
        <v>23</v>
      </c>
    </row>
    <row r="2807" spans="13:15">
      <c r="M2807" s="10" t="n">
        <v>40943</v>
      </c>
      <c r="N2807">
        <f>N2800-1</f>
        <v>14</v>
      </c>
      <c r="O2807" t="n">
        <v>23</v>
      </c>
    </row>
    <row r="2808" spans="13:15">
      <c r="M2808" s="10" t="n">
        <v>40942</v>
      </c>
      <c r="N2808">
        <f>N2801-1</f>
        <v>14</v>
      </c>
      <c r="O2808" t="n">
        <v>23</v>
      </c>
    </row>
    <row r="2809" spans="13:15">
      <c r="M2809" s="10" t="n">
        <v>40941</v>
      </c>
      <c r="N2809">
        <f>N2802-1</f>
        <v>14</v>
      </c>
      <c r="O2809" t="n">
        <v>23</v>
      </c>
    </row>
    <row r="2810" spans="13:15">
      <c r="M2810" s="10" t="n">
        <v>40940</v>
      </c>
      <c r="N2810">
        <f>N2803-1</f>
        <v>14</v>
      </c>
      <c r="O2810" t="n">
        <v>23</v>
      </c>
    </row>
    <row r="2811" spans="13:15">
      <c r="M2811" s="10" t="n">
        <v>40939</v>
      </c>
      <c r="N2811">
        <f>N2804-1</f>
        <v>14</v>
      </c>
      <c r="O2811" t="n">
        <v>23</v>
      </c>
    </row>
    <row r="2812" spans="13:15">
      <c r="M2812" s="10" t="n">
        <v>40938</v>
      </c>
      <c r="N2812">
        <f>N2805-1</f>
        <v>14</v>
      </c>
      <c r="O2812" t="n">
        <v>23</v>
      </c>
    </row>
    <row r="2813" spans="13:15">
      <c r="M2813" s="10" t="n">
        <v>40937</v>
      </c>
      <c r="N2813">
        <f>N2806-1</f>
        <v>13</v>
      </c>
      <c r="O2813" t="n">
        <v>23</v>
      </c>
    </row>
    <row r="2814" spans="13:15">
      <c r="M2814" s="10" t="n">
        <v>40936</v>
      </c>
      <c r="N2814">
        <f>N2807-1</f>
        <v>13</v>
      </c>
      <c r="O2814" t="n">
        <v>23</v>
      </c>
    </row>
    <row r="2815" spans="13:15">
      <c r="M2815" s="10" t="n">
        <v>40935</v>
      </c>
      <c r="N2815">
        <f>N2808-1</f>
        <v>13</v>
      </c>
      <c r="O2815" t="n">
        <v>23</v>
      </c>
    </row>
    <row r="2816" spans="13:15">
      <c r="M2816" s="10" t="n">
        <v>40934</v>
      </c>
      <c r="N2816">
        <f>N2809-1</f>
        <v>13</v>
      </c>
      <c r="O2816" t="n">
        <v>23</v>
      </c>
    </row>
    <row r="2817" spans="13:15">
      <c r="M2817" s="10" t="n">
        <v>40933</v>
      </c>
      <c r="N2817">
        <f>N2810-1</f>
        <v>13</v>
      </c>
      <c r="O2817" t="n">
        <v>23</v>
      </c>
    </row>
    <row r="2818" spans="13:15">
      <c r="M2818" s="10" t="n">
        <v>40932</v>
      </c>
      <c r="N2818">
        <f>N2811-1</f>
        <v>13</v>
      </c>
      <c r="O2818" t="n">
        <v>23</v>
      </c>
    </row>
    <row r="2819" spans="13:15">
      <c r="M2819" s="10" t="n">
        <v>40931</v>
      </c>
      <c r="N2819">
        <f>N2812-1</f>
        <v>13</v>
      </c>
      <c r="O2819" t="n">
        <v>23</v>
      </c>
    </row>
    <row r="2820" spans="13:15">
      <c r="M2820" s="10" t="n">
        <v>40930</v>
      </c>
      <c r="N2820">
        <f>N2813-1</f>
        <v>12</v>
      </c>
      <c r="O2820" t="n">
        <v>23</v>
      </c>
    </row>
    <row r="2821" spans="13:15">
      <c r="M2821" s="10" t="n">
        <v>40929</v>
      </c>
      <c r="N2821">
        <f>N2814-1</f>
        <v>12</v>
      </c>
      <c r="O2821" t="n">
        <v>23</v>
      </c>
    </row>
    <row r="2822" spans="13:15">
      <c r="M2822" s="10" t="n">
        <v>40928</v>
      </c>
      <c r="N2822">
        <f>N2815-1</f>
        <v>12</v>
      </c>
      <c r="O2822" t="n">
        <v>23</v>
      </c>
    </row>
    <row r="2823" spans="13:15">
      <c r="M2823" s="10" t="n">
        <v>40927</v>
      </c>
      <c r="N2823">
        <f>N2816-1</f>
        <v>12</v>
      </c>
      <c r="O2823" t="n">
        <v>23</v>
      </c>
    </row>
    <row r="2824" spans="13:15">
      <c r="M2824" s="10" t="n">
        <v>40926</v>
      </c>
      <c r="N2824">
        <f>N2817-1</f>
        <v>12</v>
      </c>
      <c r="O2824" t="n">
        <v>23</v>
      </c>
    </row>
    <row r="2825" spans="13:15">
      <c r="M2825" s="10" t="n">
        <v>40925</v>
      </c>
      <c r="N2825">
        <f>N2818-1</f>
        <v>12</v>
      </c>
      <c r="O2825" t="n">
        <v>23</v>
      </c>
    </row>
    <row r="2826" spans="13:15">
      <c r="M2826" s="10" t="n">
        <v>40924</v>
      </c>
      <c r="N2826">
        <f>N2819-1</f>
        <v>12</v>
      </c>
      <c r="O2826" t="n">
        <v>23</v>
      </c>
    </row>
    <row r="2827" spans="13:15">
      <c r="M2827" s="10" t="n">
        <v>40923</v>
      </c>
      <c r="N2827">
        <f>N2820-1</f>
        <v>11</v>
      </c>
      <c r="O2827" t="n">
        <v>23</v>
      </c>
    </row>
    <row r="2828" spans="13:15">
      <c r="M2828" s="10" t="n">
        <v>40922</v>
      </c>
      <c r="N2828">
        <f>N2821-1</f>
        <v>11</v>
      </c>
      <c r="O2828" t="n">
        <v>23</v>
      </c>
    </row>
    <row r="2829" spans="13:15">
      <c r="M2829" s="10" t="n">
        <v>40921</v>
      </c>
      <c r="N2829">
        <f>N2822-1</f>
        <v>11</v>
      </c>
      <c r="O2829" t="n">
        <v>23</v>
      </c>
    </row>
    <row r="2830" spans="13:15">
      <c r="M2830" s="10" t="n">
        <v>40920</v>
      </c>
      <c r="N2830">
        <f>N2823-1</f>
        <v>11</v>
      </c>
      <c r="O2830" t="n">
        <v>23</v>
      </c>
    </row>
    <row r="2831" spans="13:15">
      <c r="M2831" s="10" t="n">
        <v>40919</v>
      </c>
      <c r="N2831">
        <f>N2824-1</f>
        <v>11</v>
      </c>
      <c r="O2831" t="n">
        <v>23</v>
      </c>
    </row>
    <row r="2832" spans="13:15">
      <c r="M2832" s="10" t="n">
        <v>40918</v>
      </c>
      <c r="N2832">
        <f>N2825-1</f>
        <v>11</v>
      </c>
      <c r="O2832" t="n">
        <v>23</v>
      </c>
    </row>
    <row r="2833" spans="13:15">
      <c r="M2833" s="10" t="n">
        <v>40917</v>
      </c>
      <c r="N2833">
        <f>N2826-1</f>
        <v>11</v>
      </c>
      <c r="O2833" t="n">
        <v>23</v>
      </c>
    </row>
    <row r="2834" spans="13:15">
      <c r="M2834" s="10" t="n">
        <v>40916</v>
      </c>
      <c r="N2834">
        <f>N2827-1</f>
        <v>10</v>
      </c>
      <c r="O2834" t="n">
        <v>23</v>
      </c>
    </row>
    <row r="2835" spans="13:15">
      <c r="M2835" s="10" t="n">
        <v>40915</v>
      </c>
      <c r="N2835">
        <f>N2828-1</f>
        <v>10</v>
      </c>
      <c r="O2835" t="n">
        <v>23</v>
      </c>
    </row>
    <row r="2836" spans="13:15">
      <c r="M2836" s="10" t="n">
        <v>40914</v>
      </c>
      <c r="N2836">
        <f>N2829-1</f>
        <v>10</v>
      </c>
      <c r="O2836" t="n">
        <v>23</v>
      </c>
    </row>
    <row r="2837" spans="13:15">
      <c r="M2837" s="10" t="n">
        <v>40913</v>
      </c>
      <c r="N2837">
        <f>N2830-1</f>
        <v>10</v>
      </c>
      <c r="O2837" t="n">
        <v>23</v>
      </c>
    </row>
    <row r="2838" spans="13:15">
      <c r="M2838" s="10" t="n">
        <v>40912</v>
      </c>
      <c r="N2838">
        <f>N2831-1</f>
        <v>10</v>
      </c>
      <c r="O2838" t="n">
        <v>23</v>
      </c>
    </row>
    <row r="2839" spans="13:15">
      <c r="M2839" s="10" t="n">
        <v>40911</v>
      </c>
      <c r="N2839">
        <f>N2832-1</f>
        <v>10</v>
      </c>
      <c r="O2839" t="n">
        <v>23</v>
      </c>
    </row>
    <row r="2840" spans="13:15">
      <c r="M2840" s="10" t="n">
        <v>40910</v>
      </c>
      <c r="N2840">
        <f>N2833-1</f>
        <v>10</v>
      </c>
      <c r="O2840" t="n">
        <v>23</v>
      </c>
    </row>
    <row r="2841" spans="13:15">
      <c r="M2841" s="10" t="n">
        <v>40909</v>
      </c>
      <c r="N2841">
        <f>N2834-1</f>
        <v>9</v>
      </c>
      <c r="O2841" t="n">
        <v>23</v>
      </c>
    </row>
    <row r="2842" spans="13:15">
      <c r="M2842" s="10" t="n">
        <v>40908</v>
      </c>
      <c r="N2842">
        <f>N2835-1</f>
        <v>9</v>
      </c>
      <c r="O2842" t="n">
        <v>23</v>
      </c>
    </row>
    <row r="2843" spans="13:15">
      <c r="M2843" s="10" t="n">
        <v>40907</v>
      </c>
      <c r="N2843">
        <f>N2836-1</f>
        <v>9</v>
      </c>
      <c r="O2843" t="n">
        <v>23</v>
      </c>
    </row>
    <row r="2844" spans="13:15">
      <c r="M2844" s="10" t="n">
        <v>40906</v>
      </c>
      <c r="N2844">
        <f>N2837-1</f>
        <v>9</v>
      </c>
      <c r="O2844" t="n">
        <v>23</v>
      </c>
    </row>
    <row r="2845" spans="13:15">
      <c r="M2845" s="10" t="n">
        <v>40905</v>
      </c>
      <c r="N2845">
        <f>N2838-1</f>
        <v>9</v>
      </c>
      <c r="O2845" t="n">
        <v>23</v>
      </c>
    </row>
    <row r="2846" spans="13:15">
      <c r="M2846" s="10" t="n">
        <v>40904</v>
      </c>
      <c r="N2846">
        <f>N2839-1</f>
        <v>9</v>
      </c>
      <c r="O2846" t="n">
        <v>23</v>
      </c>
    </row>
    <row r="2847" spans="13:15">
      <c r="M2847" s="10" t="n">
        <v>40903</v>
      </c>
      <c r="N2847">
        <f>N2840-1</f>
        <v>9</v>
      </c>
      <c r="O2847" t="n">
        <v>23</v>
      </c>
    </row>
    <row r="2848" spans="13:15">
      <c r="M2848" s="10" t="n">
        <v>40902</v>
      </c>
      <c r="N2848">
        <f>N2841-1</f>
        <v>8</v>
      </c>
      <c r="O2848" t="n">
        <v>23</v>
      </c>
    </row>
    <row r="2849" spans="13:15">
      <c r="M2849" s="10" t="n">
        <v>40901</v>
      </c>
      <c r="N2849">
        <f>N2842-1</f>
        <v>8</v>
      </c>
      <c r="O2849" t="n">
        <v>23</v>
      </c>
    </row>
    <row r="2850" spans="13:15">
      <c r="M2850" s="10" t="n">
        <v>40900</v>
      </c>
      <c r="N2850">
        <f>N2843-1</f>
        <v>8</v>
      </c>
      <c r="O2850" t="n">
        <v>23</v>
      </c>
    </row>
    <row r="2851" spans="13:15">
      <c r="M2851" s="10" t="n">
        <v>40899</v>
      </c>
      <c r="N2851">
        <f>N2844-1</f>
        <v>8</v>
      </c>
      <c r="O2851" t="n">
        <v>23</v>
      </c>
    </row>
    <row r="2852" spans="13:15">
      <c r="M2852" s="10" t="n">
        <v>40898</v>
      </c>
      <c r="N2852">
        <f>N2845-1</f>
        <v>8</v>
      </c>
      <c r="O2852" t="n">
        <v>23</v>
      </c>
    </row>
    <row r="2853" spans="13:15">
      <c r="M2853" s="10" t="n">
        <v>40897</v>
      </c>
      <c r="N2853">
        <f>N2846-1</f>
        <v>8</v>
      </c>
      <c r="O2853" t="n">
        <v>23</v>
      </c>
    </row>
    <row r="2854" spans="13:15">
      <c r="M2854" s="10" t="n">
        <v>40896</v>
      </c>
      <c r="N2854">
        <f>N2847-1</f>
        <v>8</v>
      </c>
      <c r="O2854" t="n">
        <v>23</v>
      </c>
    </row>
    <row r="2855" spans="13:15">
      <c r="M2855" s="10" t="n">
        <v>40895</v>
      </c>
      <c r="N2855">
        <f>N2848-1</f>
        <v>7</v>
      </c>
      <c r="O2855" t="n">
        <v>23</v>
      </c>
    </row>
    <row r="2856" spans="13:15">
      <c r="M2856" s="10" t="n">
        <v>40894</v>
      </c>
      <c r="N2856">
        <f>N2849-1</f>
        <v>7</v>
      </c>
      <c r="O2856" t="n">
        <v>23</v>
      </c>
    </row>
    <row r="2857" spans="13:15">
      <c r="M2857" s="10" t="n">
        <v>40893</v>
      </c>
      <c r="N2857">
        <f>N2850-1</f>
        <v>7</v>
      </c>
      <c r="O2857" t="n">
        <v>23</v>
      </c>
    </row>
    <row r="2858" spans="13:15">
      <c r="M2858" s="10" t="n">
        <v>40892</v>
      </c>
      <c r="N2858">
        <f>N2851-1</f>
        <v>7</v>
      </c>
      <c r="O2858" t="n">
        <v>23</v>
      </c>
    </row>
    <row r="2859" spans="13:15">
      <c r="M2859" s="10" t="n">
        <v>40891</v>
      </c>
      <c r="N2859">
        <f>N2852-1</f>
        <v>7</v>
      </c>
      <c r="O2859" t="n">
        <v>23</v>
      </c>
    </row>
    <row r="2860" spans="13:15">
      <c r="M2860" s="10" t="n">
        <v>40890</v>
      </c>
      <c r="N2860">
        <f>N2853-1</f>
        <v>7</v>
      </c>
      <c r="O2860" t="n">
        <v>23</v>
      </c>
    </row>
    <row r="2861" spans="13:15">
      <c r="M2861" s="10" t="n">
        <v>40889</v>
      </c>
      <c r="N2861">
        <f>N2854-1</f>
        <v>7</v>
      </c>
      <c r="O2861" t="n">
        <v>23</v>
      </c>
    </row>
    <row r="2862" spans="13:15">
      <c r="M2862" s="10" t="n">
        <v>40888</v>
      </c>
      <c r="N2862">
        <f>N2855-1</f>
        <v>6</v>
      </c>
      <c r="O2862" t="n">
        <v>23</v>
      </c>
    </row>
    <row r="2863" spans="13:15">
      <c r="M2863" s="10" t="n">
        <v>40887</v>
      </c>
      <c r="N2863">
        <f>N2856-1</f>
        <v>6</v>
      </c>
      <c r="O2863" t="n">
        <v>23</v>
      </c>
    </row>
    <row r="2864" spans="13:15">
      <c r="M2864" s="10" t="n">
        <v>40886</v>
      </c>
      <c r="N2864">
        <f>N2857-1</f>
        <v>6</v>
      </c>
      <c r="O2864" t="n">
        <v>23</v>
      </c>
    </row>
    <row r="2865" spans="13:15">
      <c r="M2865" s="10" t="n">
        <v>40885</v>
      </c>
      <c r="N2865">
        <f>N2858-1</f>
        <v>6</v>
      </c>
      <c r="O2865" t="n">
        <v>23</v>
      </c>
    </row>
    <row r="2866" spans="13:15">
      <c r="M2866" s="10" t="n">
        <v>40884</v>
      </c>
      <c r="N2866">
        <f>N2859-1</f>
        <v>6</v>
      </c>
      <c r="O2866" t="n">
        <v>23</v>
      </c>
    </row>
    <row r="2867" spans="13:15">
      <c r="M2867" s="10" t="n">
        <v>40883</v>
      </c>
      <c r="N2867">
        <f>N2860-1</f>
        <v>6</v>
      </c>
      <c r="O2867" t="n">
        <v>23</v>
      </c>
    </row>
    <row r="2868" spans="13:15">
      <c r="M2868" s="10" t="n">
        <v>40882</v>
      </c>
      <c r="N2868">
        <f>N2861-1</f>
        <v>6</v>
      </c>
      <c r="O2868" t="n">
        <v>23</v>
      </c>
    </row>
    <row r="2869" spans="13:15">
      <c r="M2869" s="10" t="n">
        <v>40881</v>
      </c>
      <c r="N2869">
        <f>N2862-1</f>
        <v>5</v>
      </c>
      <c r="O2869" t="n">
        <v>23</v>
      </c>
    </row>
    <row r="2870" spans="13:15">
      <c r="M2870" s="10" t="n">
        <v>40880</v>
      </c>
      <c r="N2870">
        <f>N2863-1</f>
        <v>5</v>
      </c>
      <c r="O2870" t="n">
        <v>23</v>
      </c>
    </row>
    <row r="2871" spans="13:15">
      <c r="M2871" s="10" t="n">
        <v>40879</v>
      </c>
      <c r="N2871">
        <f>N2864-1</f>
        <v>5</v>
      </c>
      <c r="O2871" t="n">
        <v>23</v>
      </c>
    </row>
    <row r="2872" spans="13:15">
      <c r="M2872" s="10" t="n">
        <v>40878</v>
      </c>
      <c r="N2872">
        <f>N2865-1</f>
        <v>5</v>
      </c>
      <c r="O2872" t="n">
        <v>23</v>
      </c>
    </row>
    <row r="2873" spans="13:15">
      <c r="M2873" s="10" t="n">
        <v>40877</v>
      </c>
      <c r="N2873">
        <f>N2866-1</f>
        <v>5</v>
      </c>
      <c r="O2873" t="n">
        <v>23</v>
      </c>
    </row>
    <row r="2874" spans="13:15">
      <c r="M2874" s="10" t="n">
        <v>40876</v>
      </c>
      <c r="N2874">
        <f>N2867-1</f>
        <v>5</v>
      </c>
      <c r="O2874" t="n">
        <v>23</v>
      </c>
    </row>
    <row r="2875" spans="13:15">
      <c r="M2875" s="10" t="n">
        <v>40875</v>
      </c>
      <c r="N2875">
        <f>N2868-1</f>
        <v>5</v>
      </c>
      <c r="O2875" t="n">
        <v>23</v>
      </c>
    </row>
    <row r="2876" spans="13:15">
      <c r="M2876" s="10" t="n">
        <v>40874</v>
      </c>
      <c r="N2876">
        <f>N2869-1</f>
        <v>4</v>
      </c>
      <c r="O2876" t="n">
        <v>23</v>
      </c>
    </row>
    <row r="2877" spans="13:15">
      <c r="M2877" s="10" t="n">
        <v>40873</v>
      </c>
      <c r="N2877">
        <f>N2870-1</f>
        <v>4</v>
      </c>
      <c r="O2877" t="n">
        <v>23</v>
      </c>
    </row>
    <row r="2878" spans="13:15">
      <c r="M2878" s="10" t="n">
        <v>40872</v>
      </c>
      <c r="N2878">
        <f>N2871-1</f>
        <v>4</v>
      </c>
      <c r="O2878" t="n">
        <v>23</v>
      </c>
    </row>
    <row r="2879" spans="13:15">
      <c r="M2879" s="10" t="n">
        <v>40871</v>
      </c>
      <c r="N2879">
        <f>N2872-1</f>
        <v>4</v>
      </c>
      <c r="O2879" t="n">
        <v>23</v>
      </c>
    </row>
    <row r="2880" spans="13:15">
      <c r="M2880" s="10" t="n">
        <v>40870</v>
      </c>
      <c r="N2880">
        <f>N2873-1</f>
        <v>4</v>
      </c>
      <c r="O2880" t="n">
        <v>23</v>
      </c>
    </row>
    <row r="2881" spans="13:15">
      <c r="M2881" s="10" t="n">
        <v>40869</v>
      </c>
      <c r="N2881">
        <f>N2874-1</f>
        <v>4</v>
      </c>
      <c r="O2881" t="n">
        <v>23</v>
      </c>
    </row>
    <row r="2882" spans="13:15">
      <c r="M2882" s="10" t="n">
        <v>40868</v>
      </c>
      <c r="N2882">
        <f>N2875-1</f>
        <v>4</v>
      </c>
      <c r="O2882" t="n">
        <v>23</v>
      </c>
    </row>
    <row r="2883" spans="13:15">
      <c r="M2883" s="10" t="n">
        <v>40867</v>
      </c>
      <c r="N2883">
        <f>N2876-1</f>
        <v>3</v>
      </c>
      <c r="O2883" t="n">
        <v>23</v>
      </c>
    </row>
    <row r="2884" spans="13:15">
      <c r="M2884" s="10" t="n">
        <v>40866</v>
      </c>
      <c r="N2884">
        <f>N2877-1</f>
        <v>3</v>
      </c>
      <c r="O2884" t="n">
        <v>23</v>
      </c>
    </row>
    <row r="2885" spans="13:15">
      <c r="M2885" s="10" t="n">
        <v>40865</v>
      </c>
      <c r="N2885">
        <f>N2878-1</f>
        <v>3</v>
      </c>
      <c r="O2885" t="n">
        <v>23</v>
      </c>
    </row>
    <row r="2886" spans="13:15">
      <c r="M2886" s="10" t="n">
        <v>40864</v>
      </c>
      <c r="N2886">
        <f>N2879-1</f>
        <v>3</v>
      </c>
      <c r="O2886" t="n">
        <v>23</v>
      </c>
    </row>
    <row r="2887" spans="13:15">
      <c r="M2887" s="10" t="n">
        <v>40863</v>
      </c>
      <c r="N2887">
        <f>N2880-1</f>
        <v>3</v>
      </c>
      <c r="O2887" t="n">
        <v>23</v>
      </c>
    </row>
    <row r="2888" spans="13:15">
      <c r="M2888" s="10" t="n">
        <v>40862</v>
      </c>
      <c r="N2888">
        <f>N2881-1</f>
        <v>3</v>
      </c>
      <c r="O2888" t="n">
        <v>23</v>
      </c>
    </row>
    <row r="2889" spans="13:15">
      <c r="M2889" s="10" t="n">
        <v>40861</v>
      </c>
      <c r="N2889">
        <f>N2882-1</f>
        <v>3</v>
      </c>
      <c r="O2889" t="n">
        <v>23</v>
      </c>
    </row>
    <row r="2890" spans="13:15">
      <c r="M2890" s="10" t="n">
        <v>40860</v>
      </c>
      <c r="N2890">
        <f>N2883-1</f>
        <v>2</v>
      </c>
      <c r="O2890" t="n">
        <v>23</v>
      </c>
    </row>
    <row r="2891" spans="13:15">
      <c r="M2891" s="10" t="n">
        <v>40859</v>
      </c>
      <c r="N2891">
        <f>N2884-1</f>
        <v>2</v>
      </c>
      <c r="O2891" t="n">
        <v>23</v>
      </c>
    </row>
    <row r="2892" spans="13:15">
      <c r="M2892" s="10" t="n">
        <v>40858</v>
      </c>
      <c r="N2892">
        <f>N2885-1</f>
        <v>2</v>
      </c>
      <c r="O2892" t="n">
        <v>23</v>
      </c>
    </row>
    <row r="2893" spans="13:15">
      <c r="M2893" s="10" t="n">
        <v>40857</v>
      </c>
      <c r="N2893">
        <f>N2886-1</f>
        <v>2</v>
      </c>
      <c r="O2893" t="n">
        <v>23</v>
      </c>
    </row>
    <row r="2894" spans="13:15">
      <c r="M2894" s="10" t="n">
        <v>40856</v>
      </c>
      <c r="N2894">
        <f>N2887-1</f>
        <v>2</v>
      </c>
      <c r="O2894" t="n">
        <v>23</v>
      </c>
    </row>
    <row r="2895" spans="13:15">
      <c r="M2895" s="10" t="n">
        <v>40855</v>
      </c>
      <c r="N2895">
        <f>N2888-1</f>
        <v>2</v>
      </c>
      <c r="O2895" t="n">
        <v>23</v>
      </c>
    </row>
    <row r="2896" spans="13:15">
      <c r="M2896" s="10" t="n">
        <v>40854</v>
      </c>
      <c r="N2896">
        <f>N2889-1</f>
        <v>2</v>
      </c>
      <c r="O2896" t="n">
        <v>23</v>
      </c>
    </row>
    <row r="2897" spans="13:15">
      <c r="M2897" s="10" t="n">
        <v>40853</v>
      </c>
      <c r="N2897">
        <f>N2890-1</f>
        <v>1</v>
      </c>
      <c r="O2897" t="n">
        <v>23</v>
      </c>
    </row>
    <row r="2898" spans="13:15">
      <c r="M2898" s="10" t="n">
        <v>40852</v>
      </c>
      <c r="N2898">
        <f>N2891-1</f>
        <v>1</v>
      </c>
      <c r="O2898" t="n">
        <v>23</v>
      </c>
    </row>
    <row r="2899" spans="13:15">
      <c r="M2899" s="10" t="n">
        <v>40851</v>
      </c>
      <c r="N2899">
        <f>N2892-1</f>
        <v>1</v>
      </c>
      <c r="O2899" t="n">
        <v>23</v>
      </c>
    </row>
    <row r="2900" spans="13:15">
      <c r="M2900" s="10" t="n">
        <v>40850</v>
      </c>
      <c r="N2900">
        <f>N2893-1</f>
        <v>1</v>
      </c>
      <c r="O2900" t="n">
        <v>23</v>
      </c>
    </row>
    <row r="2901" spans="13:15">
      <c r="M2901" s="10" t="n">
        <v>40849</v>
      </c>
      <c r="N2901">
        <f>N2894-1</f>
        <v>1</v>
      </c>
      <c r="O2901" t="n">
        <v>23</v>
      </c>
    </row>
    <row r="2902" spans="13:15">
      <c r="M2902" s="10" t="n">
        <v>40848</v>
      </c>
      <c r="N2902">
        <f>N2895-1</f>
        <v>1</v>
      </c>
      <c r="O2902" t="n">
        <v>23</v>
      </c>
    </row>
    <row r="2903" spans="13:15">
      <c r="M2903" s="10" t="n">
        <v>40847</v>
      </c>
      <c r="N2903">
        <f>N2896-1</f>
        <v>1</v>
      </c>
      <c r="O2903" t="n">
        <v>23</v>
      </c>
    </row>
    <row r="2904" spans="13:15">
      <c r="M2904" s="10" t="n">
        <v>40846</v>
      </c>
      <c r="N2904" t="n">
        <v>16</v>
      </c>
      <c r="O2904" t="n">
        <v>22</v>
      </c>
    </row>
    <row r="2905" spans="13:15">
      <c r="M2905" s="10" t="n">
        <v>40845</v>
      </c>
      <c r="N2905" t="n">
        <v>16</v>
      </c>
      <c r="O2905" t="n">
        <v>22</v>
      </c>
    </row>
    <row r="2906" spans="13:15">
      <c r="M2906" s="10" t="n">
        <v>40844</v>
      </c>
      <c r="N2906" t="n">
        <v>16</v>
      </c>
      <c r="O2906" t="n">
        <v>22</v>
      </c>
    </row>
    <row r="2907" spans="13:15">
      <c r="M2907" s="10" t="n">
        <v>40843</v>
      </c>
      <c r="N2907" t="n">
        <v>16</v>
      </c>
      <c r="O2907" t="n">
        <v>22</v>
      </c>
    </row>
    <row r="2908" spans="13:15">
      <c r="M2908" s="10" t="n">
        <v>40842</v>
      </c>
      <c r="N2908" t="n">
        <v>16</v>
      </c>
      <c r="O2908" t="n">
        <v>22</v>
      </c>
    </row>
    <row r="2909" spans="13:15">
      <c r="M2909" s="10" t="n">
        <v>40841</v>
      </c>
      <c r="N2909" t="n">
        <v>16</v>
      </c>
      <c r="O2909" t="n">
        <v>22</v>
      </c>
    </row>
    <row r="2910" spans="13:15">
      <c r="M2910" s="10" t="n">
        <v>40840</v>
      </c>
      <c r="N2910" t="n">
        <v>16</v>
      </c>
      <c r="O2910" t="n">
        <v>22</v>
      </c>
    </row>
    <row r="2911" spans="13:15">
      <c r="M2911" s="10" t="n">
        <v>40839</v>
      </c>
      <c r="N2911">
        <f>N2904-1</f>
        <v>15</v>
      </c>
      <c r="O2911" t="n">
        <v>22</v>
      </c>
    </row>
    <row r="2912" spans="13:15">
      <c r="M2912" s="10" t="n">
        <v>40838</v>
      </c>
      <c r="N2912">
        <f>N2905-1</f>
        <v>15</v>
      </c>
      <c r="O2912" t="n">
        <v>22</v>
      </c>
    </row>
    <row r="2913" spans="13:15">
      <c r="M2913" s="10" t="n">
        <v>40837</v>
      </c>
      <c r="N2913">
        <f>N2906-1</f>
        <v>15</v>
      </c>
      <c r="O2913" t="n">
        <v>22</v>
      </c>
    </row>
    <row r="2914" spans="13:15">
      <c r="M2914" s="10" t="n">
        <v>40836</v>
      </c>
      <c r="N2914">
        <f>N2907-1</f>
        <v>15</v>
      </c>
      <c r="O2914" t="n">
        <v>22</v>
      </c>
    </row>
    <row r="2915" spans="13:15">
      <c r="M2915" s="10" t="n">
        <v>40835</v>
      </c>
      <c r="N2915">
        <f>N2908-1</f>
        <v>15</v>
      </c>
      <c r="O2915" t="n">
        <v>22</v>
      </c>
    </row>
    <row r="2916" spans="13:15">
      <c r="M2916" s="10" t="n">
        <v>40834</v>
      </c>
      <c r="N2916">
        <f>N2909-1</f>
        <v>15</v>
      </c>
      <c r="O2916" t="n">
        <v>22</v>
      </c>
    </row>
    <row r="2917" spans="13:15">
      <c r="M2917" s="10" t="n">
        <v>40833</v>
      </c>
      <c r="N2917">
        <f>N2910-1</f>
        <v>15</v>
      </c>
      <c r="O2917" t="n">
        <v>22</v>
      </c>
    </row>
    <row r="2918" spans="13:15">
      <c r="M2918" s="10" t="n">
        <v>40832</v>
      </c>
      <c r="N2918">
        <f>N2911-1</f>
        <v>14</v>
      </c>
      <c r="O2918" t="n">
        <v>22</v>
      </c>
    </row>
    <row r="2919" spans="13:15">
      <c r="M2919" s="10" t="n">
        <v>40831</v>
      </c>
      <c r="N2919">
        <f>N2912-1</f>
        <v>14</v>
      </c>
      <c r="O2919" t="n">
        <v>22</v>
      </c>
    </row>
    <row r="2920" spans="13:15">
      <c r="M2920" s="10" t="n">
        <v>40830</v>
      </c>
      <c r="N2920">
        <f>N2913-1</f>
        <v>14</v>
      </c>
      <c r="O2920" t="n">
        <v>22</v>
      </c>
    </row>
    <row r="2921" spans="13:15">
      <c r="M2921" s="10" t="n">
        <v>40829</v>
      </c>
      <c r="N2921">
        <f>N2914-1</f>
        <v>14</v>
      </c>
      <c r="O2921" t="n">
        <v>22</v>
      </c>
    </row>
    <row r="2922" spans="13:15">
      <c r="M2922" s="10" t="n">
        <v>40828</v>
      </c>
      <c r="N2922">
        <f>N2915-1</f>
        <v>14</v>
      </c>
      <c r="O2922" t="n">
        <v>22</v>
      </c>
    </row>
    <row r="2923" spans="13:15">
      <c r="M2923" s="10" t="n">
        <v>40827</v>
      </c>
      <c r="N2923">
        <f>N2916-1</f>
        <v>14</v>
      </c>
      <c r="O2923" t="n">
        <v>22</v>
      </c>
    </row>
    <row r="2924" spans="13:15">
      <c r="M2924" s="10" t="n">
        <v>40826</v>
      </c>
      <c r="N2924">
        <f>N2917-1</f>
        <v>14</v>
      </c>
      <c r="O2924" t="n">
        <v>22</v>
      </c>
    </row>
    <row r="2925" spans="13:15">
      <c r="M2925" s="10" t="n">
        <v>40825</v>
      </c>
      <c r="N2925">
        <f>N2918-1</f>
        <v>13</v>
      </c>
      <c r="O2925" t="n">
        <v>22</v>
      </c>
    </row>
    <row r="2926" spans="13:15">
      <c r="M2926" s="10" t="n">
        <v>40824</v>
      </c>
      <c r="N2926">
        <f>N2919-1</f>
        <v>13</v>
      </c>
      <c r="O2926" t="n">
        <v>22</v>
      </c>
    </row>
    <row r="2927" spans="13:15">
      <c r="M2927" s="10" t="n">
        <v>40823</v>
      </c>
      <c r="N2927">
        <f>N2920-1</f>
        <v>13</v>
      </c>
      <c r="O2927" t="n">
        <v>22</v>
      </c>
    </row>
    <row r="2928" spans="13:15">
      <c r="M2928" s="10" t="n">
        <v>40822</v>
      </c>
      <c r="N2928">
        <f>N2921-1</f>
        <v>13</v>
      </c>
      <c r="O2928" t="n">
        <v>22</v>
      </c>
    </row>
    <row r="2929" spans="13:15">
      <c r="M2929" s="10" t="n">
        <v>40821</v>
      </c>
      <c r="N2929">
        <f>N2922-1</f>
        <v>13</v>
      </c>
      <c r="O2929" t="n">
        <v>22</v>
      </c>
    </row>
    <row r="2930" spans="13:15">
      <c r="M2930" s="10" t="n">
        <v>40820</v>
      </c>
      <c r="N2930">
        <f>N2923-1</f>
        <v>13</v>
      </c>
      <c r="O2930" t="n">
        <v>22</v>
      </c>
    </row>
    <row r="2931" spans="13:15">
      <c r="M2931" s="10" t="n">
        <v>40819</v>
      </c>
      <c r="N2931">
        <f>N2924-1</f>
        <v>13</v>
      </c>
      <c r="O2931" t="n">
        <v>22</v>
      </c>
    </row>
    <row r="2932" spans="13:15">
      <c r="M2932" s="10" t="n">
        <v>40818</v>
      </c>
      <c r="N2932">
        <f>N2925-1</f>
        <v>12</v>
      </c>
      <c r="O2932" t="n">
        <v>22</v>
      </c>
    </row>
    <row r="2933" spans="13:15">
      <c r="M2933" s="10" t="n">
        <v>40817</v>
      </c>
      <c r="N2933">
        <f>N2926-1</f>
        <v>12</v>
      </c>
      <c r="O2933" t="n">
        <v>22</v>
      </c>
    </row>
    <row r="2934" spans="13:15">
      <c r="M2934" s="10" t="n">
        <v>40816</v>
      </c>
      <c r="N2934">
        <f>N2927-1</f>
        <v>12</v>
      </c>
      <c r="O2934" t="n">
        <v>22</v>
      </c>
    </row>
    <row r="2935" spans="13:15">
      <c r="M2935" s="10" t="n">
        <v>40815</v>
      </c>
      <c r="N2935">
        <f>N2928-1</f>
        <v>12</v>
      </c>
      <c r="O2935" t="n">
        <v>22</v>
      </c>
    </row>
    <row r="2936" spans="13:15">
      <c r="M2936" s="10" t="n">
        <v>40814</v>
      </c>
      <c r="N2936">
        <f>N2929-1</f>
        <v>12</v>
      </c>
      <c r="O2936" t="n">
        <v>22</v>
      </c>
    </row>
    <row r="2937" spans="13:15">
      <c r="M2937" s="10" t="n">
        <v>40813</v>
      </c>
      <c r="N2937">
        <f>N2930-1</f>
        <v>12</v>
      </c>
      <c r="O2937" t="n">
        <v>22</v>
      </c>
    </row>
    <row r="2938" spans="13:15">
      <c r="M2938" s="10" t="n">
        <v>40812</v>
      </c>
      <c r="N2938">
        <f>N2931-1</f>
        <v>12</v>
      </c>
      <c r="O2938" t="n">
        <v>22</v>
      </c>
    </row>
    <row r="2939" spans="13:15">
      <c r="M2939" s="10" t="n">
        <v>40811</v>
      </c>
      <c r="N2939">
        <f>N2932-1</f>
        <v>11</v>
      </c>
      <c r="O2939" t="n">
        <v>22</v>
      </c>
    </row>
    <row r="2940" spans="13:15">
      <c r="M2940" s="10" t="n">
        <v>40810</v>
      </c>
      <c r="N2940">
        <f>N2933-1</f>
        <v>11</v>
      </c>
      <c r="O2940" t="n">
        <v>22</v>
      </c>
    </row>
    <row r="2941" spans="13:15">
      <c r="M2941" s="10" t="n">
        <v>40809</v>
      </c>
      <c r="N2941">
        <f>N2934-1</f>
        <v>11</v>
      </c>
      <c r="O2941" t="n">
        <v>22</v>
      </c>
    </row>
    <row r="2942" spans="13:15">
      <c r="M2942" s="10" t="n">
        <v>40808</v>
      </c>
      <c r="N2942">
        <f>N2935-1</f>
        <v>11</v>
      </c>
      <c r="O2942" t="n">
        <v>22</v>
      </c>
    </row>
    <row r="2943" spans="13:15">
      <c r="M2943" s="10" t="n">
        <v>40807</v>
      </c>
      <c r="N2943">
        <f>N2936-1</f>
        <v>11</v>
      </c>
      <c r="O2943" t="n">
        <v>22</v>
      </c>
    </row>
    <row r="2944" spans="13:15">
      <c r="M2944" s="10" t="n">
        <v>40806</v>
      </c>
      <c r="N2944">
        <f>N2937-1</f>
        <v>11</v>
      </c>
      <c r="O2944" t="n">
        <v>22</v>
      </c>
    </row>
    <row r="2945" spans="13:15">
      <c r="M2945" s="10" t="n">
        <v>40805</v>
      </c>
      <c r="N2945">
        <f>N2938-1</f>
        <v>11</v>
      </c>
      <c r="O2945" t="n">
        <v>22</v>
      </c>
    </row>
    <row r="2946" spans="13:15">
      <c r="M2946" s="10" t="n">
        <v>40804</v>
      </c>
      <c r="N2946">
        <f>N2939-1</f>
        <v>10</v>
      </c>
      <c r="O2946" t="n">
        <v>22</v>
      </c>
    </row>
    <row r="2947" spans="13:15">
      <c r="M2947" s="10" t="n">
        <v>40803</v>
      </c>
      <c r="N2947">
        <f>N2940-1</f>
        <v>10</v>
      </c>
      <c r="O2947" t="n">
        <v>22</v>
      </c>
    </row>
    <row r="2948" spans="13:15">
      <c r="M2948" s="10" t="n">
        <v>40802</v>
      </c>
      <c r="N2948">
        <f>N2941-1</f>
        <v>10</v>
      </c>
      <c r="O2948" t="n">
        <v>22</v>
      </c>
    </row>
    <row r="2949" spans="13:15">
      <c r="M2949" s="10" t="n">
        <v>40801</v>
      </c>
      <c r="N2949">
        <f>N2942-1</f>
        <v>10</v>
      </c>
      <c r="O2949" t="n">
        <v>22</v>
      </c>
    </row>
    <row r="2950" spans="13:15">
      <c r="M2950" s="10" t="n">
        <v>40800</v>
      </c>
      <c r="N2950">
        <f>N2943-1</f>
        <v>10</v>
      </c>
      <c r="O2950" t="n">
        <v>22</v>
      </c>
    </row>
    <row r="2951" spans="13:15">
      <c r="M2951" s="10" t="n">
        <v>40799</v>
      </c>
      <c r="N2951">
        <f>N2944-1</f>
        <v>10</v>
      </c>
      <c r="O2951" t="n">
        <v>22</v>
      </c>
    </row>
    <row r="2952" spans="13:15">
      <c r="M2952" s="10" t="n">
        <v>40798</v>
      </c>
      <c r="N2952">
        <f>N2945-1</f>
        <v>10</v>
      </c>
      <c r="O2952" t="n">
        <v>22</v>
      </c>
    </row>
    <row r="2953" spans="13:15">
      <c r="M2953" s="10" t="n">
        <v>40797</v>
      </c>
      <c r="N2953">
        <f>N2946-1</f>
        <v>9</v>
      </c>
      <c r="O2953" t="n">
        <v>22</v>
      </c>
    </row>
    <row r="2954" spans="13:15">
      <c r="M2954" s="10" t="n">
        <v>40796</v>
      </c>
      <c r="N2954">
        <f>N2947-1</f>
        <v>9</v>
      </c>
      <c r="O2954" t="n">
        <v>22</v>
      </c>
    </row>
    <row r="2955" spans="13:15">
      <c r="M2955" s="10" t="n">
        <v>40795</v>
      </c>
      <c r="N2955">
        <f>N2948-1</f>
        <v>9</v>
      </c>
      <c r="O2955" t="n">
        <v>22</v>
      </c>
    </row>
    <row r="2956" spans="13:15">
      <c r="M2956" s="10" t="n">
        <v>40794</v>
      </c>
      <c r="N2956">
        <f>N2949-1</f>
        <v>9</v>
      </c>
      <c r="O2956" t="n">
        <v>22</v>
      </c>
    </row>
    <row r="2957" spans="13:15">
      <c r="M2957" s="10" t="n">
        <v>40793</v>
      </c>
      <c r="N2957">
        <f>N2950-1</f>
        <v>9</v>
      </c>
      <c r="O2957" t="n">
        <v>22</v>
      </c>
    </row>
    <row r="2958" spans="13:15">
      <c r="M2958" s="10" t="n">
        <v>40792</v>
      </c>
      <c r="N2958">
        <f>N2951-1</f>
        <v>9</v>
      </c>
      <c r="O2958" t="n">
        <v>22</v>
      </c>
    </row>
    <row r="2959" spans="13:15">
      <c r="M2959" s="10" t="n">
        <v>40791</v>
      </c>
      <c r="N2959">
        <f>N2952-1</f>
        <v>9</v>
      </c>
      <c r="O2959" t="n">
        <v>22</v>
      </c>
    </row>
    <row r="2960" spans="13:15">
      <c r="M2960" s="10" t="n">
        <v>40790</v>
      </c>
      <c r="N2960">
        <f>N2953-1</f>
        <v>8</v>
      </c>
      <c r="O2960" t="n">
        <v>22</v>
      </c>
    </row>
    <row r="2961" spans="13:15">
      <c r="M2961" s="10" t="n">
        <v>40789</v>
      </c>
      <c r="N2961">
        <f>N2954-1</f>
        <v>8</v>
      </c>
      <c r="O2961" t="n">
        <v>22</v>
      </c>
    </row>
    <row r="2962" spans="13:15">
      <c r="M2962" s="10" t="n">
        <v>40788</v>
      </c>
      <c r="N2962">
        <f>N2955-1</f>
        <v>8</v>
      </c>
      <c r="O2962" t="n">
        <v>22</v>
      </c>
    </row>
    <row r="2963" spans="13:15">
      <c r="M2963" s="10" t="n">
        <v>40787</v>
      </c>
      <c r="N2963">
        <f>N2956-1</f>
        <v>8</v>
      </c>
      <c r="O2963" t="n">
        <v>22</v>
      </c>
    </row>
    <row r="2964" spans="13:15">
      <c r="M2964" s="10" t="n">
        <v>40786</v>
      </c>
      <c r="N2964">
        <f>N2957-1</f>
        <v>8</v>
      </c>
      <c r="O2964" t="n">
        <v>22</v>
      </c>
    </row>
    <row r="2965" spans="13:15">
      <c r="M2965" s="10" t="n">
        <v>40785</v>
      </c>
      <c r="N2965">
        <f>N2958-1</f>
        <v>8</v>
      </c>
      <c r="O2965" t="n">
        <v>22</v>
      </c>
    </row>
    <row r="2966" spans="13:15">
      <c r="M2966" s="10" t="n">
        <v>40784</v>
      </c>
      <c r="N2966">
        <f>N2959-1</f>
        <v>8</v>
      </c>
      <c r="O2966" t="n">
        <v>22</v>
      </c>
    </row>
    <row r="2967" spans="13:15">
      <c r="M2967" s="10" t="n">
        <v>40783</v>
      </c>
      <c r="N2967">
        <f>N2960-1</f>
        <v>7</v>
      </c>
      <c r="O2967" t="n">
        <v>22</v>
      </c>
    </row>
    <row r="2968" spans="13:15">
      <c r="M2968" s="10" t="n">
        <v>40782</v>
      </c>
      <c r="N2968">
        <f>N2961-1</f>
        <v>7</v>
      </c>
      <c r="O2968" t="n">
        <v>22</v>
      </c>
    </row>
    <row r="2969" spans="13:15">
      <c r="M2969" s="10" t="n">
        <v>40781</v>
      </c>
      <c r="N2969">
        <f>N2962-1</f>
        <v>7</v>
      </c>
      <c r="O2969" t="n">
        <v>22</v>
      </c>
    </row>
    <row r="2970" spans="13:15">
      <c r="M2970" s="10" t="n">
        <v>40780</v>
      </c>
      <c r="N2970">
        <f>N2963-1</f>
        <v>7</v>
      </c>
      <c r="O2970" t="n">
        <v>22</v>
      </c>
    </row>
    <row r="2971" spans="13:15">
      <c r="M2971" s="10" t="n">
        <v>40779</v>
      </c>
      <c r="N2971">
        <f>N2964-1</f>
        <v>7</v>
      </c>
      <c r="O2971" t="n">
        <v>22</v>
      </c>
    </row>
    <row r="2972" spans="13:15">
      <c r="M2972" s="10" t="n">
        <v>40778</v>
      </c>
      <c r="N2972">
        <f>N2965-1</f>
        <v>7</v>
      </c>
      <c r="O2972" t="n">
        <v>22</v>
      </c>
    </row>
    <row r="2973" spans="13:15">
      <c r="M2973" s="10" t="n">
        <v>40777</v>
      </c>
      <c r="N2973">
        <f>N2966-1</f>
        <v>7</v>
      </c>
      <c r="O2973" t="n">
        <v>22</v>
      </c>
    </row>
    <row r="2974" spans="13:15">
      <c r="M2974" s="10" t="n">
        <v>40776</v>
      </c>
      <c r="N2974">
        <f>N2967-1</f>
        <v>6</v>
      </c>
      <c r="O2974" t="n">
        <v>22</v>
      </c>
    </row>
    <row r="2975" spans="13:15">
      <c r="M2975" s="10" t="n">
        <v>40775</v>
      </c>
      <c r="N2975">
        <f>N2968-1</f>
        <v>6</v>
      </c>
      <c r="O2975" t="n">
        <v>22</v>
      </c>
    </row>
    <row r="2976" spans="13:15">
      <c r="M2976" s="10" t="n">
        <v>40774</v>
      </c>
      <c r="N2976">
        <f>N2969-1</f>
        <v>6</v>
      </c>
      <c r="O2976" t="n">
        <v>22</v>
      </c>
    </row>
    <row r="2977" spans="13:15">
      <c r="M2977" s="10" t="n">
        <v>40773</v>
      </c>
      <c r="N2977">
        <f>N2970-1</f>
        <v>6</v>
      </c>
      <c r="O2977" t="n">
        <v>22</v>
      </c>
    </row>
    <row r="2978" spans="13:15">
      <c r="M2978" s="10" t="n">
        <v>40772</v>
      </c>
      <c r="N2978">
        <f>N2971-1</f>
        <v>6</v>
      </c>
      <c r="O2978" t="n">
        <v>22</v>
      </c>
    </row>
    <row r="2979" spans="13:15">
      <c r="M2979" s="10" t="n">
        <v>40771</v>
      </c>
      <c r="N2979">
        <f>N2972-1</f>
        <v>6</v>
      </c>
      <c r="O2979" t="n">
        <v>22</v>
      </c>
    </row>
    <row r="2980" spans="13:15">
      <c r="M2980" s="10" t="n">
        <v>40770</v>
      </c>
      <c r="N2980">
        <f>N2973-1</f>
        <v>6</v>
      </c>
      <c r="O2980" t="n">
        <v>22</v>
      </c>
    </row>
    <row r="2981" spans="13:15">
      <c r="M2981" s="10" t="n">
        <v>40769</v>
      </c>
      <c r="N2981">
        <f>N2974-1</f>
        <v>5</v>
      </c>
      <c r="O2981" t="n">
        <v>22</v>
      </c>
    </row>
    <row r="2982" spans="13:15">
      <c r="M2982" s="10" t="n">
        <v>40768</v>
      </c>
      <c r="N2982">
        <f>N2975-1</f>
        <v>5</v>
      </c>
      <c r="O2982" t="n">
        <v>22</v>
      </c>
    </row>
    <row r="2983" spans="13:15">
      <c r="M2983" s="10" t="n">
        <v>40767</v>
      </c>
      <c r="N2983">
        <f>N2976-1</f>
        <v>5</v>
      </c>
      <c r="O2983" t="n">
        <v>22</v>
      </c>
    </row>
    <row r="2984" spans="13:15">
      <c r="M2984" s="10" t="n">
        <v>40766</v>
      </c>
      <c r="N2984">
        <f>N2977-1</f>
        <v>5</v>
      </c>
      <c r="O2984" t="n">
        <v>22</v>
      </c>
    </row>
    <row r="2985" spans="13:15">
      <c r="M2985" s="10" t="n">
        <v>40765</v>
      </c>
      <c r="N2985">
        <f>N2978-1</f>
        <v>5</v>
      </c>
      <c r="O2985" t="n">
        <v>22</v>
      </c>
    </row>
    <row r="2986" spans="13:15">
      <c r="M2986" s="10" t="n">
        <v>40764</v>
      </c>
      <c r="N2986">
        <f>N2979-1</f>
        <v>5</v>
      </c>
      <c r="O2986" t="n">
        <v>22</v>
      </c>
    </row>
    <row r="2987" spans="13:15">
      <c r="M2987" s="10" t="n">
        <v>40763</v>
      </c>
      <c r="N2987">
        <f>N2980-1</f>
        <v>5</v>
      </c>
      <c r="O2987" t="n">
        <v>22</v>
      </c>
    </row>
    <row r="2988" spans="13:15">
      <c r="M2988" s="10" t="n">
        <v>40762</v>
      </c>
      <c r="N2988">
        <f>N2981-1</f>
        <v>4</v>
      </c>
      <c r="O2988" t="n">
        <v>22</v>
      </c>
    </row>
    <row r="2989" spans="13:15">
      <c r="M2989" s="10" t="n">
        <v>40761</v>
      </c>
      <c r="N2989">
        <f>N2982-1</f>
        <v>4</v>
      </c>
      <c r="O2989" t="n">
        <v>22</v>
      </c>
    </row>
    <row r="2990" spans="13:15">
      <c r="M2990" s="10" t="n">
        <v>40760</v>
      </c>
      <c r="N2990">
        <f>N2983-1</f>
        <v>4</v>
      </c>
      <c r="O2990" t="n">
        <v>22</v>
      </c>
    </row>
    <row r="2991" spans="13:15">
      <c r="M2991" s="10" t="n">
        <v>40759</v>
      </c>
      <c r="N2991">
        <f>N2984-1</f>
        <v>4</v>
      </c>
      <c r="O2991" t="n">
        <v>22</v>
      </c>
    </row>
    <row r="2992" spans="13:15">
      <c r="M2992" s="10" t="n">
        <v>40758</v>
      </c>
      <c r="N2992">
        <f>N2985-1</f>
        <v>4</v>
      </c>
      <c r="O2992" t="n">
        <v>22</v>
      </c>
    </row>
    <row r="2993" spans="13:15">
      <c r="M2993" s="10" t="n">
        <v>40757</v>
      </c>
      <c r="N2993">
        <f>N2986-1</f>
        <v>4</v>
      </c>
      <c r="O2993" t="n">
        <v>22</v>
      </c>
    </row>
    <row r="2994" spans="13:15">
      <c r="M2994" s="10" t="n">
        <v>40756</v>
      </c>
      <c r="N2994">
        <f>N2987-1</f>
        <v>4</v>
      </c>
      <c r="O2994" t="n">
        <v>22</v>
      </c>
    </row>
    <row r="2995" spans="13:15">
      <c r="M2995" s="10" t="n">
        <v>40755</v>
      </c>
      <c r="N2995">
        <f>N2988-1</f>
        <v>3</v>
      </c>
      <c r="O2995" t="n">
        <v>22</v>
      </c>
    </row>
    <row r="2996" spans="13:15">
      <c r="M2996" s="10" t="n">
        <v>40754</v>
      </c>
      <c r="N2996">
        <f>N2989-1</f>
        <v>3</v>
      </c>
      <c r="O2996" t="n">
        <v>22</v>
      </c>
    </row>
    <row r="2997" spans="13:15">
      <c r="M2997" s="10" t="n">
        <v>40753</v>
      </c>
      <c r="N2997">
        <f>N2990-1</f>
        <v>3</v>
      </c>
      <c r="O2997" t="n">
        <v>22</v>
      </c>
    </row>
    <row r="2998" spans="13:15">
      <c r="M2998" s="10" t="n">
        <v>40752</v>
      </c>
      <c r="N2998">
        <f>N2991-1</f>
        <v>3</v>
      </c>
      <c r="O2998" t="n">
        <v>22</v>
      </c>
    </row>
    <row r="2999" spans="13:15">
      <c r="M2999" s="10" t="n">
        <v>40751</v>
      </c>
      <c r="N2999">
        <f>N2992-1</f>
        <v>3</v>
      </c>
      <c r="O2999" t="n">
        <v>22</v>
      </c>
    </row>
    <row r="3000" spans="13:15">
      <c r="M3000" s="10" t="n">
        <v>40750</v>
      </c>
      <c r="N3000">
        <f>N2993-1</f>
        <v>3</v>
      </c>
      <c r="O3000" t="n">
        <v>22</v>
      </c>
    </row>
    <row r="3001" spans="13:15">
      <c r="M3001" s="10" t="n">
        <v>40749</v>
      </c>
      <c r="N3001">
        <f>N2994-1</f>
        <v>3</v>
      </c>
      <c r="O3001" t="n">
        <v>22</v>
      </c>
    </row>
    <row r="3002" spans="13:15">
      <c r="M3002" s="10" t="n">
        <v>40748</v>
      </c>
      <c r="N3002">
        <f>N2995-1</f>
        <v>2</v>
      </c>
      <c r="O3002" t="n">
        <v>22</v>
      </c>
    </row>
    <row r="3003" spans="13:15">
      <c r="M3003" s="10" t="n">
        <v>40747</v>
      </c>
      <c r="N3003">
        <f>N2996-1</f>
        <v>2</v>
      </c>
      <c r="O3003" t="n">
        <v>22</v>
      </c>
    </row>
    <row r="3004" spans="13:15">
      <c r="M3004" s="10" t="n">
        <v>40746</v>
      </c>
      <c r="N3004">
        <f>N2997-1</f>
        <v>2</v>
      </c>
      <c r="O3004" t="n">
        <v>22</v>
      </c>
    </row>
    <row r="3005" spans="13:15">
      <c r="M3005" s="10" t="n">
        <v>40745</v>
      </c>
      <c r="N3005">
        <f>N2998-1</f>
        <v>2</v>
      </c>
      <c r="O3005" t="n">
        <v>22</v>
      </c>
    </row>
    <row r="3006" spans="13:15">
      <c r="M3006" s="10" t="n">
        <v>40744</v>
      </c>
      <c r="N3006">
        <f>N2999-1</f>
        <v>2</v>
      </c>
      <c r="O3006" t="n">
        <v>22</v>
      </c>
    </row>
    <row r="3007" spans="13:15">
      <c r="M3007" s="10" t="n">
        <v>40743</v>
      </c>
      <c r="N3007">
        <f>N3000-1</f>
        <v>2</v>
      </c>
      <c r="O3007" t="n">
        <v>22</v>
      </c>
    </row>
    <row r="3008" spans="13:15">
      <c r="M3008" s="10" t="n">
        <v>40742</v>
      </c>
      <c r="N3008">
        <f>N3001-1</f>
        <v>2</v>
      </c>
      <c r="O3008" t="n">
        <v>22</v>
      </c>
    </row>
    <row r="3009" spans="13:15">
      <c r="M3009" s="10" t="n">
        <v>40741</v>
      </c>
      <c r="N3009">
        <f>N3002-1</f>
        <v>1</v>
      </c>
      <c r="O3009" t="n">
        <v>22</v>
      </c>
    </row>
    <row r="3010" spans="13:15">
      <c r="M3010" s="10" t="n">
        <v>40740</v>
      </c>
      <c r="N3010">
        <f>N3003-1</f>
        <v>1</v>
      </c>
      <c r="O3010" t="n">
        <v>22</v>
      </c>
    </row>
    <row r="3011" spans="13:15">
      <c r="M3011" s="10" t="n">
        <v>40739</v>
      </c>
      <c r="N3011">
        <f>N3004-1</f>
        <v>1</v>
      </c>
      <c r="O3011" t="n">
        <v>22</v>
      </c>
    </row>
    <row r="3012" spans="13:15">
      <c r="M3012" s="10" t="n">
        <v>40738</v>
      </c>
      <c r="N3012">
        <f>N3005-1</f>
        <v>1</v>
      </c>
      <c r="O3012" t="n">
        <v>22</v>
      </c>
    </row>
    <row r="3013" spans="13:15">
      <c r="M3013" s="10" t="n">
        <v>40737</v>
      </c>
      <c r="N3013">
        <f>N3006-1</f>
        <v>1</v>
      </c>
      <c r="O3013" t="n">
        <v>22</v>
      </c>
    </row>
    <row r="3014" spans="13:15">
      <c r="M3014" s="10" t="n">
        <v>40736</v>
      </c>
      <c r="N3014">
        <f>N3007-1</f>
        <v>1</v>
      </c>
      <c r="O3014" t="n">
        <v>22</v>
      </c>
    </row>
    <row r="3015" spans="13:15">
      <c r="M3015" s="10" t="n">
        <v>40735</v>
      </c>
      <c r="N3015">
        <f>N3008-1</f>
        <v>1</v>
      </c>
      <c r="O3015" t="n">
        <v>22</v>
      </c>
    </row>
    <row r="3016" spans="13:15">
      <c r="M3016" s="10" t="n">
        <v>40734</v>
      </c>
      <c r="N3016" t="n">
        <v>16</v>
      </c>
      <c r="O3016" t="n">
        <v>21</v>
      </c>
    </row>
    <row r="3017" spans="13:15">
      <c r="M3017" s="10" t="n">
        <v>40733</v>
      </c>
      <c r="N3017" t="n">
        <v>16</v>
      </c>
      <c r="O3017" t="n">
        <v>21</v>
      </c>
    </row>
    <row r="3018" spans="13:15">
      <c r="M3018" s="10" t="n">
        <v>40732</v>
      </c>
      <c r="N3018" t="n">
        <v>16</v>
      </c>
      <c r="O3018" t="n">
        <v>21</v>
      </c>
    </row>
    <row r="3019" spans="13:15">
      <c r="M3019" s="10" t="n">
        <v>40731</v>
      </c>
      <c r="N3019" t="n">
        <v>16</v>
      </c>
      <c r="O3019" t="n">
        <v>21</v>
      </c>
    </row>
    <row r="3020" spans="13:15">
      <c r="M3020" s="10" t="n">
        <v>40730</v>
      </c>
      <c r="N3020" t="n">
        <v>16</v>
      </c>
      <c r="O3020" t="n">
        <v>21</v>
      </c>
    </row>
    <row r="3021" spans="13:15">
      <c r="M3021" s="10" t="n">
        <v>40729</v>
      </c>
      <c r="N3021" t="n">
        <v>16</v>
      </c>
      <c r="O3021" t="n">
        <v>21</v>
      </c>
    </row>
    <row r="3022" spans="13:15">
      <c r="M3022" s="10" t="n">
        <v>40728</v>
      </c>
      <c r="N3022" t="n">
        <v>16</v>
      </c>
      <c r="O3022" t="n">
        <v>21</v>
      </c>
    </row>
    <row r="3023" spans="13:15">
      <c r="M3023" s="10" t="n">
        <v>40727</v>
      </c>
      <c r="N3023">
        <f>N3016-1</f>
        <v>15</v>
      </c>
      <c r="O3023" t="n">
        <v>21</v>
      </c>
    </row>
    <row r="3024" spans="13:15">
      <c r="M3024" s="10" t="n">
        <v>40726</v>
      </c>
      <c r="N3024">
        <f>N3017-1</f>
        <v>15</v>
      </c>
      <c r="O3024" t="n">
        <v>21</v>
      </c>
    </row>
    <row r="3025" spans="13:15">
      <c r="M3025" s="10" t="n">
        <v>40725</v>
      </c>
      <c r="N3025">
        <f>N3018-1</f>
        <v>15</v>
      </c>
      <c r="O3025" t="n">
        <v>21</v>
      </c>
    </row>
    <row r="3026" spans="13:15">
      <c r="M3026" s="10" t="n">
        <v>40724</v>
      </c>
      <c r="N3026">
        <f>N3019-1</f>
        <v>15</v>
      </c>
      <c r="O3026" t="n">
        <v>21</v>
      </c>
    </row>
    <row r="3027" spans="13:15">
      <c r="M3027" s="10" t="n">
        <v>40723</v>
      </c>
      <c r="N3027">
        <f>N3020-1</f>
        <v>15</v>
      </c>
      <c r="O3027" t="n">
        <v>21</v>
      </c>
    </row>
    <row r="3028" spans="13:15">
      <c r="M3028" s="10" t="n">
        <v>40722</v>
      </c>
      <c r="N3028">
        <f>N3021-1</f>
        <v>15</v>
      </c>
      <c r="O3028" t="n">
        <v>21</v>
      </c>
    </row>
    <row r="3029" spans="13:15">
      <c r="M3029" s="10" t="n">
        <v>40721</v>
      </c>
      <c r="N3029">
        <f>N3022-1</f>
        <v>15</v>
      </c>
      <c r="O3029" t="n">
        <v>21</v>
      </c>
    </row>
    <row r="3030" spans="13:15">
      <c r="M3030" s="10" t="n">
        <v>40720</v>
      </c>
      <c r="N3030">
        <f>N3023-1</f>
        <v>14</v>
      </c>
      <c r="O3030" t="n">
        <v>21</v>
      </c>
    </row>
    <row r="3031" spans="13:15">
      <c r="M3031" s="10" t="n">
        <v>40719</v>
      </c>
      <c r="N3031">
        <f>N3024-1</f>
        <v>14</v>
      </c>
      <c r="O3031" t="n">
        <v>21</v>
      </c>
    </row>
    <row r="3032" spans="13:15">
      <c r="M3032" s="10" t="n">
        <v>40718</v>
      </c>
      <c r="N3032">
        <f>N3025-1</f>
        <v>14</v>
      </c>
      <c r="O3032" t="n">
        <v>21</v>
      </c>
    </row>
    <row r="3033" spans="13:15">
      <c r="M3033" s="10" t="n">
        <v>40717</v>
      </c>
      <c r="N3033">
        <f>N3026-1</f>
        <v>14</v>
      </c>
      <c r="O3033" t="n">
        <v>21</v>
      </c>
    </row>
    <row r="3034" spans="13:15">
      <c r="M3034" s="10" t="n">
        <v>40716</v>
      </c>
      <c r="N3034">
        <f>N3027-1</f>
        <v>14</v>
      </c>
      <c r="O3034" t="n">
        <v>21</v>
      </c>
    </row>
    <row r="3035" spans="13:15">
      <c r="M3035" s="10" t="n">
        <v>40715</v>
      </c>
      <c r="N3035">
        <f>N3028-1</f>
        <v>14</v>
      </c>
      <c r="O3035" t="n">
        <v>21</v>
      </c>
    </row>
    <row r="3036" spans="13:15">
      <c r="M3036" s="10" t="n">
        <v>40714</v>
      </c>
      <c r="N3036">
        <f>N3029-1</f>
        <v>14</v>
      </c>
      <c r="O3036" t="n">
        <v>21</v>
      </c>
    </row>
    <row r="3037" spans="13:15">
      <c r="M3037" s="10" t="n">
        <v>40713</v>
      </c>
      <c r="N3037">
        <f>N3030-1</f>
        <v>13</v>
      </c>
      <c r="O3037" t="n">
        <v>21</v>
      </c>
    </row>
    <row r="3038" spans="13:15">
      <c r="M3038" s="10" t="n">
        <v>40712</v>
      </c>
      <c r="N3038">
        <f>N3031-1</f>
        <v>13</v>
      </c>
      <c r="O3038" t="n">
        <v>21</v>
      </c>
    </row>
    <row r="3039" spans="13:15">
      <c r="M3039" s="10" t="n">
        <v>40711</v>
      </c>
      <c r="N3039">
        <f>N3032-1</f>
        <v>13</v>
      </c>
      <c r="O3039" t="n">
        <v>21</v>
      </c>
    </row>
    <row r="3040" spans="13:15">
      <c r="M3040" s="10" t="n">
        <v>40710</v>
      </c>
      <c r="N3040">
        <f>N3033-1</f>
        <v>13</v>
      </c>
      <c r="O3040" t="n">
        <v>21</v>
      </c>
    </row>
    <row r="3041" spans="13:15">
      <c r="M3041" s="10" t="n">
        <v>40709</v>
      </c>
      <c r="N3041">
        <f>N3034-1</f>
        <v>13</v>
      </c>
      <c r="O3041" t="n">
        <v>21</v>
      </c>
    </row>
    <row r="3042" spans="13:15">
      <c r="M3042" s="10" t="n">
        <v>40708</v>
      </c>
      <c r="N3042">
        <f>N3035-1</f>
        <v>13</v>
      </c>
      <c r="O3042" t="n">
        <v>21</v>
      </c>
    </row>
    <row r="3043" spans="13:15">
      <c r="M3043" s="10" t="n">
        <v>40707</v>
      </c>
      <c r="N3043">
        <f>N3036-1</f>
        <v>13</v>
      </c>
      <c r="O3043" t="n">
        <v>21</v>
      </c>
    </row>
    <row r="3044" spans="13:15">
      <c r="M3044" s="10" t="n">
        <v>40706</v>
      </c>
      <c r="N3044">
        <f>N3037-1</f>
        <v>12</v>
      </c>
      <c r="O3044" t="n">
        <v>21</v>
      </c>
    </row>
    <row r="3045" spans="13:15">
      <c r="M3045" s="10" t="n">
        <v>40705</v>
      </c>
      <c r="N3045">
        <f>N3038-1</f>
        <v>12</v>
      </c>
      <c r="O3045" t="n">
        <v>21</v>
      </c>
    </row>
    <row r="3046" spans="13:15">
      <c r="M3046" s="10" t="n">
        <v>40704</v>
      </c>
      <c r="N3046">
        <f>N3039-1</f>
        <v>12</v>
      </c>
      <c r="O3046" t="n">
        <v>21</v>
      </c>
    </row>
    <row r="3047" spans="13:15">
      <c r="M3047" s="10" t="n">
        <v>40703</v>
      </c>
      <c r="N3047">
        <f>N3040-1</f>
        <v>12</v>
      </c>
      <c r="O3047" t="n">
        <v>21</v>
      </c>
    </row>
    <row r="3048" spans="13:15">
      <c r="M3048" s="10" t="n">
        <v>40702</v>
      </c>
      <c r="N3048">
        <f>N3041-1</f>
        <v>12</v>
      </c>
      <c r="O3048" t="n">
        <v>21</v>
      </c>
    </row>
    <row r="3049" spans="13:15">
      <c r="M3049" s="10" t="n">
        <v>40701</v>
      </c>
      <c r="N3049">
        <f>N3042-1</f>
        <v>12</v>
      </c>
      <c r="O3049" t="n">
        <v>21</v>
      </c>
    </row>
    <row r="3050" spans="13:15">
      <c r="M3050" s="10" t="n">
        <v>40700</v>
      </c>
      <c r="N3050">
        <f>N3043-1</f>
        <v>12</v>
      </c>
      <c r="O3050" t="n">
        <v>21</v>
      </c>
    </row>
    <row r="3051" spans="13:15">
      <c r="M3051" s="10" t="n">
        <v>40699</v>
      </c>
      <c r="N3051">
        <f>N3044-1</f>
        <v>11</v>
      </c>
      <c r="O3051" t="n">
        <v>21</v>
      </c>
    </row>
    <row r="3052" spans="13:15">
      <c r="M3052" s="10" t="n">
        <v>40698</v>
      </c>
      <c r="N3052">
        <f>N3045-1</f>
        <v>11</v>
      </c>
      <c r="O3052" t="n">
        <v>21</v>
      </c>
    </row>
    <row r="3053" spans="13:15">
      <c r="M3053" s="10" t="n">
        <v>40697</v>
      </c>
      <c r="N3053">
        <f>N3046-1</f>
        <v>11</v>
      </c>
      <c r="O3053" t="n">
        <v>21</v>
      </c>
    </row>
    <row r="3054" spans="13:15">
      <c r="M3054" s="10" t="n">
        <v>40696</v>
      </c>
      <c r="N3054">
        <f>N3047-1</f>
        <v>11</v>
      </c>
      <c r="O3054" t="n">
        <v>21</v>
      </c>
    </row>
    <row r="3055" spans="13:15">
      <c r="M3055" s="10" t="n">
        <v>40695</v>
      </c>
      <c r="N3055">
        <f>N3048-1</f>
        <v>11</v>
      </c>
      <c r="O3055" t="n">
        <v>21</v>
      </c>
    </row>
    <row r="3056" spans="13:15">
      <c r="M3056" s="10" t="n">
        <v>40694</v>
      </c>
      <c r="N3056">
        <f>N3049-1</f>
        <v>11</v>
      </c>
      <c r="O3056" t="n">
        <v>21</v>
      </c>
    </row>
    <row r="3057" spans="13:15">
      <c r="M3057" s="10" t="n">
        <v>40693</v>
      </c>
      <c r="N3057">
        <f>N3050-1</f>
        <v>11</v>
      </c>
      <c r="O3057" t="n">
        <v>21</v>
      </c>
    </row>
    <row r="3058" spans="13:15">
      <c r="M3058" s="10" t="n">
        <v>40692</v>
      </c>
      <c r="N3058">
        <f>N3051-1</f>
        <v>10</v>
      </c>
      <c r="O3058" t="n">
        <v>21</v>
      </c>
    </row>
    <row r="3059" spans="13:15">
      <c r="M3059" s="10" t="n">
        <v>40691</v>
      </c>
      <c r="N3059">
        <f>N3052-1</f>
        <v>10</v>
      </c>
      <c r="O3059" t="n">
        <v>21</v>
      </c>
    </row>
    <row r="3060" spans="13:15">
      <c r="M3060" s="10" t="n">
        <v>40690</v>
      </c>
      <c r="N3060">
        <f>N3053-1</f>
        <v>10</v>
      </c>
      <c r="O3060" t="n">
        <v>21</v>
      </c>
    </row>
    <row r="3061" spans="13:15">
      <c r="M3061" s="10" t="n">
        <v>40689</v>
      </c>
      <c r="N3061">
        <f>N3054-1</f>
        <v>10</v>
      </c>
      <c r="O3061" t="n">
        <v>21</v>
      </c>
    </row>
    <row r="3062" spans="13:15">
      <c r="M3062" s="10" t="n">
        <v>40688</v>
      </c>
      <c r="N3062">
        <f>N3055-1</f>
        <v>10</v>
      </c>
      <c r="O3062" t="n">
        <v>21</v>
      </c>
    </row>
    <row r="3063" spans="13:15">
      <c r="M3063" s="10" t="n">
        <v>40687</v>
      </c>
      <c r="N3063">
        <f>N3056-1</f>
        <v>10</v>
      </c>
      <c r="O3063" t="n">
        <v>21</v>
      </c>
    </row>
    <row r="3064" spans="13:15">
      <c r="M3064" s="10" t="n">
        <v>40686</v>
      </c>
      <c r="N3064">
        <f>N3057-1</f>
        <v>10</v>
      </c>
      <c r="O3064" t="n">
        <v>21</v>
      </c>
    </row>
    <row r="3065" spans="13:15">
      <c r="M3065" s="10" t="n">
        <v>40685</v>
      </c>
      <c r="N3065">
        <f>N3058-1</f>
        <v>9</v>
      </c>
      <c r="O3065" t="n">
        <v>21</v>
      </c>
    </row>
    <row r="3066" spans="13:15">
      <c r="M3066" s="10" t="n">
        <v>40684</v>
      </c>
      <c r="N3066">
        <f>N3059-1</f>
        <v>9</v>
      </c>
      <c r="O3066" t="n">
        <v>21</v>
      </c>
    </row>
    <row r="3067" spans="13:15">
      <c r="M3067" s="10" t="n">
        <v>40683</v>
      </c>
      <c r="N3067">
        <f>N3060-1</f>
        <v>9</v>
      </c>
      <c r="O3067" t="n">
        <v>21</v>
      </c>
    </row>
    <row r="3068" spans="13:15">
      <c r="M3068" s="10" t="n">
        <v>40682</v>
      </c>
      <c r="N3068">
        <f>N3061-1</f>
        <v>9</v>
      </c>
      <c r="O3068" t="n">
        <v>21</v>
      </c>
    </row>
    <row r="3069" spans="13:15">
      <c r="M3069" s="10" t="n">
        <v>40681</v>
      </c>
      <c r="N3069">
        <f>N3062-1</f>
        <v>9</v>
      </c>
      <c r="O3069" t="n">
        <v>21</v>
      </c>
    </row>
    <row r="3070" spans="13:15">
      <c r="M3070" s="10" t="n">
        <v>40680</v>
      </c>
      <c r="N3070">
        <f>N3063-1</f>
        <v>9</v>
      </c>
      <c r="O3070" t="n">
        <v>21</v>
      </c>
    </row>
    <row r="3071" spans="13:15">
      <c r="M3071" s="10" t="n">
        <v>40679</v>
      </c>
      <c r="N3071">
        <f>N3064-1</f>
        <v>9</v>
      </c>
      <c r="O3071" t="n">
        <v>21</v>
      </c>
    </row>
    <row r="3072" spans="13:15">
      <c r="M3072" s="10" t="n">
        <v>40678</v>
      </c>
      <c r="N3072">
        <f>N3065-1</f>
        <v>8</v>
      </c>
      <c r="O3072" t="n">
        <v>21</v>
      </c>
    </row>
    <row r="3073" spans="13:15">
      <c r="M3073" s="10" t="n">
        <v>40677</v>
      </c>
      <c r="N3073">
        <f>N3066-1</f>
        <v>8</v>
      </c>
      <c r="O3073" t="n">
        <v>21</v>
      </c>
    </row>
    <row r="3074" spans="13:15">
      <c r="M3074" s="10" t="n">
        <v>40676</v>
      </c>
      <c r="N3074">
        <f>N3067-1</f>
        <v>8</v>
      </c>
      <c r="O3074" t="n">
        <v>21</v>
      </c>
    </row>
    <row r="3075" spans="13:15">
      <c r="M3075" s="10" t="n">
        <v>40675</v>
      </c>
      <c r="N3075">
        <f>N3068-1</f>
        <v>8</v>
      </c>
      <c r="O3075" t="n">
        <v>21</v>
      </c>
    </row>
    <row r="3076" spans="13:15">
      <c r="M3076" s="10" t="n">
        <v>40674</v>
      </c>
      <c r="N3076">
        <f>N3069-1</f>
        <v>8</v>
      </c>
      <c r="O3076" t="n">
        <v>21</v>
      </c>
    </row>
    <row r="3077" spans="13:15">
      <c r="M3077" s="10" t="n">
        <v>40673</v>
      </c>
      <c r="N3077">
        <f>N3070-1</f>
        <v>8</v>
      </c>
      <c r="O3077" t="n">
        <v>21</v>
      </c>
    </row>
    <row r="3078" spans="13:15">
      <c r="M3078" s="10" t="n">
        <v>40672</v>
      </c>
      <c r="N3078">
        <f>N3071-1</f>
        <v>8</v>
      </c>
      <c r="O3078" t="n">
        <v>21</v>
      </c>
    </row>
    <row r="3079" spans="13:15">
      <c r="M3079" s="10" t="n">
        <v>40671</v>
      </c>
      <c r="N3079">
        <f>N3072-1</f>
        <v>7</v>
      </c>
      <c r="O3079" t="n">
        <v>21</v>
      </c>
    </row>
    <row r="3080" spans="13:15">
      <c r="M3080" s="10" t="n">
        <v>40670</v>
      </c>
      <c r="N3080">
        <f>N3073-1</f>
        <v>7</v>
      </c>
      <c r="O3080" t="n">
        <v>21</v>
      </c>
    </row>
    <row r="3081" spans="13:15">
      <c r="M3081" s="10" t="n">
        <v>40669</v>
      </c>
      <c r="N3081">
        <f>N3074-1</f>
        <v>7</v>
      </c>
      <c r="O3081" t="n">
        <v>21</v>
      </c>
    </row>
    <row r="3082" spans="13:15">
      <c r="M3082" s="10" t="n">
        <v>40668</v>
      </c>
      <c r="N3082">
        <f>N3075-1</f>
        <v>7</v>
      </c>
      <c r="O3082" t="n">
        <v>21</v>
      </c>
    </row>
    <row r="3083" spans="13:15">
      <c r="M3083" s="10" t="n">
        <v>40667</v>
      </c>
      <c r="N3083">
        <f>N3076-1</f>
        <v>7</v>
      </c>
      <c r="O3083" t="n">
        <v>21</v>
      </c>
    </row>
    <row r="3084" spans="13:15">
      <c r="M3084" s="10" t="n">
        <v>40666</v>
      </c>
      <c r="N3084">
        <f>N3077-1</f>
        <v>7</v>
      </c>
      <c r="O3084" t="n">
        <v>21</v>
      </c>
    </row>
    <row r="3085" spans="13:15">
      <c r="M3085" s="10" t="n">
        <v>40665</v>
      </c>
      <c r="N3085">
        <f>N3078-1</f>
        <v>7</v>
      </c>
      <c r="O3085" t="n">
        <v>21</v>
      </c>
    </row>
    <row r="3086" spans="13:15">
      <c r="M3086" s="10" t="n">
        <v>40664</v>
      </c>
      <c r="N3086">
        <f>N3079-1</f>
        <v>6</v>
      </c>
      <c r="O3086" t="n">
        <v>21</v>
      </c>
    </row>
    <row r="3087" spans="13:15">
      <c r="M3087" s="10" t="n">
        <v>40663</v>
      </c>
      <c r="N3087">
        <f>N3080-1</f>
        <v>6</v>
      </c>
      <c r="O3087" t="n">
        <v>21</v>
      </c>
    </row>
    <row r="3088" spans="13:15">
      <c r="M3088" s="10" t="n">
        <v>40662</v>
      </c>
      <c r="N3088">
        <f>N3081-1</f>
        <v>6</v>
      </c>
      <c r="O3088" t="n">
        <v>21</v>
      </c>
    </row>
    <row r="3089" spans="13:15">
      <c r="M3089" s="10" t="n">
        <v>40661</v>
      </c>
      <c r="N3089">
        <f>N3082-1</f>
        <v>6</v>
      </c>
      <c r="O3089" t="n">
        <v>21</v>
      </c>
    </row>
    <row r="3090" spans="13:15">
      <c r="M3090" s="10" t="n">
        <v>40660</v>
      </c>
      <c r="N3090">
        <f>N3083-1</f>
        <v>6</v>
      </c>
      <c r="O3090" t="n">
        <v>21</v>
      </c>
    </row>
    <row r="3091" spans="13:15">
      <c r="M3091" s="10" t="n">
        <v>40659</v>
      </c>
      <c r="N3091">
        <f>N3084-1</f>
        <v>6</v>
      </c>
      <c r="O3091" t="n">
        <v>21</v>
      </c>
    </row>
    <row r="3092" spans="13:15">
      <c r="M3092" s="10" t="n">
        <v>40658</v>
      </c>
      <c r="N3092">
        <f>N3085-1</f>
        <v>6</v>
      </c>
      <c r="O3092" t="n">
        <v>21</v>
      </c>
    </row>
    <row r="3093" spans="13:15">
      <c r="M3093" s="10" t="n">
        <v>40657</v>
      </c>
      <c r="N3093">
        <f>N3086-1</f>
        <v>5</v>
      </c>
      <c r="O3093" t="n">
        <v>21</v>
      </c>
    </row>
    <row r="3094" spans="13:15">
      <c r="M3094" s="10" t="n">
        <v>40656</v>
      </c>
      <c r="N3094">
        <f>N3087-1</f>
        <v>5</v>
      </c>
      <c r="O3094" t="n">
        <v>21</v>
      </c>
    </row>
    <row r="3095" spans="13:15">
      <c r="M3095" s="10" t="n">
        <v>40655</v>
      </c>
      <c r="N3095">
        <f>N3088-1</f>
        <v>5</v>
      </c>
      <c r="O3095" t="n">
        <v>21</v>
      </c>
    </row>
    <row r="3096" spans="13:15">
      <c r="M3096" s="10" t="n">
        <v>40654</v>
      </c>
      <c r="N3096">
        <f>N3089-1</f>
        <v>5</v>
      </c>
      <c r="O3096" t="n">
        <v>21</v>
      </c>
    </row>
    <row r="3097" spans="13:15">
      <c r="M3097" s="10" t="n">
        <v>40653</v>
      </c>
      <c r="N3097">
        <f>N3090-1</f>
        <v>5</v>
      </c>
      <c r="O3097" t="n">
        <v>21</v>
      </c>
    </row>
    <row r="3098" spans="13:15">
      <c r="M3098" s="10" t="n">
        <v>40652</v>
      </c>
      <c r="N3098">
        <f>N3091-1</f>
        <v>5</v>
      </c>
      <c r="O3098" t="n">
        <v>21</v>
      </c>
    </row>
    <row r="3099" spans="13:15">
      <c r="M3099" s="10" t="n">
        <v>40651</v>
      </c>
      <c r="N3099">
        <f>N3092-1</f>
        <v>5</v>
      </c>
      <c r="O3099" t="n">
        <v>21</v>
      </c>
    </row>
    <row r="3100" spans="13:15">
      <c r="M3100" s="10" t="n">
        <v>40650</v>
      </c>
      <c r="N3100">
        <f>N3093-1</f>
        <v>4</v>
      </c>
      <c r="O3100" t="n">
        <v>21</v>
      </c>
    </row>
    <row r="3101" spans="13:15">
      <c r="M3101" s="10" t="n">
        <v>40649</v>
      </c>
      <c r="N3101">
        <f>N3094-1</f>
        <v>4</v>
      </c>
      <c r="O3101" t="n">
        <v>21</v>
      </c>
    </row>
    <row r="3102" spans="13:15">
      <c r="M3102" s="10" t="n">
        <v>40648</v>
      </c>
      <c r="N3102">
        <f>N3095-1</f>
        <v>4</v>
      </c>
      <c r="O3102" t="n">
        <v>21</v>
      </c>
    </row>
    <row r="3103" spans="13:15">
      <c r="M3103" s="10" t="n">
        <v>40647</v>
      </c>
      <c r="N3103">
        <f>N3096-1</f>
        <v>4</v>
      </c>
      <c r="O3103" t="n">
        <v>21</v>
      </c>
    </row>
    <row r="3104" spans="13:15">
      <c r="M3104" s="10" t="n">
        <v>40646</v>
      </c>
      <c r="N3104">
        <f>N3097-1</f>
        <v>4</v>
      </c>
      <c r="O3104" t="n">
        <v>21</v>
      </c>
    </row>
    <row r="3105" spans="13:15">
      <c r="M3105" s="10" t="n">
        <v>40645</v>
      </c>
      <c r="N3105">
        <f>N3098-1</f>
        <v>4</v>
      </c>
      <c r="O3105" t="n">
        <v>21</v>
      </c>
    </row>
    <row r="3106" spans="13:15">
      <c r="M3106" s="10" t="n">
        <v>40644</v>
      </c>
      <c r="N3106">
        <f>N3099-1</f>
        <v>4</v>
      </c>
      <c r="O3106" t="n">
        <v>21</v>
      </c>
    </row>
    <row r="3107" spans="13:15">
      <c r="M3107" s="10" t="n">
        <v>40643</v>
      </c>
      <c r="N3107">
        <f>N3100-1</f>
        <v>3</v>
      </c>
      <c r="O3107" t="n">
        <v>21</v>
      </c>
    </row>
    <row r="3108" spans="13:15">
      <c r="M3108" s="10" t="n">
        <v>40642</v>
      </c>
      <c r="N3108">
        <f>N3101-1</f>
        <v>3</v>
      </c>
      <c r="O3108" t="n">
        <v>21</v>
      </c>
    </row>
    <row r="3109" spans="13:15">
      <c r="M3109" s="10" t="n">
        <v>40641</v>
      </c>
      <c r="N3109">
        <f>N3102-1</f>
        <v>3</v>
      </c>
      <c r="O3109" t="n">
        <v>21</v>
      </c>
    </row>
    <row r="3110" spans="13:15">
      <c r="M3110" s="10" t="n">
        <v>40640</v>
      </c>
      <c r="N3110">
        <f>N3103-1</f>
        <v>3</v>
      </c>
      <c r="O3110" t="n">
        <v>21</v>
      </c>
    </row>
    <row r="3111" spans="13:15">
      <c r="M3111" s="10" t="n">
        <v>40639</v>
      </c>
      <c r="N3111">
        <f>N3104-1</f>
        <v>3</v>
      </c>
      <c r="O3111" t="n">
        <v>21</v>
      </c>
    </row>
    <row r="3112" spans="13:15">
      <c r="M3112" s="10" t="n">
        <v>40638</v>
      </c>
      <c r="N3112">
        <f>N3105-1</f>
        <v>3</v>
      </c>
      <c r="O3112" t="n">
        <v>21</v>
      </c>
    </row>
    <row r="3113" spans="13:15">
      <c r="M3113" s="10" t="n">
        <v>40637</v>
      </c>
      <c r="N3113">
        <f>N3106-1</f>
        <v>3</v>
      </c>
      <c r="O3113" t="n">
        <v>21</v>
      </c>
    </row>
    <row r="3114" spans="13:15">
      <c r="M3114" s="10" t="n">
        <v>40636</v>
      </c>
      <c r="N3114">
        <f>N3107-1</f>
        <v>2</v>
      </c>
      <c r="O3114" t="n">
        <v>21</v>
      </c>
    </row>
    <row r="3115" spans="13:15">
      <c r="M3115" s="10" t="n">
        <v>40635</v>
      </c>
      <c r="N3115">
        <f>N3108-1</f>
        <v>2</v>
      </c>
      <c r="O3115" t="n">
        <v>21</v>
      </c>
    </row>
    <row r="3116" spans="13:15">
      <c r="M3116" s="10" t="n">
        <v>40634</v>
      </c>
      <c r="N3116">
        <f>N3109-1</f>
        <v>2</v>
      </c>
      <c r="O3116" t="n">
        <v>21</v>
      </c>
    </row>
    <row r="3117" spans="13:15">
      <c r="M3117" s="10" t="n">
        <v>40633</v>
      </c>
      <c r="N3117">
        <f>N3110-1</f>
        <v>2</v>
      </c>
      <c r="O3117" t="n">
        <v>21</v>
      </c>
    </row>
    <row r="3118" spans="13:15">
      <c r="M3118" s="10" t="n">
        <v>40632</v>
      </c>
      <c r="N3118">
        <f>N3111-1</f>
        <v>2</v>
      </c>
      <c r="O3118" t="n">
        <v>21</v>
      </c>
    </row>
    <row r="3119" spans="13:15">
      <c r="M3119" s="10" t="n">
        <v>40631</v>
      </c>
      <c r="N3119">
        <f>N3112-1</f>
        <v>2</v>
      </c>
      <c r="O3119" t="n">
        <v>21</v>
      </c>
    </row>
    <row r="3120" spans="13:15">
      <c r="M3120" s="10" t="n">
        <v>40630</v>
      </c>
      <c r="N3120">
        <f>N3113-1</f>
        <v>2</v>
      </c>
      <c r="O3120" t="n">
        <v>21</v>
      </c>
    </row>
    <row r="3121" spans="13:15">
      <c r="M3121" s="10" t="n">
        <v>40629</v>
      </c>
      <c r="N3121">
        <f>N3114-1</f>
        <v>1</v>
      </c>
      <c r="O3121" t="n">
        <v>21</v>
      </c>
    </row>
    <row r="3122" spans="13:15">
      <c r="M3122" s="10" t="n">
        <v>40628</v>
      </c>
      <c r="N3122">
        <f>N3115-1</f>
        <v>1</v>
      </c>
      <c r="O3122" t="n">
        <v>21</v>
      </c>
    </row>
    <row r="3123" spans="13:15">
      <c r="M3123" s="10" t="n">
        <v>40627</v>
      </c>
      <c r="N3123">
        <f>N3116-1</f>
        <v>1</v>
      </c>
      <c r="O3123" t="n">
        <v>21</v>
      </c>
    </row>
    <row r="3124" spans="13:15">
      <c r="M3124" s="10" t="n">
        <v>40626</v>
      </c>
      <c r="N3124">
        <f>N3117-1</f>
        <v>1</v>
      </c>
      <c r="O3124" t="n">
        <v>21</v>
      </c>
    </row>
    <row r="3125" spans="13:15">
      <c r="M3125" s="10" t="n">
        <v>40625</v>
      </c>
      <c r="N3125">
        <f>N3118-1</f>
        <v>1</v>
      </c>
      <c r="O3125" t="n">
        <v>21</v>
      </c>
    </row>
    <row r="3126" spans="13:15">
      <c r="M3126" s="10" t="n">
        <v>40624</v>
      </c>
      <c r="N3126">
        <f>N3119-1</f>
        <v>1</v>
      </c>
      <c r="O3126" t="n">
        <v>21</v>
      </c>
    </row>
    <row r="3127" spans="13:15">
      <c r="M3127" s="10" t="n">
        <v>40623</v>
      </c>
      <c r="N3127">
        <f>N3120-1</f>
        <v>1</v>
      </c>
      <c r="O3127" t="n">
        <v>21</v>
      </c>
    </row>
    <row r="3128" spans="13:15">
      <c r="M3128" s="10" t="n">
        <v>40622</v>
      </c>
      <c r="N3128" t="n">
        <v>16</v>
      </c>
      <c r="O3128" t="n">
        <v>20</v>
      </c>
    </row>
    <row r="3129" spans="13:15">
      <c r="M3129" s="10" t="n">
        <v>40621</v>
      </c>
      <c r="N3129" t="n">
        <v>16</v>
      </c>
      <c r="O3129" t="n">
        <v>20</v>
      </c>
    </row>
    <row r="3130" spans="13:15">
      <c r="M3130" s="10" t="n">
        <v>40620</v>
      </c>
      <c r="N3130" t="n">
        <v>16</v>
      </c>
      <c r="O3130" t="n">
        <v>20</v>
      </c>
    </row>
    <row r="3131" spans="13:15">
      <c r="M3131" s="10" t="n">
        <v>40619</v>
      </c>
      <c r="N3131" t="n">
        <v>16</v>
      </c>
      <c r="O3131" t="n">
        <v>20</v>
      </c>
    </row>
    <row r="3132" spans="13:15">
      <c r="M3132" s="10" t="n">
        <v>40618</v>
      </c>
      <c r="N3132" t="n">
        <v>16</v>
      </c>
      <c r="O3132" t="n">
        <v>20</v>
      </c>
    </row>
    <row r="3133" spans="13:15">
      <c r="M3133" s="10" t="n">
        <v>40617</v>
      </c>
      <c r="N3133" t="n">
        <v>16</v>
      </c>
      <c r="O3133" t="n">
        <v>20</v>
      </c>
    </row>
    <row r="3134" spans="13:15">
      <c r="M3134" s="10" t="n">
        <v>40616</v>
      </c>
      <c r="N3134" t="n">
        <v>16</v>
      </c>
      <c r="O3134" t="n">
        <v>20</v>
      </c>
    </row>
    <row r="3135" spans="13:15">
      <c r="M3135" s="10" t="n">
        <v>40615</v>
      </c>
      <c r="N3135">
        <f>N3128-1</f>
        <v>15</v>
      </c>
      <c r="O3135" t="n">
        <v>20</v>
      </c>
    </row>
    <row r="3136" spans="13:15">
      <c r="M3136" s="10" t="n">
        <v>40614</v>
      </c>
      <c r="N3136">
        <f>N3129-1</f>
        <v>15</v>
      </c>
      <c r="O3136" t="n">
        <v>20</v>
      </c>
    </row>
    <row r="3137" spans="13:15">
      <c r="M3137" s="10" t="n">
        <v>40613</v>
      </c>
      <c r="N3137">
        <f>N3130-1</f>
        <v>15</v>
      </c>
      <c r="O3137" t="n">
        <v>20</v>
      </c>
    </row>
    <row r="3138" spans="13:15">
      <c r="M3138" s="10" t="n">
        <v>40612</v>
      </c>
      <c r="N3138">
        <f>N3131-1</f>
        <v>15</v>
      </c>
      <c r="O3138" t="n">
        <v>20</v>
      </c>
    </row>
    <row r="3139" spans="13:15">
      <c r="M3139" s="10" t="n">
        <v>40611</v>
      </c>
      <c r="N3139">
        <f>N3132-1</f>
        <v>15</v>
      </c>
      <c r="O3139" t="n">
        <v>20</v>
      </c>
    </row>
    <row r="3140" spans="13:15">
      <c r="M3140" s="10" t="n">
        <v>40610</v>
      </c>
      <c r="N3140">
        <f>N3133-1</f>
        <v>15</v>
      </c>
      <c r="O3140" t="n">
        <v>20</v>
      </c>
    </row>
    <row r="3141" spans="13:15">
      <c r="M3141" s="10" t="n">
        <v>40609</v>
      </c>
      <c r="N3141">
        <f>N3134-1</f>
        <v>15</v>
      </c>
      <c r="O3141" t="n">
        <v>20</v>
      </c>
    </row>
    <row r="3142" spans="13:15">
      <c r="M3142" s="10" t="n">
        <v>40608</v>
      </c>
      <c r="N3142">
        <f>N3135-1</f>
        <v>14</v>
      </c>
      <c r="O3142" t="n">
        <v>20</v>
      </c>
    </row>
    <row r="3143" spans="13:15">
      <c r="M3143" s="10" t="n">
        <v>40607</v>
      </c>
      <c r="N3143">
        <f>N3136-1</f>
        <v>14</v>
      </c>
      <c r="O3143" t="n">
        <v>20</v>
      </c>
    </row>
    <row r="3144" spans="13:15">
      <c r="M3144" s="10" t="n">
        <v>40606</v>
      </c>
      <c r="N3144">
        <f>N3137-1</f>
        <v>14</v>
      </c>
      <c r="O3144" t="n">
        <v>20</v>
      </c>
    </row>
    <row r="3145" spans="13:15">
      <c r="M3145" s="10" t="n">
        <v>40605</v>
      </c>
      <c r="N3145">
        <f>N3138-1</f>
        <v>14</v>
      </c>
      <c r="O3145" t="n">
        <v>20</v>
      </c>
    </row>
    <row r="3146" spans="13:15">
      <c r="M3146" s="10" t="n">
        <v>40604</v>
      </c>
      <c r="N3146">
        <f>N3139-1</f>
        <v>14</v>
      </c>
      <c r="O3146" t="n">
        <v>20</v>
      </c>
    </row>
    <row r="3147" spans="13:15">
      <c r="M3147" s="10" t="n">
        <v>40603</v>
      </c>
      <c r="N3147">
        <f>N3140-1</f>
        <v>14</v>
      </c>
      <c r="O3147" t="n">
        <v>20</v>
      </c>
    </row>
    <row r="3148" spans="13:15">
      <c r="M3148" s="10" t="n">
        <v>40602</v>
      </c>
      <c r="N3148">
        <f>N3141-1</f>
        <v>14</v>
      </c>
      <c r="O3148" t="n">
        <v>20</v>
      </c>
    </row>
    <row r="3149" spans="13:15">
      <c r="M3149" s="10" t="n">
        <v>40601</v>
      </c>
      <c r="N3149">
        <f>N3142-1</f>
        <v>13</v>
      </c>
      <c r="O3149" t="n">
        <v>20</v>
      </c>
    </row>
    <row r="3150" spans="13:15">
      <c r="M3150" s="10" t="n">
        <v>40600</v>
      </c>
      <c r="N3150">
        <f>N3143-1</f>
        <v>13</v>
      </c>
      <c r="O3150" t="n">
        <v>20</v>
      </c>
    </row>
    <row r="3151" spans="13:15">
      <c r="M3151" s="10" t="n">
        <v>40599</v>
      </c>
      <c r="N3151">
        <f>N3144-1</f>
        <v>13</v>
      </c>
      <c r="O3151" t="n">
        <v>20</v>
      </c>
    </row>
    <row r="3152" spans="13:15">
      <c r="M3152" s="10" t="n">
        <v>40598</v>
      </c>
      <c r="N3152">
        <f>N3145-1</f>
        <v>13</v>
      </c>
      <c r="O3152" t="n">
        <v>20</v>
      </c>
    </row>
    <row r="3153" spans="13:15">
      <c r="M3153" s="10" t="n">
        <v>40597</v>
      </c>
      <c r="N3153">
        <f>N3146-1</f>
        <v>13</v>
      </c>
      <c r="O3153" t="n">
        <v>20</v>
      </c>
    </row>
    <row r="3154" spans="13:15">
      <c r="M3154" s="10" t="n">
        <v>40596</v>
      </c>
      <c r="N3154">
        <f>N3147-1</f>
        <v>13</v>
      </c>
      <c r="O3154" t="n">
        <v>20</v>
      </c>
    </row>
    <row r="3155" spans="13:15">
      <c r="M3155" s="10" t="n">
        <v>40595</v>
      </c>
      <c r="N3155">
        <f>N3148-1</f>
        <v>13</v>
      </c>
      <c r="O3155" t="n">
        <v>20</v>
      </c>
    </row>
    <row r="3156" spans="13:15">
      <c r="M3156" s="10" t="n">
        <v>40594</v>
      </c>
      <c r="N3156">
        <f>N3149-1</f>
        <v>12</v>
      </c>
      <c r="O3156" t="n">
        <v>20</v>
      </c>
    </row>
    <row r="3157" spans="13:15">
      <c r="M3157" s="10" t="n">
        <v>40593</v>
      </c>
      <c r="N3157">
        <f>N3150-1</f>
        <v>12</v>
      </c>
      <c r="O3157" t="n">
        <v>20</v>
      </c>
    </row>
    <row r="3158" spans="13:15">
      <c r="M3158" s="10" t="n">
        <v>40592</v>
      </c>
      <c r="N3158">
        <f>N3151-1</f>
        <v>12</v>
      </c>
      <c r="O3158" t="n">
        <v>20</v>
      </c>
    </row>
    <row r="3159" spans="13:15">
      <c r="M3159" s="10" t="n">
        <v>40591</v>
      </c>
      <c r="N3159">
        <f>N3152-1</f>
        <v>12</v>
      </c>
      <c r="O3159" t="n">
        <v>20</v>
      </c>
    </row>
    <row r="3160" spans="13:15">
      <c r="M3160" s="10" t="n">
        <v>40590</v>
      </c>
      <c r="N3160">
        <f>N3153-1</f>
        <v>12</v>
      </c>
      <c r="O3160" t="n">
        <v>20</v>
      </c>
    </row>
    <row r="3161" spans="13:15">
      <c r="M3161" s="10" t="n">
        <v>40589</v>
      </c>
      <c r="N3161">
        <f>N3154-1</f>
        <v>12</v>
      </c>
      <c r="O3161" t="n">
        <v>20</v>
      </c>
    </row>
    <row r="3162" spans="13:15">
      <c r="M3162" s="10" t="n">
        <v>40588</v>
      </c>
      <c r="N3162">
        <f>N3155-1</f>
        <v>12</v>
      </c>
      <c r="O3162" t="n">
        <v>20</v>
      </c>
    </row>
    <row r="3163" spans="13:15">
      <c r="M3163" s="10" t="n">
        <v>40587</v>
      </c>
      <c r="N3163">
        <f>N3156-1</f>
        <v>11</v>
      </c>
      <c r="O3163" t="n">
        <v>20</v>
      </c>
    </row>
    <row r="3164" spans="13:15">
      <c r="M3164" s="10" t="n">
        <v>40586</v>
      </c>
      <c r="N3164">
        <f>N3157-1</f>
        <v>11</v>
      </c>
      <c r="O3164" t="n">
        <v>20</v>
      </c>
    </row>
    <row r="3165" spans="13:15">
      <c r="M3165" s="10" t="n">
        <v>40585</v>
      </c>
      <c r="N3165">
        <f>N3158-1</f>
        <v>11</v>
      </c>
      <c r="O3165" t="n">
        <v>20</v>
      </c>
    </row>
    <row r="3166" spans="13:15">
      <c r="M3166" s="10" t="n">
        <v>40584</v>
      </c>
      <c r="N3166">
        <f>N3159-1</f>
        <v>11</v>
      </c>
      <c r="O3166" t="n">
        <v>20</v>
      </c>
    </row>
    <row r="3167" spans="13:15">
      <c r="M3167" s="10" t="n">
        <v>40583</v>
      </c>
      <c r="N3167">
        <f>N3160-1</f>
        <v>11</v>
      </c>
      <c r="O3167" t="n">
        <v>20</v>
      </c>
    </row>
    <row r="3168" spans="13:15">
      <c r="M3168" s="10" t="n">
        <v>40582</v>
      </c>
      <c r="N3168">
        <f>N3161-1</f>
        <v>11</v>
      </c>
      <c r="O3168" t="n">
        <v>20</v>
      </c>
    </row>
    <row r="3169" spans="13:15">
      <c r="M3169" s="10" t="n">
        <v>40581</v>
      </c>
      <c r="N3169">
        <f>N3162-1</f>
        <v>11</v>
      </c>
      <c r="O3169" t="n">
        <v>20</v>
      </c>
    </row>
    <row r="3170" spans="13:15">
      <c r="M3170" s="10" t="n">
        <v>40580</v>
      </c>
      <c r="N3170">
        <f>N3163-1</f>
        <v>10</v>
      </c>
      <c r="O3170" t="n">
        <v>20</v>
      </c>
    </row>
    <row r="3171" spans="13:15">
      <c r="M3171" s="10" t="n">
        <v>40579</v>
      </c>
      <c r="N3171">
        <f>N3164-1</f>
        <v>10</v>
      </c>
      <c r="O3171" t="n">
        <v>20</v>
      </c>
    </row>
    <row r="3172" spans="13:15">
      <c r="M3172" s="10" t="n">
        <v>40578</v>
      </c>
      <c r="N3172">
        <f>N3165-1</f>
        <v>10</v>
      </c>
      <c r="O3172" t="n">
        <v>20</v>
      </c>
    </row>
    <row r="3173" spans="13:15">
      <c r="M3173" s="10" t="n">
        <v>40577</v>
      </c>
      <c r="N3173">
        <f>N3166-1</f>
        <v>10</v>
      </c>
      <c r="O3173" t="n">
        <v>20</v>
      </c>
    </row>
    <row r="3174" spans="13:15">
      <c r="M3174" s="10" t="n">
        <v>40576</v>
      </c>
      <c r="N3174">
        <f>N3167-1</f>
        <v>10</v>
      </c>
      <c r="O3174" t="n">
        <v>20</v>
      </c>
    </row>
    <row r="3175" spans="13:15">
      <c r="M3175" s="10" t="n">
        <v>40575</v>
      </c>
      <c r="N3175">
        <f>N3168-1</f>
        <v>10</v>
      </c>
      <c r="O3175" t="n">
        <v>20</v>
      </c>
    </row>
    <row r="3176" spans="13:15">
      <c r="M3176" s="10" t="n">
        <v>40574</v>
      </c>
      <c r="N3176">
        <f>N3169-1</f>
        <v>10</v>
      </c>
      <c r="O3176" t="n">
        <v>20</v>
      </c>
    </row>
    <row r="3177" spans="13:15">
      <c r="M3177" s="10" t="n">
        <v>40573</v>
      </c>
      <c r="N3177">
        <f>N3170-1</f>
        <v>9</v>
      </c>
      <c r="O3177" t="n">
        <v>20</v>
      </c>
    </row>
    <row r="3178" spans="13:15">
      <c r="M3178" s="10" t="n">
        <v>40572</v>
      </c>
      <c r="N3178">
        <f>N3171-1</f>
        <v>9</v>
      </c>
      <c r="O3178" t="n">
        <v>20</v>
      </c>
    </row>
    <row r="3179" spans="13:15">
      <c r="M3179" s="10" t="n">
        <v>40571</v>
      </c>
      <c r="N3179">
        <f>N3172-1</f>
        <v>9</v>
      </c>
      <c r="O3179" t="n">
        <v>20</v>
      </c>
    </row>
    <row r="3180" spans="13:15">
      <c r="M3180" s="10" t="n">
        <v>40570</v>
      </c>
      <c r="N3180">
        <f>N3173-1</f>
        <v>9</v>
      </c>
      <c r="O3180" t="n">
        <v>20</v>
      </c>
    </row>
    <row r="3181" spans="13:15">
      <c r="M3181" s="10" t="n">
        <v>40569</v>
      </c>
      <c r="N3181">
        <f>N3174-1</f>
        <v>9</v>
      </c>
      <c r="O3181" t="n">
        <v>20</v>
      </c>
    </row>
    <row r="3182" spans="13:15">
      <c r="M3182" s="10" t="n">
        <v>40568</v>
      </c>
      <c r="N3182">
        <f>N3175-1</f>
        <v>9</v>
      </c>
      <c r="O3182" t="n">
        <v>20</v>
      </c>
    </row>
    <row r="3183" spans="13:15">
      <c r="M3183" s="10" t="n">
        <v>40567</v>
      </c>
      <c r="N3183">
        <f>N3176-1</f>
        <v>9</v>
      </c>
      <c r="O3183" t="n">
        <v>20</v>
      </c>
    </row>
    <row r="3184" spans="13:15">
      <c r="M3184" s="10" t="n">
        <v>40566</v>
      </c>
      <c r="N3184">
        <f>N3177-1</f>
        <v>8</v>
      </c>
      <c r="O3184" t="n">
        <v>20</v>
      </c>
    </row>
    <row r="3185" spans="13:15">
      <c r="M3185" s="10" t="n">
        <v>40565</v>
      </c>
      <c r="N3185">
        <f>N3178-1</f>
        <v>8</v>
      </c>
      <c r="O3185" t="n">
        <v>20</v>
      </c>
    </row>
    <row r="3186" spans="13:15">
      <c r="M3186" s="10" t="n">
        <v>40564</v>
      </c>
      <c r="N3186">
        <f>N3179-1</f>
        <v>8</v>
      </c>
      <c r="O3186" t="n">
        <v>20</v>
      </c>
    </row>
    <row r="3187" spans="13:15">
      <c r="M3187" s="10" t="n">
        <v>40563</v>
      </c>
      <c r="N3187">
        <f>N3180-1</f>
        <v>8</v>
      </c>
      <c r="O3187" t="n">
        <v>20</v>
      </c>
    </row>
    <row r="3188" spans="13:15">
      <c r="M3188" s="10" t="n">
        <v>40562</v>
      </c>
      <c r="N3188">
        <f>N3181-1</f>
        <v>8</v>
      </c>
      <c r="O3188" t="n">
        <v>20</v>
      </c>
    </row>
    <row r="3189" spans="13:15">
      <c r="M3189" s="10" t="n">
        <v>40561</v>
      </c>
      <c r="N3189">
        <f>N3182-1</f>
        <v>8</v>
      </c>
      <c r="O3189" t="n">
        <v>20</v>
      </c>
    </row>
    <row r="3190" spans="13:15">
      <c r="M3190" s="10" t="n">
        <v>40560</v>
      </c>
      <c r="N3190">
        <f>N3183-1</f>
        <v>8</v>
      </c>
      <c r="O3190" t="n">
        <v>20</v>
      </c>
    </row>
    <row r="3191" spans="13:15">
      <c r="M3191" s="10" t="n">
        <v>40559</v>
      </c>
      <c r="N3191">
        <f>N3184-1</f>
        <v>7</v>
      </c>
      <c r="O3191" t="n">
        <v>20</v>
      </c>
    </row>
    <row r="3192" spans="13:15">
      <c r="M3192" s="10" t="n">
        <v>40558</v>
      </c>
      <c r="N3192">
        <f>N3185-1</f>
        <v>7</v>
      </c>
      <c r="O3192" t="n">
        <v>20</v>
      </c>
    </row>
    <row r="3193" spans="13:15">
      <c r="M3193" s="10" t="n">
        <v>40557</v>
      </c>
      <c r="N3193">
        <f>N3186-1</f>
        <v>7</v>
      </c>
      <c r="O3193" t="n">
        <v>20</v>
      </c>
    </row>
    <row r="3194" spans="13:15">
      <c r="M3194" s="10" t="n">
        <v>40556</v>
      </c>
      <c r="N3194">
        <f>N3187-1</f>
        <v>7</v>
      </c>
      <c r="O3194" t="n">
        <v>20</v>
      </c>
    </row>
    <row r="3195" spans="13:15">
      <c r="M3195" s="10" t="n">
        <v>40555</v>
      </c>
      <c r="N3195">
        <f>N3188-1</f>
        <v>7</v>
      </c>
      <c r="O3195" t="n">
        <v>20</v>
      </c>
    </row>
    <row r="3196" spans="13:15">
      <c r="M3196" s="10" t="n">
        <v>40554</v>
      </c>
      <c r="N3196">
        <f>N3189-1</f>
        <v>7</v>
      </c>
      <c r="O3196" t="n">
        <v>20</v>
      </c>
    </row>
    <row r="3197" spans="13:15">
      <c r="M3197" s="10" t="n">
        <v>40553</v>
      </c>
      <c r="N3197">
        <f>N3190-1</f>
        <v>7</v>
      </c>
      <c r="O3197" t="n">
        <v>20</v>
      </c>
    </row>
    <row r="3198" spans="13:15">
      <c r="M3198" s="10" t="n">
        <v>40552</v>
      </c>
      <c r="N3198">
        <f>N3191-1</f>
        <v>6</v>
      </c>
      <c r="O3198" t="n">
        <v>20</v>
      </c>
    </row>
    <row r="3199" spans="13:15">
      <c r="M3199" s="10" t="n">
        <v>40551</v>
      </c>
      <c r="N3199">
        <f>N3192-1</f>
        <v>6</v>
      </c>
      <c r="O3199" t="n">
        <v>20</v>
      </c>
    </row>
    <row r="3200" spans="13:15">
      <c r="M3200" s="10" t="n">
        <v>40550</v>
      </c>
      <c r="N3200">
        <f>N3193-1</f>
        <v>6</v>
      </c>
      <c r="O3200" t="n">
        <v>20</v>
      </c>
    </row>
    <row r="3201" spans="13:15">
      <c r="M3201" s="10" t="n">
        <v>40549</v>
      </c>
      <c r="N3201">
        <f>N3194-1</f>
        <v>6</v>
      </c>
      <c r="O3201" t="n">
        <v>20</v>
      </c>
    </row>
    <row r="3202" spans="13:15">
      <c r="M3202" s="10" t="n">
        <v>40548</v>
      </c>
      <c r="N3202">
        <f>N3195-1</f>
        <v>6</v>
      </c>
      <c r="O3202" t="n">
        <v>20</v>
      </c>
    </row>
    <row r="3203" spans="13:15">
      <c r="M3203" s="10" t="n">
        <v>40547</v>
      </c>
      <c r="N3203">
        <f>N3196-1</f>
        <v>6</v>
      </c>
      <c r="O3203" t="n">
        <v>20</v>
      </c>
    </row>
    <row r="3204" spans="13:15">
      <c r="M3204" s="10" t="n">
        <v>40546</v>
      </c>
      <c r="N3204">
        <f>N3197-1</f>
        <v>6</v>
      </c>
      <c r="O3204" t="n">
        <v>20</v>
      </c>
    </row>
    <row r="3205" spans="13:15">
      <c r="M3205" s="10" t="n">
        <v>40545</v>
      </c>
      <c r="N3205">
        <f>N3198-1</f>
        <v>5</v>
      </c>
      <c r="O3205" t="n">
        <v>20</v>
      </c>
    </row>
    <row r="3206" spans="13:15">
      <c r="M3206" s="10" t="n">
        <v>40544</v>
      </c>
      <c r="N3206">
        <f>N3199-1</f>
        <v>5</v>
      </c>
      <c r="O3206" t="n">
        <v>20</v>
      </c>
    </row>
    <row r="3207" spans="13:15">
      <c r="M3207" s="10" t="n">
        <v>40543</v>
      </c>
      <c r="N3207">
        <f>N3200-1</f>
        <v>5</v>
      </c>
      <c r="O3207" t="n">
        <v>20</v>
      </c>
    </row>
    <row r="3208" spans="13:15">
      <c r="M3208" s="10" t="n">
        <v>40542</v>
      </c>
      <c r="N3208">
        <f>N3201-1</f>
        <v>5</v>
      </c>
      <c r="O3208" t="n">
        <v>20</v>
      </c>
    </row>
    <row r="3209" spans="13:15">
      <c r="M3209" s="10" t="n">
        <v>40541</v>
      </c>
      <c r="N3209">
        <f>N3202-1</f>
        <v>5</v>
      </c>
      <c r="O3209" t="n">
        <v>20</v>
      </c>
    </row>
    <row r="3210" spans="13:15">
      <c r="M3210" s="10" t="n">
        <v>40540</v>
      </c>
      <c r="N3210">
        <f>N3203-1</f>
        <v>5</v>
      </c>
      <c r="O3210" t="n">
        <v>20</v>
      </c>
    </row>
    <row r="3211" spans="13:15">
      <c r="M3211" s="10" t="n">
        <v>40539</v>
      </c>
      <c r="N3211">
        <f>N3204-1</f>
        <v>5</v>
      </c>
      <c r="O3211" t="n">
        <v>20</v>
      </c>
    </row>
    <row r="3212" spans="13:15">
      <c r="M3212" s="10" t="n">
        <v>40538</v>
      </c>
      <c r="N3212">
        <f>N3205-1</f>
        <v>4</v>
      </c>
      <c r="O3212" t="n">
        <v>20</v>
      </c>
    </row>
    <row r="3213" spans="13:15">
      <c r="M3213" s="10" t="n">
        <v>40537</v>
      </c>
      <c r="N3213">
        <f>N3206-1</f>
        <v>4</v>
      </c>
      <c r="O3213" t="n">
        <v>20</v>
      </c>
    </row>
    <row r="3214" spans="13:15">
      <c r="M3214" s="10" t="n">
        <v>40536</v>
      </c>
      <c r="N3214">
        <f>N3207-1</f>
        <v>4</v>
      </c>
      <c r="O3214" t="n">
        <v>20</v>
      </c>
    </row>
    <row r="3215" spans="13:15">
      <c r="M3215" s="10" t="n">
        <v>40535</v>
      </c>
      <c r="N3215">
        <f>N3208-1</f>
        <v>4</v>
      </c>
      <c r="O3215" t="n">
        <v>20</v>
      </c>
    </row>
    <row r="3216" spans="13:15">
      <c r="M3216" s="10" t="n">
        <v>40534</v>
      </c>
      <c r="N3216">
        <f>N3209-1</f>
        <v>4</v>
      </c>
      <c r="O3216" t="n">
        <v>20</v>
      </c>
    </row>
    <row r="3217" spans="13:15">
      <c r="M3217" s="10" t="n">
        <v>40533</v>
      </c>
      <c r="N3217">
        <f>N3210-1</f>
        <v>4</v>
      </c>
      <c r="O3217" t="n">
        <v>20</v>
      </c>
    </row>
    <row r="3218" spans="13:15">
      <c r="M3218" s="10" t="n">
        <v>40532</v>
      </c>
      <c r="N3218">
        <f>N3211-1</f>
        <v>4</v>
      </c>
      <c r="O3218" t="n">
        <v>20</v>
      </c>
    </row>
    <row r="3219" spans="13:15">
      <c r="M3219" s="10" t="n">
        <v>40531</v>
      </c>
      <c r="N3219">
        <f>N3212-1</f>
        <v>3</v>
      </c>
      <c r="O3219" t="n">
        <v>20</v>
      </c>
    </row>
    <row r="3220" spans="13:15">
      <c r="M3220" s="10" t="n">
        <v>40530</v>
      </c>
      <c r="N3220">
        <f>N3213-1</f>
        <v>3</v>
      </c>
      <c r="O3220" t="n">
        <v>20</v>
      </c>
    </row>
    <row r="3221" spans="13:15">
      <c r="M3221" s="10" t="n">
        <v>40529</v>
      </c>
      <c r="N3221">
        <f>N3214-1</f>
        <v>3</v>
      </c>
      <c r="O3221" t="n">
        <v>20</v>
      </c>
    </row>
    <row r="3222" spans="13:15">
      <c r="M3222" s="10" t="n">
        <v>40528</v>
      </c>
      <c r="N3222">
        <f>N3215-1</f>
        <v>3</v>
      </c>
      <c r="O3222" t="n">
        <v>20</v>
      </c>
    </row>
    <row r="3223" spans="13:15">
      <c r="M3223" s="10" t="n">
        <v>40527</v>
      </c>
      <c r="N3223">
        <f>N3216-1</f>
        <v>3</v>
      </c>
      <c r="O3223" t="n">
        <v>20</v>
      </c>
    </row>
    <row r="3224" spans="13:15">
      <c r="M3224" s="10" t="n">
        <v>40526</v>
      </c>
      <c r="N3224">
        <f>N3217-1</f>
        <v>3</v>
      </c>
      <c r="O3224" t="n">
        <v>20</v>
      </c>
    </row>
    <row r="3225" spans="13:15">
      <c r="M3225" s="10" t="n">
        <v>40525</v>
      </c>
      <c r="N3225">
        <f>N3218-1</f>
        <v>3</v>
      </c>
      <c r="O3225" t="n">
        <v>20</v>
      </c>
    </row>
    <row r="3226" spans="13:15">
      <c r="M3226" s="10" t="n">
        <v>40524</v>
      </c>
      <c r="N3226">
        <f>N3219-1</f>
        <v>2</v>
      </c>
      <c r="O3226" t="n">
        <v>20</v>
      </c>
    </row>
    <row r="3227" spans="13:15">
      <c r="M3227" s="10" t="n">
        <v>40523</v>
      </c>
      <c r="N3227">
        <f>N3220-1</f>
        <v>2</v>
      </c>
      <c r="O3227" t="n">
        <v>20</v>
      </c>
    </row>
    <row r="3228" spans="13:15">
      <c r="M3228" s="10" t="n">
        <v>40522</v>
      </c>
      <c r="N3228">
        <f>N3221-1</f>
        <v>2</v>
      </c>
      <c r="O3228" t="n">
        <v>20</v>
      </c>
    </row>
    <row r="3229" spans="13:15">
      <c r="M3229" s="10" t="n">
        <v>40521</v>
      </c>
      <c r="N3229">
        <f>N3222-1</f>
        <v>2</v>
      </c>
      <c r="O3229" t="n">
        <v>20</v>
      </c>
    </row>
    <row r="3230" spans="13:15">
      <c r="M3230" s="10" t="n">
        <v>40520</v>
      </c>
      <c r="N3230">
        <f>N3223-1</f>
        <v>2</v>
      </c>
      <c r="O3230" t="n">
        <v>20</v>
      </c>
    </row>
    <row r="3231" spans="13:15">
      <c r="M3231" s="10" t="n">
        <v>40519</v>
      </c>
      <c r="N3231">
        <f>N3224-1</f>
        <v>2</v>
      </c>
      <c r="O3231" t="n">
        <v>20</v>
      </c>
    </row>
    <row r="3232" spans="13:15">
      <c r="M3232" s="10" t="n">
        <v>40518</v>
      </c>
      <c r="N3232">
        <f>N3225-1</f>
        <v>2</v>
      </c>
      <c r="O3232" t="n">
        <v>20</v>
      </c>
    </row>
    <row r="3233" spans="13:15">
      <c r="M3233" s="10" t="n">
        <v>40517</v>
      </c>
      <c r="N3233">
        <f>N3226-1</f>
        <v>1</v>
      </c>
      <c r="O3233" t="n">
        <v>20</v>
      </c>
    </row>
    <row r="3234" spans="13:15">
      <c r="M3234" s="10" t="n">
        <v>40516</v>
      </c>
      <c r="N3234">
        <f>N3227-1</f>
        <v>1</v>
      </c>
      <c r="O3234" t="n">
        <v>20</v>
      </c>
    </row>
    <row r="3235" spans="13:15">
      <c r="M3235" s="10" t="n">
        <v>40515</v>
      </c>
      <c r="N3235">
        <f>N3228-1</f>
        <v>1</v>
      </c>
      <c r="O3235" t="n">
        <v>20</v>
      </c>
    </row>
    <row r="3236" spans="13:15">
      <c r="M3236" s="10" t="n">
        <v>40514</v>
      </c>
      <c r="N3236">
        <f>N3229-1</f>
        <v>1</v>
      </c>
      <c r="O3236" t="n">
        <v>20</v>
      </c>
    </row>
    <row r="3237" spans="13:15">
      <c r="M3237" s="10" t="n">
        <v>40513</v>
      </c>
      <c r="N3237">
        <f>N3230-1</f>
        <v>1</v>
      </c>
      <c r="O3237" t="n">
        <v>20</v>
      </c>
    </row>
    <row r="3238" spans="13:15">
      <c r="M3238" s="10" t="n">
        <v>40512</v>
      </c>
      <c r="N3238">
        <f>N3231-1</f>
        <v>1</v>
      </c>
      <c r="O3238" t="n">
        <v>20</v>
      </c>
    </row>
    <row r="3239" spans="13:15">
      <c r="M3239" s="10" t="n">
        <v>40511</v>
      </c>
      <c r="N3239">
        <f>N3232-1</f>
        <v>1</v>
      </c>
      <c r="O3239" t="n">
        <v>20</v>
      </c>
    </row>
    <row r="3240" spans="13:15">
      <c r="M3240" s="10" t="n">
        <v>40510</v>
      </c>
      <c r="N3240" t="n">
        <v>16</v>
      </c>
      <c r="O3240" t="n">
        <v>19</v>
      </c>
    </row>
    <row r="3241" spans="13:15">
      <c r="M3241" s="10" t="n">
        <v>40509</v>
      </c>
      <c r="N3241" t="n">
        <v>16</v>
      </c>
      <c r="O3241" t="n">
        <v>19</v>
      </c>
    </row>
    <row r="3242" spans="13:15">
      <c r="M3242" s="10" t="n">
        <v>40508</v>
      </c>
      <c r="N3242" t="n">
        <v>16</v>
      </c>
      <c r="O3242" t="n">
        <v>19</v>
      </c>
    </row>
    <row r="3243" spans="13:15">
      <c r="M3243" s="10" t="n">
        <v>40507</v>
      </c>
      <c r="N3243" t="n">
        <v>16</v>
      </c>
      <c r="O3243" t="n">
        <v>19</v>
      </c>
    </row>
    <row r="3244" spans="13:15">
      <c r="M3244" s="10" t="n">
        <v>40506</v>
      </c>
      <c r="N3244" t="n">
        <v>16</v>
      </c>
      <c r="O3244" t="n">
        <v>19</v>
      </c>
    </row>
    <row r="3245" spans="13:15">
      <c r="M3245" s="10" t="n">
        <v>40505</v>
      </c>
      <c r="N3245" t="n">
        <v>16</v>
      </c>
      <c r="O3245" t="n">
        <v>19</v>
      </c>
    </row>
    <row r="3246" spans="13:15">
      <c r="M3246" s="10" t="n">
        <v>40504</v>
      </c>
      <c r="N3246" t="n">
        <v>16</v>
      </c>
      <c r="O3246" t="n">
        <v>19</v>
      </c>
    </row>
    <row r="3247" spans="13:15">
      <c r="M3247" s="10" t="n">
        <v>40503</v>
      </c>
      <c r="N3247">
        <f>N3240-1</f>
        <v>15</v>
      </c>
      <c r="O3247" t="n">
        <v>19</v>
      </c>
    </row>
    <row r="3248" spans="13:15">
      <c r="M3248" s="10" t="n">
        <v>40502</v>
      </c>
      <c r="N3248">
        <f>N3241-1</f>
        <v>15</v>
      </c>
      <c r="O3248" t="n">
        <v>19</v>
      </c>
    </row>
    <row r="3249" spans="13:15">
      <c r="M3249" s="10" t="n">
        <v>40501</v>
      </c>
      <c r="N3249">
        <f>N3242-1</f>
        <v>15</v>
      </c>
      <c r="O3249" t="n">
        <v>19</v>
      </c>
    </row>
    <row r="3250" spans="13:15">
      <c r="M3250" s="10" t="n">
        <v>40500</v>
      </c>
      <c r="N3250">
        <f>N3243-1</f>
        <v>15</v>
      </c>
      <c r="O3250" t="n">
        <v>19</v>
      </c>
    </row>
    <row r="3251" spans="13:15">
      <c r="M3251" s="10" t="n">
        <v>40499</v>
      </c>
      <c r="N3251">
        <f>N3244-1</f>
        <v>15</v>
      </c>
      <c r="O3251" t="n">
        <v>19</v>
      </c>
    </row>
    <row r="3252" spans="13:15">
      <c r="M3252" s="10" t="n">
        <v>40498</v>
      </c>
      <c r="N3252">
        <f>N3245-1</f>
        <v>15</v>
      </c>
      <c r="O3252" t="n">
        <v>19</v>
      </c>
    </row>
    <row r="3253" spans="13:15">
      <c r="M3253" s="10" t="n">
        <v>40497</v>
      </c>
      <c r="N3253">
        <f>N3246-1</f>
        <v>15</v>
      </c>
      <c r="O3253" t="n">
        <v>19</v>
      </c>
    </row>
    <row r="3254" spans="13:15">
      <c r="M3254" s="10" t="n">
        <v>40496</v>
      </c>
      <c r="N3254">
        <f>N3247-1</f>
        <v>14</v>
      </c>
      <c r="O3254" t="n">
        <v>19</v>
      </c>
    </row>
    <row r="3255" spans="13:15">
      <c r="M3255" s="10" t="n">
        <v>40495</v>
      </c>
      <c r="N3255">
        <f>N3248-1</f>
        <v>14</v>
      </c>
      <c r="O3255" t="n">
        <v>19</v>
      </c>
    </row>
    <row r="3256" spans="13:15">
      <c r="M3256" s="10" t="n">
        <v>40494</v>
      </c>
      <c r="N3256">
        <f>N3249-1</f>
        <v>14</v>
      </c>
      <c r="O3256" t="n">
        <v>19</v>
      </c>
    </row>
    <row r="3257" spans="13:15">
      <c r="M3257" s="10" t="n">
        <v>40493</v>
      </c>
      <c r="N3257">
        <f>N3250-1</f>
        <v>14</v>
      </c>
      <c r="O3257" t="n">
        <v>19</v>
      </c>
    </row>
    <row r="3258" spans="13:15">
      <c r="M3258" s="10" t="n">
        <v>40492</v>
      </c>
      <c r="N3258">
        <f>N3251-1</f>
        <v>14</v>
      </c>
      <c r="O3258" t="n">
        <v>19</v>
      </c>
    </row>
    <row r="3259" spans="13:15">
      <c r="M3259" s="10" t="n">
        <v>40491</v>
      </c>
      <c r="N3259">
        <f>N3252-1</f>
        <v>14</v>
      </c>
      <c r="O3259" t="n">
        <v>19</v>
      </c>
    </row>
    <row r="3260" spans="13:15">
      <c r="M3260" s="10" t="n">
        <v>40490</v>
      </c>
      <c r="N3260">
        <f>N3253-1</f>
        <v>14</v>
      </c>
      <c r="O3260" t="n">
        <v>19</v>
      </c>
    </row>
    <row r="3261" spans="13:15">
      <c r="M3261" s="10" t="n">
        <v>40489</v>
      </c>
      <c r="N3261">
        <f>N3254-1</f>
        <v>13</v>
      </c>
      <c r="O3261" t="n">
        <v>19</v>
      </c>
    </row>
    <row r="3262" spans="13:15">
      <c r="M3262" s="10" t="n">
        <v>40488</v>
      </c>
      <c r="N3262">
        <f>N3255-1</f>
        <v>13</v>
      </c>
      <c r="O3262" t="n">
        <v>19</v>
      </c>
    </row>
    <row r="3263" spans="13:15">
      <c r="M3263" s="10" t="n">
        <v>40487</v>
      </c>
      <c r="N3263">
        <f>N3256-1</f>
        <v>13</v>
      </c>
      <c r="O3263" t="n">
        <v>19</v>
      </c>
    </row>
    <row r="3264" spans="13:15">
      <c r="M3264" s="10" t="n">
        <v>40486</v>
      </c>
      <c r="N3264">
        <f>N3257-1</f>
        <v>13</v>
      </c>
      <c r="O3264" t="n">
        <v>19</v>
      </c>
    </row>
    <row r="3265" spans="13:15">
      <c r="M3265" s="10" t="n">
        <v>40485</v>
      </c>
      <c r="N3265">
        <f>N3258-1</f>
        <v>13</v>
      </c>
      <c r="O3265" t="n">
        <v>19</v>
      </c>
    </row>
    <row r="3266" spans="13:15">
      <c r="M3266" s="10" t="n">
        <v>40484</v>
      </c>
      <c r="N3266">
        <f>N3259-1</f>
        <v>13</v>
      </c>
      <c r="O3266" t="n">
        <v>19</v>
      </c>
    </row>
    <row r="3267" spans="13:15">
      <c r="M3267" s="10" t="n">
        <v>40483</v>
      </c>
      <c r="N3267">
        <f>N3260-1</f>
        <v>13</v>
      </c>
      <c r="O3267" t="n">
        <v>19</v>
      </c>
    </row>
    <row r="3268" spans="13:15">
      <c r="M3268" s="10" t="n">
        <v>40482</v>
      </c>
      <c r="N3268">
        <f>N3261-1</f>
        <v>12</v>
      </c>
      <c r="O3268" t="n">
        <v>19</v>
      </c>
    </row>
    <row r="3269" spans="13:15">
      <c r="M3269" s="10" t="n">
        <v>40481</v>
      </c>
      <c r="N3269">
        <f>N3262-1</f>
        <v>12</v>
      </c>
      <c r="O3269" t="n">
        <v>19</v>
      </c>
    </row>
    <row r="3270" spans="13:15">
      <c r="M3270" s="10" t="n">
        <v>40480</v>
      </c>
      <c r="N3270">
        <f>N3263-1</f>
        <v>12</v>
      </c>
      <c r="O3270" t="n">
        <v>19</v>
      </c>
    </row>
    <row r="3271" spans="13:15">
      <c r="M3271" s="10" t="n">
        <v>40479</v>
      </c>
      <c r="N3271">
        <f>N3264-1</f>
        <v>12</v>
      </c>
      <c r="O3271" t="n">
        <v>19</v>
      </c>
    </row>
    <row r="3272" spans="13:15">
      <c r="M3272" s="10" t="n">
        <v>40478</v>
      </c>
      <c r="N3272">
        <f>N3265-1</f>
        <v>12</v>
      </c>
      <c r="O3272" t="n">
        <v>19</v>
      </c>
    </row>
    <row r="3273" spans="13:15">
      <c r="M3273" s="10" t="n">
        <v>40477</v>
      </c>
      <c r="N3273">
        <f>N3266-1</f>
        <v>12</v>
      </c>
      <c r="O3273" t="n">
        <v>19</v>
      </c>
    </row>
    <row r="3274" spans="13:15">
      <c r="M3274" s="10" t="n">
        <v>40476</v>
      </c>
      <c r="N3274">
        <f>N3267-1</f>
        <v>12</v>
      </c>
      <c r="O3274" t="n">
        <v>19</v>
      </c>
    </row>
    <row r="3275" spans="13:15">
      <c r="M3275" s="10" t="n">
        <v>40475</v>
      </c>
      <c r="N3275">
        <f>N3268-1</f>
        <v>11</v>
      </c>
      <c r="O3275" t="n">
        <v>19</v>
      </c>
    </row>
    <row r="3276" spans="13:15">
      <c r="M3276" s="10" t="n">
        <v>40474</v>
      </c>
      <c r="N3276">
        <f>N3269-1</f>
        <v>11</v>
      </c>
      <c r="O3276" t="n">
        <v>19</v>
      </c>
    </row>
    <row r="3277" spans="13:15">
      <c r="M3277" s="10" t="n">
        <v>40473</v>
      </c>
      <c r="N3277">
        <f>N3270-1</f>
        <v>11</v>
      </c>
      <c r="O3277" t="n">
        <v>19</v>
      </c>
    </row>
    <row r="3278" spans="13:15">
      <c r="M3278" s="10" t="n">
        <v>40472</v>
      </c>
      <c r="N3278">
        <f>N3271-1</f>
        <v>11</v>
      </c>
      <c r="O3278" t="n">
        <v>19</v>
      </c>
    </row>
    <row r="3279" spans="13:15">
      <c r="M3279" s="10" t="n">
        <v>40471</v>
      </c>
      <c r="N3279">
        <f>N3272-1</f>
        <v>11</v>
      </c>
      <c r="O3279" t="n">
        <v>19</v>
      </c>
    </row>
    <row r="3280" spans="13:15">
      <c r="M3280" s="10" t="n">
        <v>40470</v>
      </c>
      <c r="N3280">
        <f>N3273-1</f>
        <v>11</v>
      </c>
      <c r="O3280" t="n">
        <v>19</v>
      </c>
    </row>
    <row r="3281" spans="13:15">
      <c r="M3281" s="10" t="n">
        <v>40469</v>
      </c>
      <c r="N3281">
        <f>N3274-1</f>
        <v>11</v>
      </c>
      <c r="O3281" t="n">
        <v>19</v>
      </c>
    </row>
    <row r="3282" spans="13:15">
      <c r="M3282" s="10" t="n">
        <v>40468</v>
      </c>
      <c r="N3282">
        <f>N3275-1</f>
        <v>10</v>
      </c>
      <c r="O3282" t="n">
        <v>19</v>
      </c>
    </row>
    <row r="3283" spans="13:15">
      <c r="M3283" s="10" t="n">
        <v>40467</v>
      </c>
      <c r="N3283">
        <f>N3276-1</f>
        <v>10</v>
      </c>
      <c r="O3283" t="n">
        <v>19</v>
      </c>
    </row>
    <row r="3284" spans="13:15">
      <c r="M3284" s="10" t="n">
        <v>40466</v>
      </c>
      <c r="N3284">
        <f>N3277-1</f>
        <v>10</v>
      </c>
      <c r="O3284" t="n">
        <v>19</v>
      </c>
    </row>
    <row r="3285" spans="13:15">
      <c r="M3285" s="10" t="n">
        <v>40465</v>
      </c>
      <c r="N3285">
        <f>N3278-1</f>
        <v>10</v>
      </c>
      <c r="O3285" t="n">
        <v>19</v>
      </c>
    </row>
    <row r="3286" spans="13:15">
      <c r="M3286" s="10" t="n">
        <v>40464</v>
      </c>
      <c r="N3286">
        <f>N3279-1</f>
        <v>10</v>
      </c>
      <c r="O3286" t="n">
        <v>19</v>
      </c>
    </row>
    <row r="3287" spans="13:15">
      <c r="M3287" s="10" t="n">
        <v>40463</v>
      </c>
      <c r="N3287">
        <f>N3280-1</f>
        <v>10</v>
      </c>
      <c r="O3287" t="n">
        <v>19</v>
      </c>
    </row>
    <row r="3288" spans="13:15">
      <c r="M3288" s="10" t="n">
        <v>40462</v>
      </c>
      <c r="N3288">
        <f>N3281-1</f>
        <v>10</v>
      </c>
      <c r="O3288" t="n">
        <v>19</v>
      </c>
    </row>
    <row r="3289" spans="13:15">
      <c r="M3289" s="10" t="n">
        <v>40461</v>
      </c>
      <c r="N3289">
        <f>N3282-1</f>
        <v>9</v>
      </c>
      <c r="O3289" t="n">
        <v>19</v>
      </c>
    </row>
    <row r="3290" spans="13:15">
      <c r="M3290" s="10" t="n">
        <v>40460</v>
      </c>
      <c r="N3290">
        <f>N3283-1</f>
        <v>9</v>
      </c>
      <c r="O3290" t="n">
        <v>19</v>
      </c>
    </row>
    <row r="3291" spans="13:15">
      <c r="M3291" s="10" t="n">
        <v>40459</v>
      </c>
      <c r="N3291">
        <f>N3284-1</f>
        <v>9</v>
      </c>
      <c r="O3291" t="n">
        <v>19</v>
      </c>
    </row>
    <row r="3292" spans="13:15">
      <c r="M3292" s="10" t="n">
        <v>40458</v>
      </c>
      <c r="N3292">
        <f>N3285-1</f>
        <v>9</v>
      </c>
      <c r="O3292" t="n">
        <v>19</v>
      </c>
    </row>
    <row r="3293" spans="13:15">
      <c r="M3293" s="10" t="n">
        <v>40457</v>
      </c>
      <c r="N3293">
        <f>N3286-1</f>
        <v>9</v>
      </c>
      <c r="O3293" t="n">
        <v>19</v>
      </c>
    </row>
    <row r="3294" spans="13:15">
      <c r="M3294" s="10" t="n">
        <v>40456</v>
      </c>
      <c r="N3294">
        <f>N3287-1</f>
        <v>9</v>
      </c>
      <c r="O3294" t="n">
        <v>19</v>
      </c>
    </row>
    <row r="3295" spans="13:15">
      <c r="M3295" s="10" t="n">
        <v>40455</v>
      </c>
      <c r="N3295">
        <f>N3288-1</f>
        <v>9</v>
      </c>
      <c r="O3295" t="n">
        <v>19</v>
      </c>
    </row>
    <row r="3296" spans="13:15">
      <c r="M3296" s="10" t="n">
        <v>40454</v>
      </c>
      <c r="N3296">
        <f>N3289-1</f>
        <v>8</v>
      </c>
      <c r="O3296" t="n">
        <v>19</v>
      </c>
    </row>
    <row r="3297" spans="13:15">
      <c r="M3297" s="10" t="n">
        <v>40453</v>
      </c>
      <c r="N3297">
        <f>N3290-1</f>
        <v>8</v>
      </c>
      <c r="O3297" t="n">
        <v>19</v>
      </c>
    </row>
    <row r="3298" spans="13:15">
      <c r="M3298" s="10" t="n">
        <v>40452</v>
      </c>
      <c r="N3298">
        <f>N3291-1</f>
        <v>8</v>
      </c>
      <c r="O3298" t="n">
        <v>19</v>
      </c>
    </row>
    <row r="3299" spans="13:15">
      <c r="M3299" s="10" t="n">
        <v>40451</v>
      </c>
      <c r="N3299">
        <f>N3292-1</f>
        <v>8</v>
      </c>
      <c r="O3299" t="n">
        <v>19</v>
      </c>
    </row>
    <row r="3300" spans="13:15">
      <c r="M3300" s="10" t="n">
        <v>40450</v>
      </c>
      <c r="N3300">
        <f>N3293-1</f>
        <v>8</v>
      </c>
      <c r="O3300" t="n">
        <v>19</v>
      </c>
    </row>
    <row r="3301" spans="13:15">
      <c r="M3301" s="10" t="n">
        <v>40449</v>
      </c>
      <c r="N3301">
        <f>N3294-1</f>
        <v>8</v>
      </c>
      <c r="O3301" t="n">
        <v>19</v>
      </c>
    </row>
    <row r="3302" spans="13:15">
      <c r="M3302" s="10" t="n">
        <v>40448</v>
      </c>
      <c r="N3302">
        <f>N3295-1</f>
        <v>8</v>
      </c>
      <c r="O3302" t="n">
        <v>19</v>
      </c>
    </row>
    <row r="3303" spans="13:15">
      <c r="M3303" s="10" t="n">
        <v>40447</v>
      </c>
      <c r="N3303">
        <f>N3296-1</f>
        <v>7</v>
      </c>
      <c r="O3303" t="n">
        <v>19</v>
      </c>
    </row>
    <row r="3304" spans="13:15">
      <c r="M3304" s="10" t="n">
        <v>40446</v>
      </c>
      <c r="N3304">
        <f>N3297-1</f>
        <v>7</v>
      </c>
      <c r="O3304" t="n">
        <v>19</v>
      </c>
    </row>
    <row r="3305" spans="13:15">
      <c r="M3305" s="10" t="n">
        <v>40445</v>
      </c>
      <c r="N3305">
        <f>N3298-1</f>
        <v>7</v>
      </c>
      <c r="O3305" t="n">
        <v>19</v>
      </c>
    </row>
    <row r="3306" spans="13:15">
      <c r="M3306" s="10" t="n">
        <v>40444</v>
      </c>
      <c r="N3306">
        <f>N3299-1</f>
        <v>7</v>
      </c>
      <c r="O3306" t="n">
        <v>19</v>
      </c>
    </row>
    <row r="3307" spans="13:15">
      <c r="M3307" s="10" t="n">
        <v>40443</v>
      </c>
      <c r="N3307">
        <f>N3300-1</f>
        <v>7</v>
      </c>
      <c r="O3307" t="n">
        <v>19</v>
      </c>
    </row>
    <row r="3308" spans="13:15">
      <c r="M3308" s="10" t="n">
        <v>40442</v>
      </c>
      <c r="N3308">
        <f>N3301-1</f>
        <v>7</v>
      </c>
      <c r="O3308" t="n">
        <v>19</v>
      </c>
    </row>
    <row r="3309" spans="13:15">
      <c r="M3309" s="10" t="n">
        <v>40441</v>
      </c>
      <c r="N3309">
        <f>N3302-1</f>
        <v>7</v>
      </c>
      <c r="O3309" t="n">
        <v>19</v>
      </c>
    </row>
    <row r="3310" spans="13:15">
      <c r="M3310" s="10" t="n">
        <v>40440</v>
      </c>
      <c r="N3310">
        <f>N3303-1</f>
        <v>6</v>
      </c>
      <c r="O3310" t="n">
        <v>19</v>
      </c>
    </row>
    <row r="3311" spans="13:15">
      <c r="M3311" s="10" t="n">
        <v>40439</v>
      </c>
      <c r="N3311">
        <f>N3304-1</f>
        <v>6</v>
      </c>
      <c r="O3311" t="n">
        <v>19</v>
      </c>
    </row>
    <row r="3312" spans="13:15">
      <c r="M3312" s="10" t="n">
        <v>40438</v>
      </c>
      <c r="N3312">
        <f>N3305-1</f>
        <v>6</v>
      </c>
      <c r="O3312" t="n">
        <v>19</v>
      </c>
    </row>
    <row r="3313" spans="13:15">
      <c r="M3313" s="10" t="n">
        <v>40437</v>
      </c>
      <c r="N3313">
        <f>N3306-1</f>
        <v>6</v>
      </c>
      <c r="O3313" t="n">
        <v>19</v>
      </c>
    </row>
    <row r="3314" spans="13:15">
      <c r="M3314" s="10" t="n">
        <v>40436</v>
      </c>
      <c r="N3314">
        <f>N3307-1</f>
        <v>6</v>
      </c>
      <c r="O3314" t="n">
        <v>19</v>
      </c>
    </row>
    <row r="3315" spans="13:15">
      <c r="M3315" s="10" t="n">
        <v>40435</v>
      </c>
      <c r="N3315">
        <f>N3308-1</f>
        <v>6</v>
      </c>
      <c r="O3315" t="n">
        <v>19</v>
      </c>
    </row>
    <row r="3316" spans="13:15">
      <c r="M3316" s="10" t="n">
        <v>40434</v>
      </c>
      <c r="N3316">
        <f>N3309-1</f>
        <v>6</v>
      </c>
      <c r="O3316" t="n">
        <v>19</v>
      </c>
    </row>
    <row r="3317" spans="13:15">
      <c r="M3317" s="10" t="n">
        <v>40433</v>
      </c>
      <c r="N3317">
        <f>N3310-1</f>
        <v>5</v>
      </c>
      <c r="O3317" t="n">
        <v>19</v>
      </c>
    </row>
    <row r="3318" spans="13:15">
      <c r="M3318" s="10" t="n">
        <v>40432</v>
      </c>
      <c r="N3318">
        <f>N3311-1</f>
        <v>5</v>
      </c>
      <c r="O3318" t="n">
        <v>19</v>
      </c>
    </row>
    <row r="3319" spans="13:15">
      <c r="M3319" s="10" t="n">
        <v>40431</v>
      </c>
      <c r="N3319">
        <f>N3312-1</f>
        <v>5</v>
      </c>
      <c r="O3319" t="n">
        <v>19</v>
      </c>
    </row>
    <row r="3320" spans="13:15">
      <c r="M3320" s="10" t="n">
        <v>40430</v>
      </c>
      <c r="N3320">
        <f>N3313-1</f>
        <v>5</v>
      </c>
      <c r="O3320" t="n">
        <v>19</v>
      </c>
    </row>
    <row r="3321" spans="13:15">
      <c r="M3321" s="10" t="n">
        <v>40429</v>
      </c>
      <c r="N3321">
        <f>N3314-1</f>
        <v>5</v>
      </c>
      <c r="O3321" t="n">
        <v>19</v>
      </c>
    </row>
    <row r="3322" spans="13:15">
      <c r="M3322" s="10" t="n">
        <v>40428</v>
      </c>
      <c r="N3322">
        <f>N3315-1</f>
        <v>5</v>
      </c>
      <c r="O3322" t="n">
        <v>19</v>
      </c>
    </row>
    <row r="3323" spans="13:15">
      <c r="M3323" s="10" t="n">
        <v>40427</v>
      </c>
      <c r="N3323">
        <f>N3316-1</f>
        <v>5</v>
      </c>
      <c r="O3323" t="n">
        <v>19</v>
      </c>
    </row>
    <row r="3324" spans="13:15">
      <c r="M3324" s="10" t="n">
        <v>40426</v>
      </c>
      <c r="N3324">
        <f>N3317-1</f>
        <v>4</v>
      </c>
      <c r="O3324" t="n">
        <v>19</v>
      </c>
    </row>
    <row r="3325" spans="13:15">
      <c r="M3325" s="10" t="n">
        <v>40425</v>
      </c>
      <c r="N3325">
        <f>N3318-1</f>
        <v>4</v>
      </c>
      <c r="O3325" t="n">
        <v>19</v>
      </c>
    </row>
    <row r="3326" spans="13:15">
      <c r="M3326" s="10" t="n">
        <v>40424</v>
      </c>
      <c r="N3326">
        <f>N3319-1</f>
        <v>4</v>
      </c>
      <c r="O3326" t="n">
        <v>19</v>
      </c>
    </row>
    <row r="3327" spans="13:15">
      <c r="M3327" s="10" t="n">
        <v>40423</v>
      </c>
      <c r="N3327">
        <f>N3320-1</f>
        <v>4</v>
      </c>
      <c r="O3327" t="n">
        <v>19</v>
      </c>
    </row>
    <row r="3328" spans="13:15">
      <c r="M3328" s="10" t="n">
        <v>40422</v>
      </c>
      <c r="N3328">
        <f>N3321-1</f>
        <v>4</v>
      </c>
      <c r="O3328" t="n">
        <v>19</v>
      </c>
    </row>
    <row r="3329" spans="13:15">
      <c r="M3329" s="10" t="n">
        <v>40421</v>
      </c>
      <c r="N3329">
        <f>N3322-1</f>
        <v>4</v>
      </c>
      <c r="O3329" t="n">
        <v>19</v>
      </c>
    </row>
    <row r="3330" spans="13:15">
      <c r="M3330" s="10" t="n">
        <v>40420</v>
      </c>
      <c r="N3330">
        <f>N3323-1</f>
        <v>4</v>
      </c>
      <c r="O3330" t="n">
        <v>19</v>
      </c>
    </row>
    <row r="3331" spans="13:15">
      <c r="M3331" s="10" t="n">
        <v>40419</v>
      </c>
      <c r="N3331">
        <f>N3324-1</f>
        <v>3</v>
      </c>
      <c r="O3331" t="n">
        <v>19</v>
      </c>
    </row>
    <row r="3332" spans="13:15">
      <c r="M3332" s="10" t="n">
        <v>40418</v>
      </c>
      <c r="N3332">
        <f>N3325-1</f>
        <v>3</v>
      </c>
      <c r="O3332" t="n">
        <v>19</v>
      </c>
    </row>
    <row r="3333" spans="13:15">
      <c r="M3333" s="10" t="n">
        <v>40417</v>
      </c>
      <c r="N3333">
        <f>N3326-1</f>
        <v>3</v>
      </c>
      <c r="O3333" t="n">
        <v>19</v>
      </c>
    </row>
    <row r="3334" spans="13:15">
      <c r="M3334" s="10" t="n">
        <v>40416</v>
      </c>
      <c r="N3334">
        <f>N3327-1</f>
        <v>3</v>
      </c>
      <c r="O3334" t="n">
        <v>19</v>
      </c>
    </row>
    <row r="3335" spans="13:15">
      <c r="M3335" s="10" t="n">
        <v>40415</v>
      </c>
      <c r="N3335">
        <f>N3328-1</f>
        <v>3</v>
      </c>
      <c r="O3335" t="n">
        <v>19</v>
      </c>
    </row>
    <row r="3336" spans="13:15">
      <c r="M3336" s="10" t="n">
        <v>40414</v>
      </c>
      <c r="N3336">
        <f>N3329-1</f>
        <v>3</v>
      </c>
      <c r="O3336" t="n">
        <v>19</v>
      </c>
    </row>
    <row r="3337" spans="13:15">
      <c r="M3337" s="10" t="n">
        <v>40413</v>
      </c>
      <c r="N3337">
        <f>N3330-1</f>
        <v>3</v>
      </c>
      <c r="O3337" t="n">
        <v>19</v>
      </c>
    </row>
    <row r="3338" spans="13:15">
      <c r="M3338" s="10" t="n">
        <v>40412</v>
      </c>
      <c r="N3338">
        <f>N3331-1</f>
        <v>2</v>
      </c>
      <c r="O3338" t="n">
        <v>19</v>
      </c>
    </row>
    <row r="3339" spans="13:15">
      <c r="M3339" s="10" t="n">
        <v>40411</v>
      </c>
      <c r="N3339">
        <f>N3332-1</f>
        <v>2</v>
      </c>
      <c r="O3339" t="n">
        <v>19</v>
      </c>
    </row>
    <row r="3340" spans="13:15">
      <c r="M3340" s="10" t="n">
        <v>40410</v>
      </c>
      <c r="N3340">
        <f>N3333-1</f>
        <v>2</v>
      </c>
      <c r="O3340" t="n">
        <v>19</v>
      </c>
    </row>
    <row r="3341" spans="13:15">
      <c r="M3341" s="10" t="n">
        <v>40409</v>
      </c>
      <c r="N3341">
        <f>N3334-1</f>
        <v>2</v>
      </c>
      <c r="O3341" t="n">
        <v>19</v>
      </c>
    </row>
    <row r="3342" spans="13:15">
      <c r="M3342" s="10" t="n">
        <v>40408</v>
      </c>
      <c r="N3342">
        <f>N3335-1</f>
        <v>2</v>
      </c>
      <c r="O3342" t="n">
        <v>19</v>
      </c>
    </row>
    <row r="3343" spans="13:15">
      <c r="M3343" s="10" t="n">
        <v>40407</v>
      </c>
      <c r="N3343">
        <f>N3336-1</f>
        <v>2</v>
      </c>
      <c r="O3343" t="n">
        <v>19</v>
      </c>
    </row>
    <row r="3344" spans="13:15">
      <c r="M3344" s="10" t="n">
        <v>40406</v>
      </c>
      <c r="N3344">
        <f>N3337-1</f>
        <v>2</v>
      </c>
      <c r="O3344" t="n">
        <v>19</v>
      </c>
    </row>
    <row r="3345" spans="13:15">
      <c r="M3345" s="10" t="n">
        <v>40405</v>
      </c>
      <c r="N3345">
        <f>N3338-1</f>
        <v>1</v>
      </c>
      <c r="O3345" t="n">
        <v>19</v>
      </c>
    </row>
    <row r="3346" spans="13:15">
      <c r="M3346" s="10" t="n">
        <v>40404</v>
      </c>
      <c r="N3346">
        <f>N3339-1</f>
        <v>1</v>
      </c>
      <c r="O3346" t="n">
        <v>19</v>
      </c>
    </row>
    <row r="3347" spans="13:15">
      <c r="M3347" s="10" t="n">
        <v>40403</v>
      </c>
      <c r="N3347">
        <f>N3340-1</f>
        <v>1</v>
      </c>
      <c r="O3347" t="n">
        <v>19</v>
      </c>
    </row>
    <row r="3348" spans="13:15">
      <c r="M3348" s="10" t="n">
        <v>40402</v>
      </c>
      <c r="N3348">
        <f>N3341-1</f>
        <v>1</v>
      </c>
      <c r="O3348" t="n">
        <v>19</v>
      </c>
    </row>
    <row r="3349" spans="13:15">
      <c r="M3349" s="10" t="n">
        <v>40401</v>
      </c>
      <c r="N3349">
        <f>N3342-1</f>
        <v>1</v>
      </c>
      <c r="O3349" t="n">
        <v>19</v>
      </c>
    </row>
    <row r="3350" spans="13:15">
      <c r="M3350" s="10" t="n">
        <v>40400</v>
      </c>
      <c r="N3350">
        <f>N3343-1</f>
        <v>1</v>
      </c>
      <c r="O3350" t="n">
        <v>19</v>
      </c>
    </row>
    <row r="3351" spans="13:15">
      <c r="M3351" s="10" t="n">
        <v>40399</v>
      </c>
      <c r="N3351">
        <f>N3344-1</f>
        <v>1</v>
      </c>
      <c r="O3351" t="n">
        <v>19</v>
      </c>
    </row>
    <row r="3352" spans="13:15">
      <c r="M3352" s="10" t="n">
        <v>40398</v>
      </c>
      <c r="N3352" t="n">
        <v>16</v>
      </c>
      <c r="O3352" t="n">
        <v>18</v>
      </c>
    </row>
    <row r="3353" spans="13:15">
      <c r="M3353" s="10" t="n">
        <v>40397</v>
      </c>
      <c r="N3353" t="n">
        <v>16</v>
      </c>
      <c r="O3353" t="n">
        <v>18</v>
      </c>
    </row>
    <row r="3354" spans="13:15">
      <c r="M3354" s="10" t="n">
        <v>40396</v>
      </c>
      <c r="N3354" t="n">
        <v>16</v>
      </c>
      <c r="O3354" t="n">
        <v>18</v>
      </c>
    </row>
    <row r="3355" spans="13:15">
      <c r="M3355" s="10" t="n">
        <v>40395</v>
      </c>
      <c r="N3355" t="n">
        <v>16</v>
      </c>
      <c r="O3355" t="n">
        <v>18</v>
      </c>
    </row>
    <row r="3356" spans="13:15">
      <c r="M3356" s="10" t="n">
        <v>40394</v>
      </c>
      <c r="N3356" t="n">
        <v>16</v>
      </c>
      <c r="O3356" t="n">
        <v>18</v>
      </c>
    </row>
    <row r="3357" spans="13:15">
      <c r="M3357" s="10" t="n">
        <v>40393</v>
      </c>
      <c r="N3357" t="n">
        <v>16</v>
      </c>
      <c r="O3357" t="n">
        <v>18</v>
      </c>
    </row>
    <row r="3358" spans="13:15">
      <c r="M3358" s="10" t="n">
        <v>40392</v>
      </c>
      <c r="N3358" t="n">
        <v>16</v>
      </c>
      <c r="O3358" t="n">
        <v>18</v>
      </c>
    </row>
    <row r="3359" spans="13:15">
      <c r="M3359" s="10" t="n">
        <v>40391</v>
      </c>
      <c r="N3359">
        <f>N3352-1</f>
        <v>15</v>
      </c>
      <c r="O3359" t="n">
        <v>18</v>
      </c>
    </row>
    <row r="3360" spans="13:15">
      <c r="M3360" s="10" t="n">
        <v>40390</v>
      </c>
      <c r="N3360">
        <f>N3353-1</f>
        <v>15</v>
      </c>
      <c r="O3360" t="n">
        <v>18</v>
      </c>
    </row>
    <row r="3361" spans="13:15">
      <c r="M3361" s="10" t="n">
        <v>40389</v>
      </c>
      <c r="N3361">
        <f>N3354-1</f>
        <v>15</v>
      </c>
      <c r="O3361" t="n">
        <v>18</v>
      </c>
    </row>
    <row r="3362" spans="13:15">
      <c r="M3362" s="10" t="n">
        <v>40388</v>
      </c>
      <c r="N3362">
        <f>N3355-1</f>
        <v>15</v>
      </c>
      <c r="O3362" t="n">
        <v>18</v>
      </c>
    </row>
    <row r="3363" spans="13:15">
      <c r="M3363" s="10" t="n">
        <v>40387</v>
      </c>
      <c r="N3363">
        <f>N3356-1</f>
        <v>15</v>
      </c>
      <c r="O3363" t="n">
        <v>18</v>
      </c>
    </row>
    <row r="3364" spans="13:15">
      <c r="M3364" s="10" t="n">
        <v>40386</v>
      </c>
      <c r="N3364">
        <f>N3357-1</f>
        <v>15</v>
      </c>
      <c r="O3364" t="n">
        <v>18</v>
      </c>
    </row>
    <row r="3365" spans="13:15">
      <c r="M3365" s="10" t="n">
        <v>40385</v>
      </c>
      <c r="N3365">
        <f>N3358-1</f>
        <v>15</v>
      </c>
      <c r="O3365" t="n">
        <v>18</v>
      </c>
    </row>
    <row r="3366" spans="13:15">
      <c r="M3366" s="10" t="n">
        <v>40384</v>
      </c>
      <c r="N3366">
        <f>N3359-1</f>
        <v>14</v>
      </c>
      <c r="O3366" t="n">
        <v>18</v>
      </c>
    </row>
    <row r="3367" spans="13:15">
      <c r="M3367" s="10" t="n">
        <v>40383</v>
      </c>
      <c r="N3367">
        <f>N3360-1</f>
        <v>14</v>
      </c>
      <c r="O3367" t="n">
        <v>18</v>
      </c>
    </row>
    <row r="3368" spans="13:15">
      <c r="M3368" s="10" t="n">
        <v>40382</v>
      </c>
      <c r="N3368">
        <f>N3361-1</f>
        <v>14</v>
      </c>
      <c r="O3368" t="n">
        <v>18</v>
      </c>
    </row>
    <row r="3369" spans="13:15">
      <c r="M3369" s="10" t="n">
        <v>40381</v>
      </c>
      <c r="N3369">
        <f>N3362-1</f>
        <v>14</v>
      </c>
      <c r="O3369" t="n">
        <v>18</v>
      </c>
    </row>
    <row r="3370" spans="13:15">
      <c r="M3370" s="10" t="n">
        <v>40380</v>
      </c>
      <c r="N3370">
        <f>N3363-1</f>
        <v>14</v>
      </c>
      <c r="O3370" t="n">
        <v>18</v>
      </c>
    </row>
    <row r="3371" spans="13:15">
      <c r="M3371" s="10" t="n">
        <v>40379</v>
      </c>
      <c r="N3371">
        <f>N3364-1</f>
        <v>14</v>
      </c>
      <c r="O3371" t="n">
        <v>18</v>
      </c>
    </row>
    <row r="3372" spans="13:15">
      <c r="M3372" s="10" t="n">
        <v>40378</v>
      </c>
      <c r="N3372">
        <f>N3365-1</f>
        <v>14</v>
      </c>
      <c r="O3372" t="n">
        <v>18</v>
      </c>
    </row>
    <row r="3373" spans="13:15">
      <c r="M3373" s="10" t="n">
        <v>40377</v>
      </c>
      <c r="N3373">
        <f>N3366-1</f>
        <v>13</v>
      </c>
      <c r="O3373" t="n">
        <v>18</v>
      </c>
    </row>
    <row r="3374" spans="13:15">
      <c r="M3374" s="10" t="n">
        <v>40376</v>
      </c>
      <c r="N3374">
        <f>N3367-1</f>
        <v>13</v>
      </c>
      <c r="O3374" t="n">
        <v>18</v>
      </c>
    </row>
    <row r="3375" spans="13:15">
      <c r="M3375" s="10" t="n">
        <v>40375</v>
      </c>
      <c r="N3375">
        <f>N3368-1</f>
        <v>13</v>
      </c>
      <c r="O3375" t="n">
        <v>18</v>
      </c>
    </row>
    <row r="3376" spans="13:15">
      <c r="M3376" s="10" t="n">
        <v>40374</v>
      </c>
      <c r="N3376">
        <f>N3369-1</f>
        <v>13</v>
      </c>
      <c r="O3376" t="n">
        <v>18</v>
      </c>
    </row>
    <row r="3377" spans="13:15">
      <c r="M3377" s="10" t="n">
        <v>40373</v>
      </c>
      <c r="N3377">
        <f>N3370-1</f>
        <v>13</v>
      </c>
      <c r="O3377" t="n">
        <v>18</v>
      </c>
    </row>
    <row r="3378" spans="13:15">
      <c r="M3378" s="10" t="n">
        <v>40372</v>
      </c>
      <c r="N3378">
        <f>N3371-1</f>
        <v>13</v>
      </c>
      <c r="O3378" t="n">
        <v>18</v>
      </c>
    </row>
    <row r="3379" spans="13:15">
      <c r="M3379" s="10" t="n">
        <v>40371</v>
      </c>
      <c r="N3379">
        <f>N3372-1</f>
        <v>13</v>
      </c>
      <c r="O3379" t="n">
        <v>18</v>
      </c>
    </row>
    <row r="3380" spans="13:15">
      <c r="M3380" s="10" t="n">
        <v>40370</v>
      </c>
      <c r="N3380">
        <f>N3373-1</f>
        <v>12</v>
      </c>
      <c r="O3380" t="n">
        <v>18</v>
      </c>
    </row>
    <row r="3381" spans="13:15">
      <c r="M3381" s="10" t="n">
        <v>40369</v>
      </c>
      <c r="N3381">
        <f>N3374-1</f>
        <v>12</v>
      </c>
      <c r="O3381" t="n">
        <v>18</v>
      </c>
    </row>
    <row r="3382" spans="13:15">
      <c r="M3382" s="10" t="n">
        <v>40368</v>
      </c>
      <c r="N3382">
        <f>N3375-1</f>
        <v>12</v>
      </c>
      <c r="O3382" t="n">
        <v>18</v>
      </c>
    </row>
    <row r="3383" spans="13:15">
      <c r="M3383" s="10" t="n">
        <v>40367</v>
      </c>
      <c r="N3383">
        <f>N3376-1</f>
        <v>12</v>
      </c>
      <c r="O3383" t="n">
        <v>18</v>
      </c>
    </row>
    <row r="3384" spans="13:15">
      <c r="M3384" s="10" t="n">
        <v>40366</v>
      </c>
      <c r="N3384">
        <f>N3377-1</f>
        <v>12</v>
      </c>
      <c r="O3384" t="n">
        <v>18</v>
      </c>
    </row>
    <row r="3385" spans="13:15">
      <c r="M3385" s="10" t="n">
        <v>40365</v>
      </c>
      <c r="N3385">
        <f>N3378-1</f>
        <v>12</v>
      </c>
      <c r="O3385" t="n">
        <v>18</v>
      </c>
    </row>
    <row r="3386" spans="13:15">
      <c r="M3386" s="10" t="n">
        <v>40364</v>
      </c>
      <c r="N3386">
        <f>N3379-1</f>
        <v>12</v>
      </c>
      <c r="O3386" t="n">
        <v>18</v>
      </c>
    </row>
    <row r="3387" spans="13:15">
      <c r="M3387" s="10" t="n">
        <v>40363</v>
      </c>
      <c r="N3387">
        <f>N3380-1</f>
        <v>11</v>
      </c>
      <c r="O3387" t="n">
        <v>18</v>
      </c>
    </row>
    <row r="3388" spans="13:15">
      <c r="M3388" s="10" t="n">
        <v>40362</v>
      </c>
      <c r="N3388">
        <f>N3381-1</f>
        <v>11</v>
      </c>
      <c r="O3388" t="n">
        <v>18</v>
      </c>
    </row>
    <row r="3389" spans="13:15">
      <c r="M3389" s="10" t="n">
        <v>40361</v>
      </c>
      <c r="N3389">
        <f>N3382-1</f>
        <v>11</v>
      </c>
      <c r="O3389" t="n">
        <v>18</v>
      </c>
    </row>
    <row r="3390" spans="13:15">
      <c r="M3390" s="10" t="n">
        <v>40360</v>
      </c>
      <c r="N3390">
        <f>N3383-1</f>
        <v>11</v>
      </c>
      <c r="O3390" t="n">
        <v>18</v>
      </c>
    </row>
    <row r="3391" spans="13:15">
      <c r="M3391" s="10" t="n">
        <v>40359</v>
      </c>
      <c r="N3391">
        <f>N3384-1</f>
        <v>11</v>
      </c>
      <c r="O3391" t="n">
        <v>18</v>
      </c>
    </row>
    <row r="3392" spans="13:15">
      <c r="M3392" s="10" t="n">
        <v>40358</v>
      </c>
      <c r="N3392">
        <f>N3385-1</f>
        <v>11</v>
      </c>
      <c r="O3392" t="n">
        <v>18</v>
      </c>
    </row>
    <row r="3393" spans="13:15">
      <c r="M3393" s="10" t="n">
        <v>40357</v>
      </c>
      <c r="N3393">
        <f>N3386-1</f>
        <v>11</v>
      </c>
      <c r="O3393" t="n">
        <v>18</v>
      </c>
    </row>
    <row r="3394" spans="13:15">
      <c r="M3394" s="10" t="n">
        <v>40356</v>
      </c>
      <c r="N3394">
        <f>N3387-1</f>
        <v>10</v>
      </c>
      <c r="O3394" t="n">
        <v>18</v>
      </c>
    </row>
    <row r="3395" spans="13:15">
      <c r="M3395" s="10" t="n">
        <v>40355</v>
      </c>
      <c r="N3395">
        <f>N3388-1</f>
        <v>10</v>
      </c>
      <c r="O3395" t="n">
        <v>18</v>
      </c>
    </row>
    <row r="3396" spans="13:15">
      <c r="M3396" s="10" t="n">
        <v>40354</v>
      </c>
      <c r="N3396">
        <f>N3389-1</f>
        <v>10</v>
      </c>
      <c r="O3396" t="n">
        <v>18</v>
      </c>
    </row>
    <row r="3397" spans="13:15">
      <c r="M3397" s="10" t="n">
        <v>40353</v>
      </c>
      <c r="N3397">
        <f>N3390-1</f>
        <v>10</v>
      </c>
      <c r="O3397" t="n">
        <v>18</v>
      </c>
    </row>
    <row r="3398" spans="13:15">
      <c r="M3398" s="10" t="n">
        <v>40352</v>
      </c>
      <c r="N3398">
        <f>N3391-1</f>
        <v>10</v>
      </c>
      <c r="O3398" t="n">
        <v>18</v>
      </c>
    </row>
    <row r="3399" spans="13:15">
      <c r="M3399" s="10" t="n">
        <v>40351</v>
      </c>
      <c r="N3399">
        <f>N3392-1</f>
        <v>10</v>
      </c>
      <c r="O3399" t="n">
        <v>18</v>
      </c>
    </row>
    <row r="3400" spans="13:15">
      <c r="M3400" s="10" t="n">
        <v>40350</v>
      </c>
      <c r="N3400">
        <f>N3393-1</f>
        <v>10</v>
      </c>
      <c r="O3400" t="n">
        <v>18</v>
      </c>
    </row>
    <row r="3401" spans="13:15">
      <c r="M3401" s="10" t="n">
        <v>40349</v>
      </c>
      <c r="N3401">
        <f>N3394-1</f>
        <v>9</v>
      </c>
      <c r="O3401" t="n">
        <v>18</v>
      </c>
    </row>
    <row r="3402" spans="13:15">
      <c r="M3402" s="10" t="n">
        <v>40348</v>
      </c>
      <c r="N3402">
        <f>N3395-1</f>
        <v>9</v>
      </c>
      <c r="O3402" t="n">
        <v>18</v>
      </c>
    </row>
    <row r="3403" spans="13:15">
      <c r="M3403" s="10" t="n">
        <v>40347</v>
      </c>
      <c r="N3403">
        <f>N3396-1</f>
        <v>9</v>
      </c>
      <c r="O3403" t="n">
        <v>18</v>
      </c>
    </row>
    <row r="3404" spans="13:15">
      <c r="M3404" s="10" t="n">
        <v>40346</v>
      </c>
      <c r="N3404">
        <f>N3397-1</f>
        <v>9</v>
      </c>
      <c r="O3404" t="n">
        <v>18</v>
      </c>
    </row>
    <row r="3405" spans="13:15">
      <c r="M3405" s="10" t="n">
        <v>40345</v>
      </c>
      <c r="N3405">
        <f>N3398-1</f>
        <v>9</v>
      </c>
      <c r="O3405" t="n">
        <v>18</v>
      </c>
    </row>
    <row r="3406" spans="13:15">
      <c r="M3406" s="10" t="n">
        <v>40344</v>
      </c>
      <c r="N3406">
        <f>N3399-1</f>
        <v>9</v>
      </c>
      <c r="O3406" t="n">
        <v>18</v>
      </c>
    </row>
    <row r="3407" spans="13:15">
      <c r="M3407" s="10" t="n">
        <v>40343</v>
      </c>
      <c r="N3407">
        <f>N3400-1</f>
        <v>9</v>
      </c>
      <c r="O3407" t="n">
        <v>18</v>
      </c>
    </row>
    <row r="3408" spans="13:15">
      <c r="M3408" s="10" t="n">
        <v>40342</v>
      </c>
      <c r="N3408">
        <f>N3401-1</f>
        <v>8</v>
      </c>
      <c r="O3408" t="n">
        <v>18</v>
      </c>
    </row>
    <row r="3409" spans="13:15">
      <c r="M3409" s="10" t="n">
        <v>40341</v>
      </c>
      <c r="N3409">
        <f>N3402-1</f>
        <v>8</v>
      </c>
      <c r="O3409" t="n">
        <v>18</v>
      </c>
    </row>
    <row r="3410" spans="13:15">
      <c r="M3410" s="10" t="n">
        <v>40340</v>
      </c>
      <c r="N3410">
        <f>N3403-1</f>
        <v>8</v>
      </c>
      <c r="O3410" t="n">
        <v>18</v>
      </c>
    </row>
    <row r="3411" spans="13:15">
      <c r="M3411" s="10" t="n">
        <v>40339</v>
      </c>
      <c r="N3411">
        <f>N3404-1</f>
        <v>8</v>
      </c>
      <c r="O3411" t="n">
        <v>18</v>
      </c>
    </row>
    <row r="3412" spans="13:15">
      <c r="M3412" s="10" t="n">
        <v>40338</v>
      </c>
      <c r="N3412">
        <f>N3405-1</f>
        <v>8</v>
      </c>
      <c r="O3412" t="n">
        <v>18</v>
      </c>
    </row>
    <row r="3413" spans="13:15">
      <c r="M3413" s="10" t="n">
        <v>40337</v>
      </c>
      <c r="N3413">
        <f>N3406-1</f>
        <v>8</v>
      </c>
      <c r="O3413" t="n">
        <v>18</v>
      </c>
    </row>
    <row r="3414" spans="13:15">
      <c r="M3414" s="10" t="n">
        <v>40336</v>
      </c>
      <c r="N3414">
        <f>N3407-1</f>
        <v>8</v>
      </c>
      <c r="O3414" t="n">
        <v>18</v>
      </c>
    </row>
    <row r="3415" spans="13:15">
      <c r="M3415" s="10" t="n">
        <v>40335</v>
      </c>
      <c r="N3415">
        <f>N3408-1</f>
        <v>7</v>
      </c>
      <c r="O3415" t="n">
        <v>18</v>
      </c>
    </row>
    <row r="3416" spans="13:15">
      <c r="M3416" s="10" t="n">
        <v>40334</v>
      </c>
      <c r="N3416">
        <f>N3409-1</f>
        <v>7</v>
      </c>
      <c r="O3416" t="n">
        <v>18</v>
      </c>
    </row>
    <row r="3417" spans="13:15">
      <c r="M3417" s="10" t="n">
        <v>40333</v>
      </c>
      <c r="N3417">
        <f>N3410-1</f>
        <v>7</v>
      </c>
      <c r="O3417" t="n">
        <v>18</v>
      </c>
    </row>
    <row r="3418" spans="13:15">
      <c r="M3418" s="10" t="n">
        <v>40332</v>
      </c>
      <c r="N3418">
        <f>N3411-1</f>
        <v>7</v>
      </c>
      <c r="O3418" t="n">
        <v>18</v>
      </c>
    </row>
    <row r="3419" spans="13:15">
      <c r="M3419" s="10" t="n">
        <v>40331</v>
      </c>
      <c r="N3419">
        <f>N3412-1</f>
        <v>7</v>
      </c>
      <c r="O3419" t="n">
        <v>18</v>
      </c>
    </row>
    <row r="3420" spans="13:15">
      <c r="M3420" s="10" t="n">
        <v>40330</v>
      </c>
      <c r="N3420">
        <f>N3413-1</f>
        <v>7</v>
      </c>
      <c r="O3420" t="n">
        <v>18</v>
      </c>
    </row>
    <row r="3421" spans="13:15">
      <c r="M3421" s="10" t="n">
        <v>40329</v>
      </c>
      <c r="N3421">
        <f>N3414-1</f>
        <v>7</v>
      </c>
      <c r="O3421" t="n">
        <v>18</v>
      </c>
    </row>
    <row r="3422" spans="13:15">
      <c r="M3422" s="10" t="n">
        <v>40328</v>
      </c>
      <c r="N3422">
        <f>N3415-1</f>
        <v>6</v>
      </c>
      <c r="O3422" t="n">
        <v>18</v>
      </c>
    </row>
    <row r="3423" spans="13:15">
      <c r="M3423" s="10" t="n">
        <v>40327</v>
      </c>
      <c r="N3423">
        <f>N3416-1</f>
        <v>6</v>
      </c>
      <c r="O3423" t="n">
        <v>18</v>
      </c>
    </row>
    <row r="3424" spans="13:15">
      <c r="M3424" s="10" t="n">
        <v>40326</v>
      </c>
      <c r="N3424">
        <f>N3417-1</f>
        <v>6</v>
      </c>
      <c r="O3424" t="n">
        <v>18</v>
      </c>
    </row>
    <row r="3425" spans="13:15">
      <c r="M3425" s="10" t="n">
        <v>40325</v>
      </c>
      <c r="N3425">
        <f>N3418-1</f>
        <v>6</v>
      </c>
      <c r="O3425" t="n">
        <v>18</v>
      </c>
    </row>
    <row r="3426" spans="13:15">
      <c r="M3426" s="10" t="n">
        <v>40324</v>
      </c>
      <c r="N3426">
        <f>N3419-1</f>
        <v>6</v>
      </c>
      <c r="O3426" t="n">
        <v>18</v>
      </c>
    </row>
    <row r="3427" spans="13:15">
      <c r="M3427" s="10" t="n">
        <v>40323</v>
      </c>
      <c r="N3427">
        <f>N3420-1</f>
        <v>6</v>
      </c>
      <c r="O3427" t="n">
        <v>18</v>
      </c>
    </row>
    <row r="3428" spans="13:15">
      <c r="M3428" s="10" t="n">
        <v>40322</v>
      </c>
      <c r="N3428">
        <f>N3421-1</f>
        <v>6</v>
      </c>
      <c r="O3428" t="n">
        <v>18</v>
      </c>
    </row>
    <row r="3429" spans="13:15">
      <c r="M3429" s="10" t="n">
        <v>40321</v>
      </c>
      <c r="N3429">
        <f>N3422-1</f>
        <v>5</v>
      </c>
      <c r="O3429" t="n">
        <v>18</v>
      </c>
    </row>
    <row r="3430" spans="13:15">
      <c r="M3430" s="10" t="n">
        <v>40320</v>
      </c>
      <c r="N3430">
        <f>N3423-1</f>
        <v>5</v>
      </c>
      <c r="O3430" t="n">
        <v>18</v>
      </c>
    </row>
    <row r="3431" spans="13:15">
      <c r="M3431" s="10" t="n">
        <v>40319</v>
      </c>
      <c r="N3431">
        <f>N3424-1</f>
        <v>5</v>
      </c>
      <c r="O3431" t="n">
        <v>18</v>
      </c>
    </row>
    <row r="3432" spans="13:15">
      <c r="M3432" s="10" t="n">
        <v>40318</v>
      </c>
      <c r="N3432">
        <f>N3425-1</f>
        <v>5</v>
      </c>
      <c r="O3432" t="n">
        <v>18</v>
      </c>
    </row>
    <row r="3433" spans="13:15">
      <c r="M3433" s="10" t="n">
        <v>40317</v>
      </c>
      <c r="N3433">
        <f>N3426-1</f>
        <v>5</v>
      </c>
      <c r="O3433" t="n">
        <v>18</v>
      </c>
    </row>
    <row r="3434" spans="13:15">
      <c r="M3434" s="10" t="n">
        <v>40316</v>
      </c>
      <c r="N3434">
        <f>N3427-1</f>
        <v>5</v>
      </c>
      <c r="O3434" t="n">
        <v>18</v>
      </c>
    </row>
    <row r="3435" spans="13:15">
      <c r="M3435" s="10" t="n">
        <v>40315</v>
      </c>
      <c r="N3435">
        <f>N3428-1</f>
        <v>5</v>
      </c>
      <c r="O3435" t="n">
        <v>18</v>
      </c>
    </row>
    <row r="3436" spans="13:15">
      <c r="M3436" s="10" t="n">
        <v>40314</v>
      </c>
      <c r="N3436">
        <f>N3429-1</f>
        <v>4</v>
      </c>
      <c r="O3436" t="n">
        <v>18</v>
      </c>
    </row>
    <row r="3437" spans="13:15">
      <c r="M3437" s="10" t="n">
        <v>40313</v>
      </c>
      <c r="N3437">
        <f>N3430-1</f>
        <v>4</v>
      </c>
      <c r="O3437" t="n">
        <v>18</v>
      </c>
    </row>
    <row r="3438" spans="13:15">
      <c r="M3438" s="10" t="n">
        <v>40312</v>
      </c>
      <c r="N3438">
        <f>N3431-1</f>
        <v>4</v>
      </c>
      <c r="O3438" t="n">
        <v>18</v>
      </c>
    </row>
    <row r="3439" spans="13:15">
      <c r="M3439" s="10" t="n">
        <v>40311</v>
      </c>
      <c r="N3439">
        <f>N3432-1</f>
        <v>4</v>
      </c>
      <c r="O3439" t="n">
        <v>18</v>
      </c>
    </row>
    <row r="3440" spans="13:15">
      <c r="M3440" s="10" t="n">
        <v>40310</v>
      </c>
      <c r="N3440">
        <f>N3433-1</f>
        <v>4</v>
      </c>
      <c r="O3440" t="n">
        <v>18</v>
      </c>
    </row>
    <row r="3441" spans="13:15">
      <c r="M3441" s="10" t="n">
        <v>40309</v>
      </c>
      <c r="N3441">
        <f>N3434-1</f>
        <v>4</v>
      </c>
      <c r="O3441" t="n">
        <v>18</v>
      </c>
    </row>
    <row r="3442" spans="13:15">
      <c r="M3442" s="10" t="n">
        <v>40308</v>
      </c>
      <c r="N3442">
        <f>N3435-1</f>
        <v>4</v>
      </c>
      <c r="O3442" t="n">
        <v>18</v>
      </c>
    </row>
    <row r="3443" spans="13:15">
      <c r="M3443" s="10" t="n">
        <v>40307</v>
      </c>
      <c r="N3443">
        <f>N3436-1</f>
        <v>3</v>
      </c>
      <c r="O3443" t="n">
        <v>18</v>
      </c>
    </row>
    <row r="3444" spans="13:15">
      <c r="M3444" s="10" t="n">
        <v>40306</v>
      </c>
      <c r="N3444">
        <f>N3437-1</f>
        <v>3</v>
      </c>
      <c r="O3444" t="n">
        <v>18</v>
      </c>
    </row>
    <row r="3445" spans="13:15">
      <c r="M3445" s="10" t="n">
        <v>40305</v>
      </c>
      <c r="N3445">
        <f>N3438-1</f>
        <v>3</v>
      </c>
      <c r="O3445" t="n">
        <v>18</v>
      </c>
    </row>
    <row r="3446" spans="13:15">
      <c r="M3446" s="10" t="n">
        <v>40304</v>
      </c>
      <c r="N3446">
        <f>N3439-1</f>
        <v>3</v>
      </c>
      <c r="O3446" t="n">
        <v>18</v>
      </c>
    </row>
    <row r="3447" spans="13:15">
      <c r="M3447" s="10" t="n">
        <v>40303</v>
      </c>
      <c r="N3447">
        <f>N3440-1</f>
        <v>3</v>
      </c>
      <c r="O3447" t="n">
        <v>18</v>
      </c>
    </row>
    <row r="3448" spans="13:15">
      <c r="M3448" s="10" t="n">
        <v>40302</v>
      </c>
      <c r="N3448">
        <f>N3441-1</f>
        <v>3</v>
      </c>
      <c r="O3448" t="n">
        <v>18</v>
      </c>
    </row>
    <row r="3449" spans="13:15">
      <c r="M3449" s="10" t="n">
        <v>40301</v>
      </c>
      <c r="N3449">
        <f>N3442-1</f>
        <v>3</v>
      </c>
      <c r="O3449" t="n">
        <v>18</v>
      </c>
    </row>
    <row r="3450" spans="13:15">
      <c r="M3450" s="10" t="n">
        <v>40300</v>
      </c>
      <c r="N3450">
        <f>N3443-1</f>
        <v>2</v>
      </c>
      <c r="O3450" t="n">
        <v>18</v>
      </c>
    </row>
    <row r="3451" spans="13:15">
      <c r="M3451" s="10" t="n">
        <v>40299</v>
      </c>
      <c r="N3451">
        <f>N3444-1</f>
        <v>2</v>
      </c>
      <c r="O3451" t="n">
        <v>18</v>
      </c>
    </row>
    <row r="3452" spans="13:15">
      <c r="M3452" s="10" t="n">
        <v>40298</v>
      </c>
      <c r="N3452">
        <f>N3445-1</f>
        <v>2</v>
      </c>
      <c r="O3452" t="n">
        <v>18</v>
      </c>
    </row>
    <row r="3453" spans="13:15">
      <c r="M3453" s="10" t="n">
        <v>40297</v>
      </c>
      <c r="N3453">
        <f>N3446-1</f>
        <v>2</v>
      </c>
      <c r="O3453" t="n">
        <v>18</v>
      </c>
    </row>
    <row r="3454" spans="13:15">
      <c r="M3454" s="10" t="n">
        <v>40296</v>
      </c>
      <c r="N3454">
        <f>N3447-1</f>
        <v>2</v>
      </c>
      <c r="O3454" t="n">
        <v>18</v>
      </c>
    </row>
    <row r="3455" spans="13:15">
      <c r="M3455" s="10" t="n">
        <v>40295</v>
      </c>
      <c r="N3455">
        <f>N3448-1</f>
        <v>2</v>
      </c>
      <c r="O3455" t="n">
        <v>18</v>
      </c>
    </row>
    <row r="3456" spans="13:15">
      <c r="M3456" s="10" t="n">
        <v>40294</v>
      </c>
      <c r="N3456">
        <f>N3449-1</f>
        <v>2</v>
      </c>
      <c r="O3456" t="n">
        <v>18</v>
      </c>
    </row>
    <row r="3457" spans="13:15">
      <c r="M3457" s="10" t="n">
        <v>40293</v>
      </c>
      <c r="N3457">
        <f>N3450-1</f>
        <v>1</v>
      </c>
      <c r="O3457" t="n">
        <v>18</v>
      </c>
    </row>
    <row r="3458" spans="13:15">
      <c r="M3458" s="10" t="n">
        <v>40292</v>
      </c>
      <c r="N3458">
        <f>N3451-1</f>
        <v>1</v>
      </c>
      <c r="O3458" t="n">
        <v>18</v>
      </c>
    </row>
    <row r="3459" spans="13:15">
      <c r="M3459" s="10" t="n">
        <v>40291</v>
      </c>
      <c r="N3459">
        <f>N3452-1</f>
        <v>1</v>
      </c>
      <c r="O3459" t="n">
        <v>18</v>
      </c>
    </row>
    <row r="3460" spans="13:15">
      <c r="M3460" s="10" t="n">
        <v>40290</v>
      </c>
      <c r="N3460">
        <f>N3453-1</f>
        <v>1</v>
      </c>
      <c r="O3460" t="n">
        <v>18</v>
      </c>
    </row>
    <row r="3461" spans="13:15">
      <c r="M3461" s="10" t="n">
        <v>40289</v>
      </c>
      <c r="N3461">
        <f>N3454-1</f>
        <v>1</v>
      </c>
      <c r="O3461" t="n">
        <v>18</v>
      </c>
    </row>
    <row r="3462" spans="13:15">
      <c r="M3462" s="10" t="n">
        <v>40288</v>
      </c>
      <c r="N3462">
        <f>N3455-1</f>
        <v>1</v>
      </c>
      <c r="O3462" t="n">
        <v>18</v>
      </c>
    </row>
    <row r="3463" spans="13:15">
      <c r="M3463" s="10" t="n">
        <v>40287</v>
      </c>
      <c r="N3463">
        <f>N3456-1</f>
        <v>1</v>
      </c>
      <c r="O3463" t="n">
        <v>18</v>
      </c>
    </row>
    <row r="3464" spans="13:15">
      <c r="M3464" s="10" t="n">
        <v>40286</v>
      </c>
      <c r="N3464" t="n">
        <v>16</v>
      </c>
      <c r="O3464" t="n">
        <v>17</v>
      </c>
    </row>
    <row r="3465" spans="13:15">
      <c r="M3465" s="10" t="n">
        <v>40285</v>
      </c>
      <c r="N3465" t="n">
        <v>16</v>
      </c>
      <c r="O3465" t="n">
        <v>17</v>
      </c>
    </row>
    <row r="3466" spans="13:15">
      <c r="M3466" s="10" t="n">
        <v>40284</v>
      </c>
      <c r="N3466" t="n">
        <v>16</v>
      </c>
      <c r="O3466" t="n">
        <v>17</v>
      </c>
    </row>
    <row r="3467" spans="13:15">
      <c r="M3467" s="10" t="n">
        <v>40283</v>
      </c>
      <c r="N3467" t="n">
        <v>16</v>
      </c>
      <c r="O3467" t="n">
        <v>17</v>
      </c>
    </row>
    <row r="3468" spans="13:15">
      <c r="M3468" s="10" t="n">
        <v>40282</v>
      </c>
      <c r="N3468" t="n">
        <v>16</v>
      </c>
      <c r="O3468" t="n">
        <v>17</v>
      </c>
    </row>
    <row r="3469" spans="13:15">
      <c r="M3469" s="10" t="n">
        <v>40281</v>
      </c>
      <c r="N3469" t="n">
        <v>16</v>
      </c>
      <c r="O3469" t="n">
        <v>17</v>
      </c>
    </row>
    <row r="3470" spans="13:15">
      <c r="M3470" s="10" t="n">
        <v>40280</v>
      </c>
      <c r="N3470" t="n">
        <v>16</v>
      </c>
      <c r="O3470" t="n">
        <v>17</v>
      </c>
    </row>
    <row r="3471" spans="13:15">
      <c r="M3471" s="10" t="n">
        <v>40279</v>
      </c>
      <c r="N3471">
        <f>N3464-1</f>
        <v>15</v>
      </c>
      <c r="O3471" t="n">
        <v>17</v>
      </c>
    </row>
    <row r="3472" spans="13:15">
      <c r="M3472" s="10" t="n">
        <v>40278</v>
      </c>
      <c r="N3472">
        <f>N3465-1</f>
        <v>15</v>
      </c>
      <c r="O3472" t="n">
        <v>17</v>
      </c>
    </row>
    <row r="3473" spans="13:15">
      <c r="M3473" s="10" t="n">
        <v>40277</v>
      </c>
      <c r="N3473">
        <f>N3466-1</f>
        <v>15</v>
      </c>
      <c r="O3473" t="n">
        <v>17</v>
      </c>
    </row>
    <row r="3474" spans="13:15">
      <c r="M3474" s="10" t="n">
        <v>40276</v>
      </c>
      <c r="N3474">
        <f>N3467-1</f>
        <v>15</v>
      </c>
      <c r="O3474" t="n">
        <v>17</v>
      </c>
    </row>
    <row r="3475" spans="13:15">
      <c r="M3475" s="10" t="n">
        <v>40275</v>
      </c>
      <c r="N3475">
        <f>N3468-1</f>
        <v>15</v>
      </c>
      <c r="O3475" t="n">
        <v>17</v>
      </c>
    </row>
    <row r="3476" spans="13:15">
      <c r="M3476" s="10" t="n">
        <v>40274</v>
      </c>
      <c r="N3476">
        <f>N3469-1</f>
        <v>15</v>
      </c>
      <c r="O3476" t="n">
        <v>17</v>
      </c>
    </row>
    <row r="3477" spans="13:15">
      <c r="M3477" s="10" t="n">
        <v>40273</v>
      </c>
      <c r="N3477">
        <f>N3470-1</f>
        <v>15</v>
      </c>
      <c r="O3477" t="n">
        <v>17</v>
      </c>
    </row>
    <row r="3478" spans="13:15">
      <c r="M3478" s="10" t="n">
        <v>40272</v>
      </c>
      <c r="N3478">
        <f>N3471-1</f>
        <v>14</v>
      </c>
      <c r="O3478" t="n">
        <v>17</v>
      </c>
    </row>
    <row r="3479" spans="13:15">
      <c r="M3479" s="10" t="n">
        <v>40271</v>
      </c>
      <c r="N3479">
        <f>N3472-1</f>
        <v>14</v>
      </c>
      <c r="O3479" t="n">
        <v>17</v>
      </c>
    </row>
    <row r="3480" spans="13:15">
      <c r="M3480" s="10" t="n">
        <v>40270</v>
      </c>
      <c r="N3480">
        <f>N3473-1</f>
        <v>14</v>
      </c>
      <c r="O3480" t="n">
        <v>17</v>
      </c>
    </row>
    <row r="3481" spans="13:15">
      <c r="M3481" s="10" t="n">
        <v>40269</v>
      </c>
      <c r="N3481">
        <f>N3474-1</f>
        <v>14</v>
      </c>
      <c r="O3481" t="n">
        <v>17</v>
      </c>
    </row>
    <row r="3482" spans="13:15">
      <c r="M3482" s="10" t="n">
        <v>40268</v>
      </c>
      <c r="N3482">
        <f>N3475-1</f>
        <v>14</v>
      </c>
      <c r="O3482" t="n">
        <v>17</v>
      </c>
    </row>
    <row r="3483" spans="13:15">
      <c r="M3483" s="10" t="n">
        <v>40267</v>
      </c>
      <c r="N3483">
        <f>N3476-1</f>
        <v>14</v>
      </c>
      <c r="O3483" t="n">
        <v>17</v>
      </c>
    </row>
    <row r="3484" spans="13:15">
      <c r="M3484" s="10" t="n">
        <v>40266</v>
      </c>
      <c r="N3484">
        <f>N3477-1</f>
        <v>14</v>
      </c>
      <c r="O3484" t="n">
        <v>17</v>
      </c>
    </row>
    <row r="3485" spans="13:15">
      <c r="M3485" s="10" t="n">
        <v>40265</v>
      </c>
      <c r="N3485">
        <f>N3478-1</f>
        <v>13</v>
      </c>
      <c r="O3485" t="n">
        <v>17</v>
      </c>
    </row>
    <row r="3486" spans="13:15">
      <c r="M3486" s="10" t="n">
        <v>40264</v>
      </c>
      <c r="N3486">
        <f>N3479-1</f>
        <v>13</v>
      </c>
      <c r="O3486" t="n">
        <v>17</v>
      </c>
    </row>
    <row r="3487" spans="13:15">
      <c r="M3487" s="10" t="n">
        <v>40263</v>
      </c>
      <c r="N3487">
        <f>N3480-1</f>
        <v>13</v>
      </c>
      <c r="O3487" t="n">
        <v>17</v>
      </c>
    </row>
    <row r="3488" spans="13:15">
      <c r="M3488" s="10" t="n">
        <v>40262</v>
      </c>
      <c r="N3488">
        <f>N3481-1</f>
        <v>13</v>
      </c>
      <c r="O3488" t="n">
        <v>17</v>
      </c>
    </row>
    <row r="3489" spans="13:15">
      <c r="M3489" s="10" t="n">
        <v>40261</v>
      </c>
      <c r="N3489">
        <f>N3482-1</f>
        <v>13</v>
      </c>
      <c r="O3489" t="n">
        <v>17</v>
      </c>
    </row>
    <row r="3490" spans="13:15">
      <c r="M3490" s="10" t="n">
        <v>40260</v>
      </c>
      <c r="N3490">
        <f>N3483-1</f>
        <v>13</v>
      </c>
      <c r="O3490" t="n">
        <v>17</v>
      </c>
    </row>
    <row r="3491" spans="13:15">
      <c r="M3491" s="10" t="n">
        <v>40259</v>
      </c>
      <c r="N3491">
        <f>N3484-1</f>
        <v>13</v>
      </c>
      <c r="O3491" t="n">
        <v>17</v>
      </c>
    </row>
    <row r="3492" spans="13:15">
      <c r="M3492" s="10" t="n">
        <v>40258</v>
      </c>
      <c r="N3492">
        <f>N3485-1</f>
        <v>12</v>
      </c>
      <c r="O3492" t="n">
        <v>17</v>
      </c>
    </row>
    <row r="3493" spans="13:15">
      <c r="M3493" s="10" t="n">
        <v>40257</v>
      </c>
      <c r="N3493">
        <f>N3486-1</f>
        <v>12</v>
      </c>
      <c r="O3493" t="n">
        <v>17</v>
      </c>
    </row>
    <row r="3494" spans="13:15">
      <c r="M3494" s="10" t="n">
        <v>40256</v>
      </c>
      <c r="N3494">
        <f>N3487-1</f>
        <v>12</v>
      </c>
      <c r="O3494" t="n">
        <v>17</v>
      </c>
    </row>
    <row r="3495" spans="13:15">
      <c r="M3495" s="10" t="n">
        <v>40255</v>
      </c>
      <c r="N3495">
        <f>N3488-1</f>
        <v>12</v>
      </c>
      <c r="O3495" t="n">
        <v>17</v>
      </c>
    </row>
    <row r="3496" spans="13:15">
      <c r="M3496" s="10" t="n">
        <v>40254</v>
      </c>
      <c r="N3496">
        <f>N3489-1</f>
        <v>12</v>
      </c>
      <c r="O3496" t="n">
        <v>17</v>
      </c>
    </row>
    <row r="3497" spans="13:15">
      <c r="M3497" s="10" t="n">
        <v>40253</v>
      </c>
      <c r="N3497">
        <f>N3490-1</f>
        <v>12</v>
      </c>
      <c r="O3497" t="n">
        <v>17</v>
      </c>
    </row>
    <row r="3498" spans="13:15">
      <c r="M3498" s="10" t="n">
        <v>40252</v>
      </c>
      <c r="N3498">
        <f>N3491-1</f>
        <v>12</v>
      </c>
      <c r="O3498" t="n">
        <v>17</v>
      </c>
    </row>
    <row r="3499" spans="13:15">
      <c r="M3499" s="10" t="n">
        <v>40251</v>
      </c>
      <c r="N3499">
        <f>N3492-1</f>
        <v>11</v>
      </c>
      <c r="O3499" t="n">
        <v>17</v>
      </c>
    </row>
    <row r="3500" spans="13:15">
      <c r="M3500" s="10" t="n">
        <v>40250</v>
      </c>
      <c r="N3500">
        <f>N3493-1</f>
        <v>11</v>
      </c>
      <c r="O3500" t="n">
        <v>17</v>
      </c>
    </row>
    <row r="3501" spans="13:15">
      <c r="M3501" s="10" t="n">
        <v>40249</v>
      </c>
      <c r="N3501">
        <f>N3494-1</f>
        <v>11</v>
      </c>
      <c r="O3501" t="n">
        <v>17</v>
      </c>
    </row>
    <row r="3502" spans="13:15">
      <c r="M3502" s="10" t="n">
        <v>40248</v>
      </c>
      <c r="N3502">
        <f>N3495-1</f>
        <v>11</v>
      </c>
      <c r="O3502" t="n">
        <v>17</v>
      </c>
    </row>
    <row r="3503" spans="13:15">
      <c r="M3503" s="10" t="n">
        <v>40247</v>
      </c>
      <c r="N3503">
        <f>N3496-1</f>
        <v>11</v>
      </c>
      <c r="O3503" t="n">
        <v>17</v>
      </c>
    </row>
    <row r="3504" spans="13:15">
      <c r="M3504" s="10" t="n">
        <v>40246</v>
      </c>
      <c r="N3504">
        <f>N3497-1</f>
        <v>11</v>
      </c>
      <c r="O3504" t="n">
        <v>17</v>
      </c>
    </row>
    <row r="3505" spans="13:15">
      <c r="M3505" s="10" t="n">
        <v>40245</v>
      </c>
      <c r="N3505">
        <f>N3498-1</f>
        <v>11</v>
      </c>
      <c r="O3505" t="n">
        <v>17</v>
      </c>
    </row>
    <row r="3506" spans="13:15">
      <c r="M3506" s="10" t="n">
        <v>40244</v>
      </c>
      <c r="N3506">
        <f>N3499-1</f>
        <v>10</v>
      </c>
      <c r="O3506" t="n">
        <v>17</v>
      </c>
    </row>
    <row r="3507" spans="13:15">
      <c r="M3507" s="10" t="n">
        <v>40243</v>
      </c>
      <c r="N3507">
        <f>N3500-1</f>
        <v>10</v>
      </c>
      <c r="O3507" t="n">
        <v>17</v>
      </c>
    </row>
    <row r="3508" spans="13:15">
      <c r="M3508" s="10" t="n">
        <v>40242</v>
      </c>
      <c r="N3508">
        <f>N3501-1</f>
        <v>10</v>
      </c>
      <c r="O3508" t="n">
        <v>17</v>
      </c>
    </row>
    <row r="3509" spans="13:15">
      <c r="M3509" s="10" t="n">
        <v>40241</v>
      </c>
      <c r="N3509">
        <f>N3502-1</f>
        <v>10</v>
      </c>
      <c r="O3509" t="n">
        <v>17</v>
      </c>
    </row>
    <row r="3510" spans="13:15">
      <c r="M3510" s="10" t="n">
        <v>40240</v>
      </c>
      <c r="N3510">
        <f>N3503-1</f>
        <v>10</v>
      </c>
      <c r="O3510" t="n">
        <v>17</v>
      </c>
    </row>
    <row r="3511" spans="13:15">
      <c r="M3511" s="10" t="n">
        <v>40239</v>
      </c>
      <c r="N3511">
        <f>N3504-1</f>
        <v>10</v>
      </c>
      <c r="O3511" t="n">
        <v>17</v>
      </c>
    </row>
    <row r="3512" spans="13:15">
      <c r="M3512" s="10" t="n">
        <v>40238</v>
      </c>
      <c r="N3512">
        <f>N3505-1</f>
        <v>10</v>
      </c>
      <c r="O3512" t="n">
        <v>17</v>
      </c>
    </row>
    <row r="3513" spans="13:15">
      <c r="M3513" s="10" t="n">
        <v>40237</v>
      </c>
      <c r="N3513">
        <f>N3506-1</f>
        <v>9</v>
      </c>
      <c r="O3513" t="n">
        <v>17</v>
      </c>
    </row>
    <row r="3514" spans="13:15">
      <c r="M3514" s="10" t="n">
        <v>40236</v>
      </c>
      <c r="N3514">
        <f>N3507-1</f>
        <v>9</v>
      </c>
      <c r="O3514" t="n">
        <v>17</v>
      </c>
    </row>
    <row r="3515" spans="13:15">
      <c r="M3515" s="10" t="n">
        <v>40235</v>
      </c>
      <c r="N3515">
        <f>N3508-1</f>
        <v>9</v>
      </c>
      <c r="O3515" t="n">
        <v>17</v>
      </c>
    </row>
    <row r="3516" spans="13:15">
      <c r="M3516" s="10" t="n">
        <v>40234</v>
      </c>
      <c r="N3516">
        <f>N3509-1</f>
        <v>9</v>
      </c>
      <c r="O3516" t="n">
        <v>17</v>
      </c>
    </row>
    <row r="3517" spans="13:15">
      <c r="M3517" s="10" t="n">
        <v>40233</v>
      </c>
      <c r="N3517">
        <f>N3510-1</f>
        <v>9</v>
      </c>
      <c r="O3517" t="n">
        <v>17</v>
      </c>
    </row>
    <row r="3518" spans="13:15">
      <c r="M3518" s="10" t="n">
        <v>40232</v>
      </c>
      <c r="N3518">
        <f>N3511-1</f>
        <v>9</v>
      </c>
      <c r="O3518" t="n">
        <v>17</v>
      </c>
    </row>
    <row r="3519" spans="13:15">
      <c r="M3519" s="10" t="n">
        <v>40231</v>
      </c>
      <c r="N3519">
        <f>N3512-1</f>
        <v>9</v>
      </c>
      <c r="O3519" t="n">
        <v>17</v>
      </c>
    </row>
    <row r="3520" spans="13:15">
      <c r="M3520" s="10" t="n">
        <v>40230</v>
      </c>
      <c r="N3520">
        <f>N3513-1</f>
        <v>8</v>
      </c>
      <c r="O3520" t="n">
        <v>17</v>
      </c>
    </row>
    <row r="3521" spans="13:15">
      <c r="M3521" s="10" t="n">
        <v>40229</v>
      </c>
      <c r="N3521">
        <f>N3514-1</f>
        <v>8</v>
      </c>
      <c r="O3521" t="n">
        <v>17</v>
      </c>
    </row>
    <row r="3522" spans="13:15">
      <c r="M3522" s="10" t="n">
        <v>40228</v>
      </c>
      <c r="N3522">
        <f>N3515-1</f>
        <v>8</v>
      </c>
      <c r="O3522" t="n">
        <v>17</v>
      </c>
    </row>
    <row r="3523" spans="13:15">
      <c r="M3523" s="10" t="n">
        <v>40227</v>
      </c>
      <c r="N3523">
        <f>N3516-1</f>
        <v>8</v>
      </c>
      <c r="O3523" t="n">
        <v>17</v>
      </c>
    </row>
    <row r="3524" spans="13:15">
      <c r="M3524" s="10" t="n">
        <v>40226</v>
      </c>
      <c r="N3524">
        <f>N3517-1</f>
        <v>8</v>
      </c>
      <c r="O3524" t="n">
        <v>17</v>
      </c>
    </row>
    <row r="3525" spans="13:15">
      <c r="M3525" s="10" t="n">
        <v>40225</v>
      </c>
      <c r="N3525">
        <f>N3518-1</f>
        <v>8</v>
      </c>
      <c r="O3525" t="n">
        <v>17</v>
      </c>
    </row>
    <row r="3526" spans="13:15">
      <c r="M3526" s="10" t="n">
        <v>40224</v>
      </c>
      <c r="N3526">
        <f>N3519-1</f>
        <v>8</v>
      </c>
      <c r="O3526" t="n">
        <v>17</v>
      </c>
    </row>
    <row r="3527" spans="13:15">
      <c r="M3527" s="10" t="n">
        <v>40223</v>
      </c>
      <c r="N3527">
        <f>N3520-1</f>
        <v>7</v>
      </c>
      <c r="O3527" t="n">
        <v>17</v>
      </c>
    </row>
    <row r="3528" spans="13:15">
      <c r="M3528" s="10" t="n">
        <v>40222</v>
      </c>
      <c r="N3528">
        <f>N3521-1</f>
        <v>7</v>
      </c>
      <c r="O3528" t="n">
        <v>17</v>
      </c>
    </row>
    <row r="3529" spans="13:15">
      <c r="M3529" s="10" t="n">
        <v>40221</v>
      </c>
      <c r="N3529">
        <f>N3522-1</f>
        <v>7</v>
      </c>
      <c r="O3529" t="n">
        <v>17</v>
      </c>
    </row>
    <row r="3530" spans="13:15">
      <c r="M3530" s="10" t="n">
        <v>40220</v>
      </c>
      <c r="N3530">
        <f>N3523-1</f>
        <v>7</v>
      </c>
      <c r="O3530" t="n">
        <v>17</v>
      </c>
    </row>
    <row r="3531" spans="13:15">
      <c r="M3531" s="10" t="n">
        <v>40219</v>
      </c>
      <c r="N3531">
        <f>N3524-1</f>
        <v>7</v>
      </c>
      <c r="O3531" t="n">
        <v>17</v>
      </c>
    </row>
    <row r="3532" spans="13:15">
      <c r="M3532" s="10" t="n">
        <v>40218</v>
      </c>
      <c r="N3532">
        <f>N3525-1</f>
        <v>7</v>
      </c>
      <c r="O3532" t="n">
        <v>17</v>
      </c>
    </row>
    <row r="3533" spans="13:15">
      <c r="M3533" s="10" t="n">
        <v>40217</v>
      </c>
      <c r="N3533">
        <f>N3526-1</f>
        <v>7</v>
      </c>
      <c r="O3533" t="n">
        <v>17</v>
      </c>
    </row>
    <row r="3534" spans="13:15">
      <c r="M3534" s="10" t="n">
        <v>40216</v>
      </c>
      <c r="N3534">
        <f>N3527-1</f>
        <v>6</v>
      </c>
      <c r="O3534" t="n">
        <v>17</v>
      </c>
    </row>
    <row r="3535" spans="13:15">
      <c r="M3535" s="10" t="n">
        <v>40215</v>
      </c>
      <c r="N3535">
        <f>N3528-1</f>
        <v>6</v>
      </c>
      <c r="O3535" t="n">
        <v>17</v>
      </c>
    </row>
    <row r="3536" spans="13:15">
      <c r="M3536" s="10" t="n">
        <v>40214</v>
      </c>
      <c r="N3536">
        <f>N3529-1</f>
        <v>6</v>
      </c>
      <c r="O3536" t="n">
        <v>17</v>
      </c>
    </row>
    <row r="3537" spans="13:15">
      <c r="M3537" s="10" t="n">
        <v>40213</v>
      </c>
      <c r="N3537">
        <f>N3530-1</f>
        <v>6</v>
      </c>
      <c r="O3537" t="n">
        <v>17</v>
      </c>
    </row>
    <row r="3538" spans="13:15">
      <c r="M3538" s="10" t="n">
        <v>40212</v>
      </c>
      <c r="N3538">
        <f>N3531-1</f>
        <v>6</v>
      </c>
      <c r="O3538" t="n">
        <v>17</v>
      </c>
    </row>
    <row r="3539" spans="13:15">
      <c r="M3539" s="10" t="n">
        <v>40211</v>
      </c>
      <c r="N3539">
        <f>N3532-1</f>
        <v>6</v>
      </c>
      <c r="O3539" t="n">
        <v>17</v>
      </c>
    </row>
    <row r="3540" spans="13:15">
      <c r="M3540" s="10" t="n">
        <v>40210</v>
      </c>
      <c r="N3540">
        <f>N3533-1</f>
        <v>6</v>
      </c>
      <c r="O3540" t="n">
        <v>17</v>
      </c>
    </row>
    <row r="3541" spans="13:15">
      <c r="M3541" s="10" t="n">
        <v>40209</v>
      </c>
      <c r="N3541">
        <f>N3534-1</f>
        <v>5</v>
      </c>
      <c r="O3541" t="n">
        <v>17</v>
      </c>
    </row>
    <row r="3542" spans="13:15">
      <c r="M3542" s="10" t="n">
        <v>40208</v>
      </c>
      <c r="N3542">
        <f>N3535-1</f>
        <v>5</v>
      </c>
      <c r="O3542" t="n">
        <v>17</v>
      </c>
    </row>
    <row r="3543" spans="13:15">
      <c r="M3543" s="10" t="n">
        <v>40207</v>
      </c>
      <c r="N3543">
        <f>N3536-1</f>
        <v>5</v>
      </c>
      <c r="O3543" t="n">
        <v>17</v>
      </c>
    </row>
    <row r="3544" spans="13:15">
      <c r="M3544" s="10" t="n">
        <v>40206</v>
      </c>
      <c r="N3544">
        <f>N3537-1</f>
        <v>5</v>
      </c>
      <c r="O3544" t="n">
        <v>17</v>
      </c>
    </row>
    <row r="3545" spans="13:15">
      <c r="M3545" s="10" t="n">
        <v>40205</v>
      </c>
      <c r="N3545">
        <f>N3538-1</f>
        <v>5</v>
      </c>
      <c r="O3545" t="n">
        <v>17</v>
      </c>
    </row>
    <row r="3546" spans="13:15">
      <c r="M3546" s="10" t="n">
        <v>40204</v>
      </c>
      <c r="N3546">
        <f>N3539-1</f>
        <v>5</v>
      </c>
      <c r="O3546" t="n">
        <v>17</v>
      </c>
    </row>
    <row r="3547" spans="13:15">
      <c r="M3547" s="10" t="n">
        <v>40203</v>
      </c>
      <c r="N3547">
        <f>N3540-1</f>
        <v>5</v>
      </c>
      <c r="O3547" t="n">
        <v>17</v>
      </c>
    </row>
    <row r="3548" spans="13:15">
      <c r="M3548" s="10" t="n">
        <v>40202</v>
      </c>
      <c r="N3548">
        <f>N3541-1</f>
        <v>4</v>
      </c>
      <c r="O3548" t="n">
        <v>17</v>
      </c>
    </row>
    <row r="3549" spans="13:15">
      <c r="M3549" s="10" t="n">
        <v>40201</v>
      </c>
      <c r="N3549">
        <f>N3542-1</f>
        <v>4</v>
      </c>
      <c r="O3549" t="n">
        <v>17</v>
      </c>
    </row>
    <row r="3550" spans="13:15">
      <c r="M3550" s="10" t="n">
        <v>40200</v>
      </c>
      <c r="N3550">
        <f>N3543-1</f>
        <v>4</v>
      </c>
      <c r="O3550" t="n">
        <v>17</v>
      </c>
    </row>
    <row r="3551" spans="13:15">
      <c r="M3551" s="10" t="n">
        <v>40199</v>
      </c>
      <c r="N3551">
        <f>N3544-1</f>
        <v>4</v>
      </c>
      <c r="O3551" t="n">
        <v>17</v>
      </c>
    </row>
    <row r="3552" spans="13:15">
      <c r="M3552" s="10" t="n">
        <v>40198</v>
      </c>
      <c r="N3552">
        <f>N3545-1</f>
        <v>4</v>
      </c>
      <c r="O3552" t="n">
        <v>17</v>
      </c>
    </row>
    <row r="3553" spans="13:15">
      <c r="M3553" s="10" t="n">
        <v>40197</v>
      </c>
      <c r="N3553">
        <f>N3546-1</f>
        <v>4</v>
      </c>
      <c r="O3553" t="n">
        <v>17</v>
      </c>
    </row>
    <row r="3554" spans="13:15">
      <c r="M3554" s="10" t="n">
        <v>40196</v>
      </c>
      <c r="N3554">
        <f>N3547-1</f>
        <v>4</v>
      </c>
      <c r="O3554" t="n">
        <v>17</v>
      </c>
    </row>
    <row r="3555" spans="13:15">
      <c r="M3555" s="10" t="n">
        <v>40195</v>
      </c>
      <c r="N3555">
        <f>N3548-1</f>
        <v>3</v>
      </c>
      <c r="O3555" t="n">
        <v>17</v>
      </c>
    </row>
    <row r="3556" spans="13:15">
      <c r="M3556" s="10" t="n">
        <v>40194</v>
      </c>
      <c r="N3556">
        <f>N3549-1</f>
        <v>3</v>
      </c>
      <c r="O3556" t="n">
        <v>17</v>
      </c>
    </row>
    <row r="3557" spans="13:15">
      <c r="M3557" s="10" t="n">
        <v>40193</v>
      </c>
      <c r="N3557">
        <f>N3550-1</f>
        <v>3</v>
      </c>
      <c r="O3557" t="n">
        <v>17</v>
      </c>
    </row>
    <row r="3558" spans="13:15">
      <c r="M3558" s="10" t="n">
        <v>40192</v>
      </c>
      <c r="N3558">
        <f>N3551-1</f>
        <v>3</v>
      </c>
      <c r="O3558" t="n">
        <v>17</v>
      </c>
    </row>
    <row r="3559" spans="13:15">
      <c r="M3559" s="10" t="n">
        <v>40191</v>
      </c>
      <c r="N3559">
        <f>N3552-1</f>
        <v>3</v>
      </c>
      <c r="O3559" t="n">
        <v>17</v>
      </c>
    </row>
    <row r="3560" spans="13:15">
      <c r="M3560" s="10" t="n">
        <v>40190</v>
      </c>
      <c r="N3560">
        <f>N3553-1</f>
        <v>3</v>
      </c>
      <c r="O3560" t="n">
        <v>17</v>
      </c>
    </row>
    <row r="3561" spans="13:15">
      <c r="M3561" s="10" t="n">
        <v>40189</v>
      </c>
      <c r="N3561">
        <f>N3554-1</f>
        <v>3</v>
      </c>
      <c r="O3561" t="n">
        <v>17</v>
      </c>
    </row>
    <row r="3562" spans="13:15">
      <c r="M3562" s="10" t="n">
        <v>40188</v>
      </c>
      <c r="N3562">
        <f>N3555-1</f>
        <v>2</v>
      </c>
      <c r="O3562" t="n">
        <v>17</v>
      </c>
    </row>
    <row r="3563" spans="13:15">
      <c r="M3563" s="10" t="n">
        <v>40187</v>
      </c>
      <c r="N3563">
        <f>N3556-1</f>
        <v>2</v>
      </c>
      <c r="O3563" t="n">
        <v>17</v>
      </c>
    </row>
    <row r="3564" spans="13:15">
      <c r="M3564" s="10" t="n">
        <v>40186</v>
      </c>
      <c r="N3564">
        <f>N3557-1</f>
        <v>2</v>
      </c>
      <c r="O3564" t="n">
        <v>17</v>
      </c>
    </row>
    <row r="3565" spans="13:15">
      <c r="M3565" s="10" t="n">
        <v>40185</v>
      </c>
      <c r="N3565">
        <f>N3558-1</f>
        <v>2</v>
      </c>
      <c r="O3565" t="n">
        <v>17</v>
      </c>
    </row>
    <row r="3566" spans="13:15">
      <c r="M3566" s="10" t="n">
        <v>40184</v>
      </c>
      <c r="N3566">
        <f>N3559-1</f>
        <v>2</v>
      </c>
      <c r="O3566" t="n">
        <v>17</v>
      </c>
    </row>
    <row r="3567" spans="13:15">
      <c r="M3567" s="10" t="n">
        <v>40183</v>
      </c>
      <c r="N3567">
        <f>N3560-1</f>
        <v>2</v>
      </c>
      <c r="O3567" t="n">
        <v>17</v>
      </c>
    </row>
    <row r="3568" spans="13:15">
      <c r="M3568" s="10" t="n">
        <v>40182</v>
      </c>
      <c r="N3568">
        <f>N3561-1</f>
        <v>2</v>
      </c>
      <c r="O3568" t="n">
        <v>17</v>
      </c>
    </row>
    <row r="3569" spans="13:15">
      <c r="M3569" s="10" t="n">
        <v>40181</v>
      </c>
      <c r="N3569">
        <f>N3562-1</f>
        <v>1</v>
      </c>
      <c r="O3569" t="n">
        <v>17</v>
      </c>
    </row>
    <row r="3570" spans="13:15">
      <c r="M3570" s="10" t="n">
        <v>40180</v>
      </c>
      <c r="N3570">
        <f>N3563-1</f>
        <v>1</v>
      </c>
      <c r="O3570" t="n">
        <v>17</v>
      </c>
    </row>
    <row r="3571" spans="13:15">
      <c r="M3571" s="10" t="n">
        <v>40179</v>
      </c>
      <c r="N3571">
        <f>N3564-1</f>
        <v>1</v>
      </c>
      <c r="O3571" t="n">
        <v>17</v>
      </c>
    </row>
    <row r="3572" spans="13:15">
      <c r="M3572" s="10" t="n">
        <v>40178</v>
      </c>
      <c r="N3572">
        <f>N3565-1</f>
        <v>1</v>
      </c>
      <c r="O3572" t="n">
        <v>17</v>
      </c>
    </row>
    <row r="3573" spans="13:15">
      <c r="M3573" s="10" t="n">
        <v>40177</v>
      </c>
      <c r="N3573">
        <f>N3566-1</f>
        <v>1</v>
      </c>
      <c r="O3573" t="n">
        <v>17</v>
      </c>
    </row>
    <row r="3574" spans="13:15">
      <c r="M3574" s="10" t="n">
        <v>40176</v>
      </c>
      <c r="N3574">
        <f>N3567-1</f>
        <v>1</v>
      </c>
      <c r="O3574" t="n">
        <v>17</v>
      </c>
    </row>
    <row r="3575" spans="13:15">
      <c r="M3575" s="10" t="n">
        <v>40175</v>
      </c>
      <c r="N3575">
        <f>N3568-1</f>
        <v>1</v>
      </c>
      <c r="O3575" t="n">
        <v>17</v>
      </c>
    </row>
    <row r="3576" spans="13:15">
      <c r="M3576" s="10" t="n">
        <v>40174</v>
      </c>
      <c r="N3576" t="n">
        <v>16</v>
      </c>
      <c r="O3576" t="n">
        <v>16</v>
      </c>
    </row>
    <row r="3577" spans="13:15">
      <c r="M3577" s="10" t="n">
        <v>40173</v>
      </c>
      <c r="N3577" t="n">
        <v>16</v>
      </c>
      <c r="O3577" t="n">
        <v>16</v>
      </c>
    </row>
    <row r="3578" spans="13:15">
      <c r="M3578" s="10" t="n">
        <v>40172</v>
      </c>
      <c r="N3578" t="n">
        <v>16</v>
      </c>
      <c r="O3578" t="n">
        <v>16</v>
      </c>
    </row>
    <row r="3579" spans="13:15">
      <c r="M3579" s="10" t="n">
        <v>40171</v>
      </c>
      <c r="N3579" t="n">
        <v>16</v>
      </c>
      <c r="O3579" t="n">
        <v>16</v>
      </c>
    </row>
    <row r="3580" spans="13:15">
      <c r="M3580" s="10" t="n">
        <v>40170</v>
      </c>
      <c r="N3580" t="n">
        <v>16</v>
      </c>
      <c r="O3580" t="n">
        <v>16</v>
      </c>
    </row>
    <row r="3581" spans="13:15">
      <c r="M3581" s="10" t="n">
        <v>40169</v>
      </c>
      <c r="N3581" t="n">
        <v>16</v>
      </c>
      <c r="O3581" t="n">
        <v>16</v>
      </c>
    </row>
    <row r="3582" spans="13:15">
      <c r="M3582" s="10" t="n">
        <v>40168</v>
      </c>
      <c r="N3582" t="n">
        <v>16</v>
      </c>
      <c r="O3582" t="n">
        <v>16</v>
      </c>
    </row>
    <row r="3583" spans="13:15">
      <c r="M3583" s="10" t="n">
        <v>40167</v>
      </c>
      <c r="N3583">
        <f>N3576-1</f>
        <v>15</v>
      </c>
      <c r="O3583" t="n">
        <v>16</v>
      </c>
    </row>
    <row r="3584" spans="13:15">
      <c r="M3584" s="10" t="n">
        <v>40166</v>
      </c>
      <c r="N3584">
        <f>N3577-1</f>
        <v>15</v>
      </c>
      <c r="O3584" t="n">
        <v>16</v>
      </c>
    </row>
    <row r="3585" spans="13:15">
      <c r="M3585" s="10" t="n">
        <v>40165</v>
      </c>
      <c r="N3585">
        <f>N3578-1</f>
        <v>15</v>
      </c>
      <c r="O3585" t="n">
        <v>16</v>
      </c>
    </row>
    <row r="3586" spans="13:15">
      <c r="M3586" s="10" t="n">
        <v>40164</v>
      </c>
      <c r="N3586">
        <f>N3579-1</f>
        <v>15</v>
      </c>
      <c r="O3586" t="n">
        <v>16</v>
      </c>
    </row>
    <row r="3587" spans="13:15">
      <c r="M3587" s="10" t="n">
        <v>40163</v>
      </c>
      <c r="N3587">
        <f>N3580-1</f>
        <v>15</v>
      </c>
      <c r="O3587" t="n">
        <v>16</v>
      </c>
    </row>
    <row r="3588" spans="13:15">
      <c r="M3588" s="10" t="n">
        <v>40162</v>
      </c>
      <c r="N3588">
        <f>N3581-1</f>
        <v>15</v>
      </c>
      <c r="O3588" t="n">
        <v>16</v>
      </c>
    </row>
    <row r="3589" spans="13:15">
      <c r="M3589" s="10" t="n">
        <v>40161</v>
      </c>
      <c r="N3589">
        <f>N3582-1</f>
        <v>15</v>
      </c>
      <c r="O3589" t="n">
        <v>16</v>
      </c>
    </row>
    <row r="3590" spans="13:15">
      <c r="M3590" s="10" t="n">
        <v>40160</v>
      </c>
      <c r="N3590">
        <f>N3583-1</f>
        <v>14</v>
      </c>
      <c r="O3590" t="n">
        <v>16</v>
      </c>
    </row>
    <row r="3591" spans="13:15">
      <c r="M3591" s="10" t="n">
        <v>40159</v>
      </c>
      <c r="N3591">
        <f>N3584-1</f>
        <v>14</v>
      </c>
      <c r="O3591" t="n">
        <v>16</v>
      </c>
    </row>
    <row r="3592" spans="13:15">
      <c r="M3592" s="10" t="n">
        <v>40158</v>
      </c>
      <c r="N3592">
        <f>N3585-1</f>
        <v>14</v>
      </c>
      <c r="O3592" t="n">
        <v>16</v>
      </c>
    </row>
    <row r="3593" spans="13:15">
      <c r="M3593" s="10" t="n">
        <v>40157</v>
      </c>
      <c r="N3593">
        <f>N3586-1</f>
        <v>14</v>
      </c>
      <c r="O3593" t="n">
        <v>16</v>
      </c>
    </row>
    <row r="3594" spans="13:15">
      <c r="M3594" s="10" t="n">
        <v>40156</v>
      </c>
      <c r="N3594">
        <f>N3587-1</f>
        <v>14</v>
      </c>
      <c r="O3594" t="n">
        <v>16</v>
      </c>
    </row>
    <row r="3595" spans="13:15">
      <c r="M3595" s="10" t="n">
        <v>40155</v>
      </c>
      <c r="N3595">
        <f>N3588-1</f>
        <v>14</v>
      </c>
      <c r="O3595" t="n">
        <v>16</v>
      </c>
    </row>
    <row r="3596" spans="13:15">
      <c r="M3596" s="10" t="n">
        <v>40154</v>
      </c>
      <c r="N3596">
        <f>N3589-1</f>
        <v>14</v>
      </c>
      <c r="O3596" t="n">
        <v>16</v>
      </c>
    </row>
    <row r="3597" spans="13:15">
      <c r="M3597" s="10" t="n">
        <v>40153</v>
      </c>
      <c r="N3597">
        <f>N3590-1</f>
        <v>13</v>
      </c>
      <c r="O3597" t="n">
        <v>16</v>
      </c>
    </row>
    <row r="3598" spans="13:15">
      <c r="M3598" s="10" t="n">
        <v>40152</v>
      </c>
      <c r="N3598">
        <f>N3591-1</f>
        <v>13</v>
      </c>
      <c r="O3598" t="n">
        <v>16</v>
      </c>
    </row>
    <row r="3599" spans="13:15">
      <c r="M3599" s="10" t="n">
        <v>40151</v>
      </c>
      <c r="N3599">
        <f>N3592-1</f>
        <v>13</v>
      </c>
      <c r="O3599" t="n">
        <v>16</v>
      </c>
    </row>
    <row r="3600" spans="13:15">
      <c r="M3600" s="10" t="n">
        <v>40150</v>
      </c>
      <c r="N3600">
        <f>N3593-1</f>
        <v>13</v>
      </c>
      <c r="O3600" t="n">
        <v>16</v>
      </c>
    </row>
    <row r="3601" spans="13:15">
      <c r="M3601" s="10" t="n">
        <v>40149</v>
      </c>
      <c r="N3601">
        <f>N3594-1</f>
        <v>13</v>
      </c>
      <c r="O3601" t="n">
        <v>16</v>
      </c>
    </row>
    <row r="3602" spans="13:15">
      <c r="M3602" s="10" t="n">
        <v>40148</v>
      </c>
      <c r="N3602">
        <f>N3595-1</f>
        <v>13</v>
      </c>
      <c r="O3602" t="n">
        <v>16</v>
      </c>
    </row>
    <row r="3603" spans="13:15">
      <c r="M3603" s="10" t="n">
        <v>40147</v>
      </c>
      <c r="N3603">
        <f>N3596-1</f>
        <v>13</v>
      </c>
      <c r="O3603" t="n">
        <v>16</v>
      </c>
    </row>
    <row r="3604" spans="13:15">
      <c r="M3604" s="10" t="n">
        <v>40146</v>
      </c>
      <c r="N3604">
        <f>N3597-1</f>
        <v>12</v>
      </c>
      <c r="O3604" t="n">
        <v>16</v>
      </c>
    </row>
    <row r="3605" spans="13:15">
      <c r="M3605" s="10" t="n">
        <v>40145</v>
      </c>
      <c r="N3605">
        <f>N3598-1</f>
        <v>12</v>
      </c>
      <c r="O3605" t="n">
        <v>16</v>
      </c>
    </row>
    <row r="3606" spans="13:15">
      <c r="M3606" s="10" t="n">
        <v>40144</v>
      </c>
      <c r="N3606">
        <f>N3599-1</f>
        <v>12</v>
      </c>
      <c r="O3606" t="n">
        <v>16</v>
      </c>
    </row>
    <row r="3607" spans="13:15">
      <c r="M3607" s="10" t="n">
        <v>40143</v>
      </c>
      <c r="N3607">
        <f>N3600-1</f>
        <v>12</v>
      </c>
      <c r="O3607" t="n">
        <v>16</v>
      </c>
    </row>
    <row r="3608" spans="13:15">
      <c r="M3608" s="10" t="n">
        <v>40142</v>
      </c>
      <c r="N3608">
        <f>N3601-1</f>
        <v>12</v>
      </c>
      <c r="O3608" t="n">
        <v>16</v>
      </c>
    </row>
    <row r="3609" spans="13:15">
      <c r="M3609" s="10" t="n">
        <v>40141</v>
      </c>
      <c r="N3609">
        <f>N3602-1</f>
        <v>12</v>
      </c>
      <c r="O3609" t="n">
        <v>16</v>
      </c>
    </row>
    <row r="3610" spans="13:15">
      <c r="M3610" s="10" t="n">
        <v>40140</v>
      </c>
      <c r="N3610">
        <f>N3603-1</f>
        <v>12</v>
      </c>
      <c r="O3610" t="n">
        <v>16</v>
      </c>
    </row>
    <row r="3611" spans="13:15">
      <c r="M3611" s="10" t="n">
        <v>40139</v>
      </c>
      <c r="N3611">
        <f>N3604-1</f>
        <v>11</v>
      </c>
      <c r="O3611" t="n">
        <v>16</v>
      </c>
    </row>
    <row r="3612" spans="13:15">
      <c r="M3612" s="10" t="n">
        <v>40138</v>
      </c>
      <c r="N3612">
        <f>N3605-1</f>
        <v>11</v>
      </c>
      <c r="O3612" t="n">
        <v>16</v>
      </c>
    </row>
    <row r="3613" spans="13:15">
      <c r="M3613" s="10" t="n">
        <v>40137</v>
      </c>
      <c r="N3613">
        <f>N3606-1</f>
        <v>11</v>
      </c>
      <c r="O3613" t="n">
        <v>16</v>
      </c>
    </row>
    <row r="3614" spans="13:15">
      <c r="M3614" s="10" t="n">
        <v>40136</v>
      </c>
      <c r="N3614">
        <f>N3607-1</f>
        <v>11</v>
      </c>
      <c r="O3614" t="n">
        <v>16</v>
      </c>
    </row>
    <row r="3615" spans="13:15">
      <c r="M3615" s="10" t="n">
        <v>40135</v>
      </c>
      <c r="N3615">
        <f>N3608-1</f>
        <v>11</v>
      </c>
      <c r="O3615" t="n">
        <v>16</v>
      </c>
    </row>
    <row r="3616" spans="13:15">
      <c r="M3616" s="10" t="n">
        <v>40134</v>
      </c>
      <c r="N3616">
        <f>N3609-1</f>
        <v>11</v>
      </c>
      <c r="O3616" t="n">
        <v>16</v>
      </c>
    </row>
    <row r="3617" spans="13:15">
      <c r="M3617" s="10" t="n">
        <v>40133</v>
      </c>
      <c r="N3617">
        <f>N3610-1</f>
        <v>11</v>
      </c>
      <c r="O3617" t="n">
        <v>16</v>
      </c>
    </row>
    <row r="3618" spans="13:15">
      <c r="M3618" s="10" t="n">
        <v>40132</v>
      </c>
      <c r="N3618">
        <f>N3611-1</f>
        <v>10</v>
      </c>
      <c r="O3618" t="n">
        <v>16</v>
      </c>
    </row>
    <row r="3619" spans="13:15">
      <c r="M3619" s="10" t="n">
        <v>40131</v>
      </c>
      <c r="N3619">
        <f>N3612-1</f>
        <v>10</v>
      </c>
      <c r="O3619" t="n">
        <v>16</v>
      </c>
    </row>
    <row r="3620" spans="13:15">
      <c r="M3620" s="10" t="n">
        <v>40130</v>
      </c>
      <c r="N3620">
        <f>N3613-1</f>
        <v>10</v>
      </c>
      <c r="O3620" t="n">
        <v>16</v>
      </c>
    </row>
    <row r="3621" spans="13:15">
      <c r="M3621" s="10" t="n">
        <v>40129</v>
      </c>
      <c r="N3621">
        <f>N3614-1</f>
        <v>10</v>
      </c>
      <c r="O3621" t="n">
        <v>16</v>
      </c>
    </row>
    <row r="3622" spans="13:15">
      <c r="M3622" s="10" t="n">
        <v>40128</v>
      </c>
      <c r="N3622">
        <f>N3615-1</f>
        <v>10</v>
      </c>
      <c r="O3622" t="n">
        <v>16</v>
      </c>
    </row>
    <row r="3623" spans="13:15">
      <c r="M3623" s="10" t="n">
        <v>40127</v>
      </c>
      <c r="N3623">
        <f>N3616-1</f>
        <v>10</v>
      </c>
      <c r="O3623" t="n">
        <v>16</v>
      </c>
    </row>
    <row r="3624" spans="13:15">
      <c r="M3624" s="10" t="n">
        <v>40126</v>
      </c>
      <c r="N3624">
        <f>N3617-1</f>
        <v>10</v>
      </c>
      <c r="O3624" t="n">
        <v>16</v>
      </c>
    </row>
    <row r="3625" spans="13:15">
      <c r="M3625" s="10" t="n">
        <v>40125</v>
      </c>
      <c r="N3625">
        <f>N3618-1</f>
        <v>9</v>
      </c>
      <c r="O3625" t="n">
        <v>16</v>
      </c>
    </row>
    <row r="3626" spans="13:15">
      <c r="M3626" s="10" t="n">
        <v>40124</v>
      </c>
      <c r="N3626">
        <f>N3619-1</f>
        <v>9</v>
      </c>
      <c r="O3626" t="n">
        <v>16</v>
      </c>
    </row>
    <row r="3627" spans="13:15">
      <c r="M3627" s="10" t="n">
        <v>40123</v>
      </c>
      <c r="N3627">
        <f>N3620-1</f>
        <v>9</v>
      </c>
      <c r="O3627" t="n">
        <v>16</v>
      </c>
    </row>
    <row r="3628" spans="13:15">
      <c r="M3628" s="10" t="n">
        <v>40122</v>
      </c>
      <c r="N3628">
        <f>N3621-1</f>
        <v>9</v>
      </c>
      <c r="O3628" t="n">
        <v>16</v>
      </c>
    </row>
    <row r="3629" spans="13:15">
      <c r="M3629" s="10" t="n">
        <v>40121</v>
      </c>
      <c r="N3629">
        <f>N3622-1</f>
        <v>9</v>
      </c>
      <c r="O3629" t="n">
        <v>16</v>
      </c>
    </row>
    <row r="3630" spans="13:15">
      <c r="M3630" s="10" t="n">
        <v>40120</v>
      </c>
      <c r="N3630">
        <f>N3623-1</f>
        <v>9</v>
      </c>
      <c r="O3630" t="n">
        <v>16</v>
      </c>
    </row>
    <row r="3631" spans="13:15">
      <c r="M3631" s="10" t="n">
        <v>40119</v>
      </c>
      <c r="N3631">
        <f>N3624-1</f>
        <v>9</v>
      </c>
      <c r="O3631" t="n">
        <v>16</v>
      </c>
    </row>
    <row r="3632" spans="13:15">
      <c r="M3632" s="10" t="n">
        <v>40118</v>
      </c>
      <c r="N3632">
        <f>N3625-1</f>
        <v>8</v>
      </c>
      <c r="O3632" t="n">
        <v>16</v>
      </c>
    </row>
    <row r="3633" spans="13:15">
      <c r="M3633" s="10" t="n">
        <v>40117</v>
      </c>
      <c r="N3633">
        <f>N3626-1</f>
        <v>8</v>
      </c>
      <c r="O3633" t="n">
        <v>16</v>
      </c>
    </row>
    <row r="3634" spans="13:15">
      <c r="M3634" s="10" t="n">
        <v>40116</v>
      </c>
      <c r="N3634">
        <f>N3627-1</f>
        <v>8</v>
      </c>
      <c r="O3634" t="n">
        <v>16</v>
      </c>
    </row>
    <row r="3635" spans="13:15">
      <c r="M3635" s="10" t="n">
        <v>40115</v>
      </c>
      <c r="N3635">
        <f>N3628-1</f>
        <v>8</v>
      </c>
      <c r="O3635" t="n">
        <v>16</v>
      </c>
    </row>
    <row r="3636" spans="13:15">
      <c r="M3636" s="10" t="n">
        <v>40114</v>
      </c>
      <c r="N3636">
        <f>N3629-1</f>
        <v>8</v>
      </c>
      <c r="O3636" t="n">
        <v>16</v>
      </c>
    </row>
    <row r="3637" spans="13:15">
      <c r="M3637" s="10" t="n">
        <v>40113</v>
      </c>
      <c r="N3637">
        <f>N3630-1</f>
        <v>8</v>
      </c>
      <c r="O3637" t="n">
        <v>16</v>
      </c>
    </row>
    <row r="3638" spans="13:15">
      <c r="M3638" s="10" t="n">
        <v>40112</v>
      </c>
      <c r="N3638">
        <f>N3631-1</f>
        <v>8</v>
      </c>
      <c r="O3638" t="n">
        <v>16</v>
      </c>
    </row>
    <row r="3639" spans="13:15">
      <c r="M3639" s="10" t="n">
        <v>40111</v>
      </c>
      <c r="N3639">
        <f>N3632-1</f>
        <v>7</v>
      </c>
      <c r="O3639" t="n">
        <v>16</v>
      </c>
    </row>
    <row r="3640" spans="13:15">
      <c r="M3640" s="10" t="n">
        <v>40110</v>
      </c>
      <c r="N3640">
        <f>N3633-1</f>
        <v>7</v>
      </c>
      <c r="O3640" t="n">
        <v>16</v>
      </c>
    </row>
    <row r="3641" spans="13:15">
      <c r="M3641" s="10" t="n">
        <v>40109</v>
      </c>
      <c r="N3641">
        <f>N3634-1</f>
        <v>7</v>
      </c>
      <c r="O3641" t="n">
        <v>16</v>
      </c>
    </row>
    <row r="3642" spans="13:15">
      <c r="M3642" s="10" t="n">
        <v>40108</v>
      </c>
      <c r="N3642">
        <f>N3635-1</f>
        <v>7</v>
      </c>
      <c r="O3642" t="n">
        <v>16</v>
      </c>
    </row>
    <row r="3643" spans="13:15">
      <c r="M3643" s="10" t="n">
        <v>40107</v>
      </c>
      <c r="N3643">
        <f>N3636-1</f>
        <v>7</v>
      </c>
      <c r="O3643" t="n">
        <v>16</v>
      </c>
    </row>
    <row r="3644" spans="13:15">
      <c r="M3644" s="10" t="n">
        <v>40106</v>
      </c>
      <c r="N3644">
        <f>N3637-1</f>
        <v>7</v>
      </c>
      <c r="O3644" t="n">
        <v>16</v>
      </c>
    </row>
    <row r="3645" spans="13:15">
      <c r="M3645" s="10" t="n">
        <v>40105</v>
      </c>
      <c r="N3645">
        <f>N3638-1</f>
        <v>7</v>
      </c>
      <c r="O3645" t="n">
        <v>16</v>
      </c>
    </row>
    <row r="3646" spans="13:15">
      <c r="M3646" s="10" t="n">
        <v>40104</v>
      </c>
      <c r="N3646">
        <f>N3639-1</f>
        <v>6</v>
      </c>
      <c r="O3646" t="n">
        <v>16</v>
      </c>
    </row>
    <row r="3647" spans="13:15">
      <c r="M3647" s="10" t="n">
        <v>40103</v>
      </c>
      <c r="N3647">
        <f>N3640-1</f>
        <v>6</v>
      </c>
      <c r="O3647" t="n">
        <v>16</v>
      </c>
    </row>
    <row r="3648" spans="13:15">
      <c r="M3648" s="10" t="n">
        <v>40102</v>
      </c>
      <c r="N3648">
        <f>N3641-1</f>
        <v>6</v>
      </c>
      <c r="O3648" t="n">
        <v>16</v>
      </c>
    </row>
    <row r="3649" spans="13:15">
      <c r="M3649" s="10" t="n">
        <v>40101</v>
      </c>
      <c r="N3649">
        <f>N3642-1</f>
        <v>6</v>
      </c>
      <c r="O3649" t="n">
        <v>16</v>
      </c>
    </row>
    <row r="3650" spans="13:15">
      <c r="M3650" s="10" t="n">
        <v>40100</v>
      </c>
      <c r="N3650">
        <f>N3643-1</f>
        <v>6</v>
      </c>
      <c r="O3650" t="n">
        <v>16</v>
      </c>
    </row>
    <row r="3651" spans="13:15">
      <c r="M3651" s="10" t="n">
        <v>40099</v>
      </c>
      <c r="N3651">
        <f>N3644-1</f>
        <v>6</v>
      </c>
      <c r="O3651" t="n">
        <v>16</v>
      </c>
    </row>
    <row r="3652" spans="13:15">
      <c r="M3652" s="10" t="n">
        <v>40098</v>
      </c>
      <c r="N3652">
        <f>N3645-1</f>
        <v>6</v>
      </c>
      <c r="O3652" t="n">
        <v>16</v>
      </c>
    </row>
    <row r="3653" spans="13:15">
      <c r="M3653" s="10" t="n">
        <v>40097</v>
      </c>
      <c r="N3653">
        <f>N3646-1</f>
        <v>5</v>
      </c>
      <c r="O3653" t="n">
        <v>16</v>
      </c>
    </row>
    <row r="3654" spans="13:15">
      <c r="M3654" s="10" t="n">
        <v>40096</v>
      </c>
      <c r="N3654">
        <f>N3647-1</f>
        <v>5</v>
      </c>
      <c r="O3654" t="n">
        <v>16</v>
      </c>
    </row>
    <row r="3655" spans="13:15">
      <c r="M3655" s="10" t="n">
        <v>40095</v>
      </c>
      <c r="N3655">
        <f>N3648-1</f>
        <v>5</v>
      </c>
      <c r="O3655" t="n">
        <v>16</v>
      </c>
    </row>
    <row r="3656" spans="13:15">
      <c r="M3656" s="10" t="n">
        <v>40094</v>
      </c>
      <c r="N3656">
        <f>N3649-1</f>
        <v>5</v>
      </c>
      <c r="O3656" t="n">
        <v>16</v>
      </c>
    </row>
    <row r="3657" spans="13:15">
      <c r="M3657" s="10" t="n">
        <v>40093</v>
      </c>
      <c r="N3657">
        <f>N3650-1</f>
        <v>5</v>
      </c>
      <c r="O3657" t="n">
        <v>16</v>
      </c>
    </row>
    <row r="3658" spans="13:15">
      <c r="M3658" s="10" t="n">
        <v>40092</v>
      </c>
      <c r="N3658">
        <f>N3651-1</f>
        <v>5</v>
      </c>
      <c r="O3658" t="n">
        <v>16</v>
      </c>
    </row>
    <row r="3659" spans="13:15">
      <c r="M3659" s="10" t="n">
        <v>40091</v>
      </c>
      <c r="N3659">
        <f>N3652-1</f>
        <v>5</v>
      </c>
      <c r="O3659" t="n">
        <v>16</v>
      </c>
    </row>
    <row r="3660" spans="13:15">
      <c r="M3660" s="10" t="n">
        <v>40090</v>
      </c>
      <c r="N3660">
        <f>N3653-1</f>
        <v>4</v>
      </c>
      <c r="O3660" t="n">
        <v>16</v>
      </c>
    </row>
    <row r="3661" spans="13:15">
      <c r="M3661" s="10" t="n">
        <v>40089</v>
      </c>
      <c r="N3661">
        <f>N3654-1</f>
        <v>4</v>
      </c>
      <c r="O3661" t="n">
        <v>16</v>
      </c>
    </row>
    <row r="3662" spans="13:15">
      <c r="M3662" s="10" t="n">
        <v>40088</v>
      </c>
      <c r="N3662">
        <f>N3655-1</f>
        <v>4</v>
      </c>
      <c r="O3662" t="n">
        <v>16</v>
      </c>
    </row>
    <row r="3663" spans="13:15">
      <c r="M3663" s="10" t="n">
        <v>40087</v>
      </c>
      <c r="N3663">
        <f>N3656-1</f>
        <v>4</v>
      </c>
      <c r="O3663" t="n">
        <v>16</v>
      </c>
    </row>
    <row r="3664" spans="13:15">
      <c r="M3664" s="10" t="n">
        <v>40086</v>
      </c>
      <c r="N3664">
        <f>N3657-1</f>
        <v>4</v>
      </c>
      <c r="O3664" t="n">
        <v>16</v>
      </c>
    </row>
    <row r="3665" spans="13:15">
      <c r="M3665" s="10" t="n">
        <v>40085</v>
      </c>
      <c r="N3665">
        <f>N3658-1</f>
        <v>4</v>
      </c>
      <c r="O3665" t="n">
        <v>16</v>
      </c>
    </row>
    <row r="3666" spans="13:15">
      <c r="M3666" s="10" t="n">
        <v>40084</v>
      </c>
      <c r="N3666">
        <f>N3659-1</f>
        <v>4</v>
      </c>
      <c r="O3666" t="n">
        <v>16</v>
      </c>
    </row>
    <row r="3667" spans="13:15">
      <c r="M3667" s="10" t="n">
        <v>40083</v>
      </c>
      <c r="N3667">
        <f>N3660-1</f>
        <v>3</v>
      </c>
      <c r="O3667" t="n">
        <v>16</v>
      </c>
    </row>
    <row r="3668" spans="13:15">
      <c r="M3668" s="10" t="n">
        <v>40082</v>
      </c>
      <c r="N3668">
        <f>N3661-1</f>
        <v>3</v>
      </c>
      <c r="O3668" t="n">
        <v>16</v>
      </c>
    </row>
    <row r="3669" spans="13:15">
      <c r="M3669" s="10" t="n">
        <v>40081</v>
      </c>
      <c r="N3669">
        <f>N3662-1</f>
        <v>3</v>
      </c>
      <c r="O3669" t="n">
        <v>16</v>
      </c>
    </row>
    <row r="3670" spans="13:15">
      <c r="M3670" s="10" t="n">
        <v>40080</v>
      </c>
      <c r="N3670">
        <f>N3663-1</f>
        <v>3</v>
      </c>
      <c r="O3670" t="n">
        <v>16</v>
      </c>
    </row>
    <row r="3671" spans="13:15">
      <c r="M3671" s="10" t="n">
        <v>40079</v>
      </c>
      <c r="N3671">
        <f>N3664-1</f>
        <v>3</v>
      </c>
      <c r="O3671" t="n">
        <v>16</v>
      </c>
    </row>
    <row r="3672" spans="13:15">
      <c r="M3672" s="10" t="n">
        <v>40078</v>
      </c>
      <c r="N3672">
        <f>N3665-1</f>
        <v>3</v>
      </c>
      <c r="O3672" t="n">
        <v>16</v>
      </c>
    </row>
    <row r="3673" spans="13:15">
      <c r="M3673" s="10" t="n">
        <v>40077</v>
      </c>
      <c r="N3673">
        <f>N3666-1</f>
        <v>3</v>
      </c>
      <c r="O3673" t="n">
        <v>16</v>
      </c>
    </row>
    <row r="3674" spans="13:15">
      <c r="M3674" s="10" t="n">
        <v>40076</v>
      </c>
      <c r="N3674">
        <f>N3667-1</f>
        <v>2</v>
      </c>
      <c r="O3674" t="n">
        <v>16</v>
      </c>
    </row>
    <row r="3675" spans="13:15">
      <c r="M3675" s="10" t="n">
        <v>40075</v>
      </c>
      <c r="N3675">
        <f>N3668-1</f>
        <v>2</v>
      </c>
      <c r="O3675" t="n">
        <v>16</v>
      </c>
    </row>
    <row r="3676" spans="13:15">
      <c r="M3676" s="10" t="n">
        <v>40074</v>
      </c>
      <c r="N3676">
        <f>N3669-1</f>
        <v>2</v>
      </c>
      <c r="O3676" t="n">
        <v>16</v>
      </c>
    </row>
    <row r="3677" spans="13:15">
      <c r="M3677" s="10" t="n">
        <v>40073</v>
      </c>
      <c r="N3677">
        <f>N3670-1</f>
        <v>2</v>
      </c>
      <c r="O3677" t="n">
        <v>16</v>
      </c>
    </row>
    <row r="3678" spans="13:15">
      <c r="M3678" s="10" t="n">
        <v>40072</v>
      </c>
      <c r="N3678">
        <f>N3671-1</f>
        <v>2</v>
      </c>
      <c r="O3678" t="n">
        <v>16</v>
      </c>
    </row>
    <row r="3679" spans="13:15">
      <c r="M3679" s="10" t="n">
        <v>40071</v>
      </c>
      <c r="N3679">
        <f>N3672-1</f>
        <v>2</v>
      </c>
      <c r="O3679" t="n">
        <v>16</v>
      </c>
    </row>
    <row r="3680" spans="13:15">
      <c r="M3680" s="10" t="n">
        <v>40070</v>
      </c>
      <c r="N3680">
        <f>N3673-1</f>
        <v>2</v>
      </c>
      <c r="O3680" t="n">
        <v>16</v>
      </c>
    </row>
    <row r="3681" spans="13:15">
      <c r="M3681" s="10" t="n">
        <v>40069</v>
      </c>
      <c r="N3681">
        <f>N3674-1</f>
        <v>1</v>
      </c>
      <c r="O3681" t="n">
        <v>16</v>
      </c>
    </row>
    <row r="3682" spans="13:15">
      <c r="M3682" s="10" t="n">
        <v>40068</v>
      </c>
      <c r="N3682">
        <f>N3675-1</f>
        <v>1</v>
      </c>
      <c r="O3682" t="n">
        <v>16</v>
      </c>
    </row>
    <row r="3683" spans="13:15">
      <c r="M3683" s="10" t="n">
        <v>40067</v>
      </c>
      <c r="N3683">
        <f>N3676-1</f>
        <v>1</v>
      </c>
      <c r="O3683" t="n">
        <v>16</v>
      </c>
    </row>
    <row r="3684" spans="13:15">
      <c r="M3684" s="10" t="n">
        <v>40066</v>
      </c>
      <c r="N3684">
        <f>N3677-1</f>
        <v>1</v>
      </c>
      <c r="O3684" t="n">
        <v>16</v>
      </c>
    </row>
    <row r="3685" spans="13:15">
      <c r="M3685" s="10" t="n">
        <v>40065</v>
      </c>
      <c r="N3685">
        <f>N3678-1</f>
        <v>1</v>
      </c>
      <c r="O3685" t="n">
        <v>16</v>
      </c>
    </row>
    <row r="3686" spans="13:15">
      <c r="M3686" s="10" t="n">
        <v>40064</v>
      </c>
      <c r="N3686">
        <f>N3679-1</f>
        <v>1</v>
      </c>
      <c r="O3686" t="n">
        <v>16</v>
      </c>
    </row>
    <row r="3687" spans="13:15">
      <c r="M3687" s="10" t="n">
        <v>40063</v>
      </c>
      <c r="N3687">
        <f>N3680-1</f>
        <v>1</v>
      </c>
      <c r="O3687" t="n">
        <v>16</v>
      </c>
    </row>
    <row r="3688" spans="13:15">
      <c r="M3688" s="10" t="n">
        <v>40062</v>
      </c>
      <c r="N3688" t="n">
        <v>16</v>
      </c>
      <c r="O3688" t="n">
        <v>15</v>
      </c>
    </row>
    <row r="3689" spans="13:15">
      <c r="M3689" s="10" t="n">
        <v>40061</v>
      </c>
      <c r="N3689" t="n">
        <v>16</v>
      </c>
      <c r="O3689" t="n">
        <v>15</v>
      </c>
    </row>
    <row r="3690" spans="13:15">
      <c r="M3690" s="10" t="n">
        <v>40060</v>
      </c>
      <c r="N3690" t="n">
        <v>16</v>
      </c>
      <c r="O3690" t="n">
        <v>15</v>
      </c>
    </row>
    <row r="3691" spans="13:15">
      <c r="M3691" s="10" t="n">
        <v>40059</v>
      </c>
      <c r="N3691" t="n">
        <v>16</v>
      </c>
      <c r="O3691" t="n">
        <v>15</v>
      </c>
    </row>
    <row r="3692" spans="13:15">
      <c r="M3692" s="10" t="n">
        <v>40058</v>
      </c>
      <c r="N3692" t="n">
        <v>16</v>
      </c>
      <c r="O3692" t="n">
        <v>15</v>
      </c>
    </row>
    <row r="3693" spans="13:15">
      <c r="M3693" s="10" t="n">
        <v>40057</v>
      </c>
      <c r="N3693" t="n">
        <v>16</v>
      </c>
      <c r="O3693" t="n">
        <v>15</v>
      </c>
    </row>
    <row r="3694" spans="13:15">
      <c r="M3694" s="10" t="n">
        <v>40056</v>
      </c>
      <c r="N3694" t="n">
        <v>16</v>
      </c>
      <c r="O3694" t="n">
        <v>15</v>
      </c>
    </row>
    <row r="3695" spans="13:15">
      <c r="M3695" s="10" t="n">
        <v>40055</v>
      </c>
      <c r="N3695">
        <f>N3688-1</f>
        <v>15</v>
      </c>
      <c r="O3695" t="n">
        <v>15</v>
      </c>
    </row>
    <row r="3696" spans="13:15">
      <c r="M3696" s="10" t="n">
        <v>40054</v>
      </c>
      <c r="N3696">
        <f>N3689-1</f>
        <v>15</v>
      </c>
      <c r="O3696" t="n">
        <v>15</v>
      </c>
    </row>
    <row r="3697" spans="13:15">
      <c r="M3697" s="10" t="n">
        <v>40053</v>
      </c>
      <c r="N3697">
        <f>N3690-1</f>
        <v>15</v>
      </c>
      <c r="O3697" t="n">
        <v>15</v>
      </c>
    </row>
    <row r="3698" spans="13:15">
      <c r="M3698" s="10" t="n">
        <v>40052</v>
      </c>
      <c r="N3698">
        <f>N3691-1</f>
        <v>15</v>
      </c>
      <c r="O3698" t="n">
        <v>15</v>
      </c>
    </row>
    <row r="3699" spans="13:15">
      <c r="M3699" s="10" t="n">
        <v>40051</v>
      </c>
      <c r="N3699">
        <f>N3692-1</f>
        <v>15</v>
      </c>
      <c r="O3699" t="n">
        <v>15</v>
      </c>
    </row>
    <row r="3700" spans="13:15">
      <c r="M3700" s="10" t="n">
        <v>40050</v>
      </c>
      <c r="N3700">
        <f>N3693-1</f>
        <v>15</v>
      </c>
      <c r="O3700" t="n">
        <v>15</v>
      </c>
    </row>
    <row r="3701" spans="13:15">
      <c r="M3701" s="10" t="n">
        <v>40049</v>
      </c>
      <c r="N3701">
        <f>N3694-1</f>
        <v>15</v>
      </c>
      <c r="O3701" t="n">
        <v>15</v>
      </c>
    </row>
    <row r="3702" spans="13:15">
      <c r="M3702" s="10" t="n">
        <v>40048</v>
      </c>
      <c r="N3702">
        <f>N3695-1</f>
        <v>14</v>
      </c>
      <c r="O3702" t="n">
        <v>15</v>
      </c>
    </row>
    <row r="3703" spans="13:15">
      <c r="M3703" s="10" t="n">
        <v>40047</v>
      </c>
      <c r="N3703">
        <f>N3696-1</f>
        <v>14</v>
      </c>
      <c r="O3703" t="n">
        <v>15</v>
      </c>
    </row>
    <row r="3704" spans="13:15">
      <c r="M3704" s="10" t="n">
        <v>40046</v>
      </c>
      <c r="N3704">
        <f>N3697-1</f>
        <v>14</v>
      </c>
      <c r="O3704" t="n">
        <v>15</v>
      </c>
    </row>
    <row r="3705" spans="13:15">
      <c r="M3705" s="10" t="n">
        <v>40045</v>
      </c>
      <c r="N3705">
        <f>N3698-1</f>
        <v>14</v>
      </c>
      <c r="O3705" t="n">
        <v>15</v>
      </c>
    </row>
    <row r="3706" spans="13:15">
      <c r="M3706" s="10" t="n">
        <v>40044</v>
      </c>
      <c r="N3706">
        <f>N3699-1</f>
        <v>14</v>
      </c>
      <c r="O3706" t="n">
        <v>15</v>
      </c>
    </row>
    <row r="3707" spans="13:15">
      <c r="M3707" s="10" t="n">
        <v>40043</v>
      </c>
      <c r="N3707">
        <f>N3700-1</f>
        <v>14</v>
      </c>
      <c r="O3707" t="n">
        <v>15</v>
      </c>
    </row>
    <row r="3708" spans="13:15">
      <c r="M3708" s="10" t="n">
        <v>40042</v>
      </c>
      <c r="N3708">
        <f>N3701-1</f>
        <v>14</v>
      </c>
      <c r="O3708" t="n">
        <v>15</v>
      </c>
    </row>
    <row r="3709" spans="13:15">
      <c r="M3709" s="10" t="n">
        <v>40041</v>
      </c>
      <c r="N3709">
        <f>N3702-1</f>
        <v>13</v>
      </c>
      <c r="O3709" t="n">
        <v>15</v>
      </c>
    </row>
    <row r="3710" spans="13:15">
      <c r="M3710" s="10" t="n">
        <v>40040</v>
      </c>
      <c r="N3710">
        <f>N3703-1</f>
        <v>13</v>
      </c>
      <c r="O3710" t="n">
        <v>15</v>
      </c>
    </row>
    <row r="3711" spans="13:15">
      <c r="M3711" s="10" t="n">
        <v>40039</v>
      </c>
      <c r="N3711">
        <f>N3704-1</f>
        <v>13</v>
      </c>
      <c r="O3711" t="n">
        <v>15</v>
      </c>
    </row>
    <row r="3712" spans="13:15">
      <c r="M3712" s="10" t="n">
        <v>40038</v>
      </c>
      <c r="N3712">
        <f>N3705-1</f>
        <v>13</v>
      </c>
      <c r="O3712" t="n">
        <v>15</v>
      </c>
    </row>
    <row r="3713" spans="13:15">
      <c r="M3713" s="10" t="n">
        <v>40037</v>
      </c>
      <c r="N3713">
        <f>N3706-1</f>
        <v>13</v>
      </c>
      <c r="O3713" t="n">
        <v>15</v>
      </c>
    </row>
    <row r="3714" spans="13:15">
      <c r="M3714" s="10" t="n">
        <v>40036</v>
      </c>
      <c r="N3714">
        <f>N3707-1</f>
        <v>13</v>
      </c>
      <c r="O3714" t="n">
        <v>15</v>
      </c>
    </row>
    <row r="3715" spans="13:15">
      <c r="M3715" s="10" t="n">
        <v>40035</v>
      </c>
      <c r="N3715">
        <f>N3708-1</f>
        <v>13</v>
      </c>
      <c r="O3715" t="n">
        <v>15</v>
      </c>
    </row>
    <row r="3716" spans="13:15">
      <c r="M3716" s="10" t="n">
        <v>40034</v>
      </c>
      <c r="N3716">
        <f>N3709-1</f>
        <v>12</v>
      </c>
      <c r="O3716" t="n">
        <v>15</v>
      </c>
    </row>
    <row r="3717" spans="13:15">
      <c r="M3717" s="10" t="n">
        <v>40033</v>
      </c>
      <c r="N3717">
        <f>N3710-1</f>
        <v>12</v>
      </c>
      <c r="O3717" t="n">
        <v>15</v>
      </c>
    </row>
    <row r="3718" spans="13:15">
      <c r="M3718" s="10" t="n">
        <v>40032</v>
      </c>
      <c r="N3718">
        <f>N3711-1</f>
        <v>12</v>
      </c>
      <c r="O3718" t="n">
        <v>15</v>
      </c>
    </row>
    <row r="3719" spans="13:15">
      <c r="M3719" s="10" t="n">
        <v>40031</v>
      </c>
      <c r="N3719">
        <f>N3712-1</f>
        <v>12</v>
      </c>
      <c r="O3719" t="n">
        <v>15</v>
      </c>
    </row>
    <row r="3720" spans="13:15">
      <c r="M3720" s="10" t="n">
        <v>40030</v>
      </c>
      <c r="N3720">
        <f>N3713-1</f>
        <v>12</v>
      </c>
      <c r="O3720" t="n">
        <v>15</v>
      </c>
    </row>
    <row r="3721" spans="13:15">
      <c r="M3721" s="10" t="n">
        <v>40029</v>
      </c>
      <c r="N3721">
        <f>N3714-1</f>
        <v>12</v>
      </c>
      <c r="O3721" t="n">
        <v>15</v>
      </c>
    </row>
    <row r="3722" spans="13:15">
      <c r="M3722" s="10" t="n">
        <v>40028</v>
      </c>
      <c r="N3722">
        <f>N3715-1</f>
        <v>12</v>
      </c>
      <c r="O3722" t="n">
        <v>15</v>
      </c>
    </row>
    <row r="3723" spans="13:15">
      <c r="M3723" s="10" t="n">
        <v>40027</v>
      </c>
      <c r="N3723">
        <f>N3716-1</f>
        <v>11</v>
      </c>
      <c r="O3723" t="n">
        <v>15</v>
      </c>
    </row>
    <row r="3724" spans="13:15">
      <c r="M3724" s="10" t="n">
        <v>40026</v>
      </c>
      <c r="N3724">
        <f>N3717-1</f>
        <v>11</v>
      </c>
      <c r="O3724" t="n">
        <v>15</v>
      </c>
    </row>
    <row r="3725" spans="13:15">
      <c r="M3725" s="10" t="n">
        <v>40025</v>
      </c>
      <c r="N3725">
        <f>N3718-1</f>
        <v>11</v>
      </c>
      <c r="O3725" t="n">
        <v>15</v>
      </c>
    </row>
    <row r="3726" spans="13:15">
      <c r="M3726" s="10" t="n">
        <v>40024</v>
      </c>
      <c r="N3726">
        <f>N3719-1</f>
        <v>11</v>
      </c>
      <c r="O3726" t="n">
        <v>15</v>
      </c>
    </row>
    <row r="3727" spans="13:15">
      <c r="M3727" s="10" t="n">
        <v>40023</v>
      </c>
      <c r="N3727">
        <f>N3720-1</f>
        <v>11</v>
      </c>
      <c r="O3727" t="n">
        <v>15</v>
      </c>
    </row>
    <row r="3728" spans="13:15">
      <c r="M3728" s="10" t="n">
        <v>40022</v>
      </c>
      <c r="N3728">
        <f>N3721-1</f>
        <v>11</v>
      </c>
      <c r="O3728" t="n">
        <v>15</v>
      </c>
    </row>
    <row r="3729" spans="13:15">
      <c r="M3729" s="10" t="n">
        <v>40021</v>
      </c>
      <c r="N3729">
        <f>N3722-1</f>
        <v>11</v>
      </c>
      <c r="O3729" t="n">
        <v>15</v>
      </c>
    </row>
    <row r="3730" spans="13:15">
      <c r="M3730" s="10" t="n">
        <v>40020</v>
      </c>
      <c r="N3730">
        <f>N3723-1</f>
        <v>10</v>
      </c>
      <c r="O3730" t="n">
        <v>15</v>
      </c>
    </row>
    <row r="3731" spans="13:15">
      <c r="M3731" s="10" t="n">
        <v>40019</v>
      </c>
      <c r="N3731">
        <f>N3724-1</f>
        <v>10</v>
      </c>
      <c r="O3731" t="n">
        <v>15</v>
      </c>
    </row>
    <row r="3732" spans="13:15">
      <c r="M3732" s="10" t="n">
        <v>40018</v>
      </c>
      <c r="N3732">
        <f>N3725-1</f>
        <v>10</v>
      </c>
      <c r="O3732" t="n">
        <v>15</v>
      </c>
    </row>
    <row r="3733" spans="13:15">
      <c r="M3733" s="10" t="n">
        <v>40017</v>
      </c>
      <c r="N3733">
        <f>N3726-1</f>
        <v>10</v>
      </c>
      <c r="O3733" t="n">
        <v>15</v>
      </c>
    </row>
    <row r="3734" spans="13:15">
      <c r="M3734" s="10" t="n">
        <v>40016</v>
      </c>
      <c r="N3734">
        <f>N3727-1</f>
        <v>10</v>
      </c>
      <c r="O3734" t="n">
        <v>15</v>
      </c>
    </row>
    <row r="3735" spans="13:15">
      <c r="M3735" s="10" t="n">
        <v>40015</v>
      </c>
      <c r="N3735">
        <f>N3728-1</f>
        <v>10</v>
      </c>
      <c r="O3735" t="n">
        <v>15</v>
      </c>
    </row>
    <row r="3736" spans="13:15">
      <c r="M3736" s="10" t="n">
        <v>40014</v>
      </c>
      <c r="N3736">
        <f>N3729-1</f>
        <v>10</v>
      </c>
      <c r="O3736" t="n">
        <v>15</v>
      </c>
    </row>
    <row r="3737" spans="13:15">
      <c r="M3737" s="10" t="n">
        <v>40013</v>
      </c>
      <c r="N3737">
        <f>N3730-1</f>
        <v>9</v>
      </c>
      <c r="O3737" t="n">
        <v>15</v>
      </c>
    </row>
    <row r="3738" spans="13:15">
      <c r="M3738" s="10" t="n">
        <v>40012</v>
      </c>
      <c r="N3738">
        <f>N3731-1</f>
        <v>9</v>
      </c>
      <c r="O3738" t="n">
        <v>15</v>
      </c>
    </row>
    <row r="3739" spans="13:15">
      <c r="M3739" s="10" t="n">
        <v>40011</v>
      </c>
      <c r="N3739">
        <f>N3732-1</f>
        <v>9</v>
      </c>
      <c r="O3739" t="n">
        <v>15</v>
      </c>
    </row>
    <row r="3740" spans="13:15">
      <c r="M3740" s="10" t="n">
        <v>40010</v>
      </c>
      <c r="N3740">
        <f>N3733-1</f>
        <v>9</v>
      </c>
      <c r="O3740" t="n">
        <v>15</v>
      </c>
    </row>
    <row r="3741" spans="13:15">
      <c r="M3741" s="10" t="n">
        <v>40009</v>
      </c>
      <c r="N3741">
        <f>N3734-1</f>
        <v>9</v>
      </c>
      <c r="O3741" t="n">
        <v>15</v>
      </c>
    </row>
    <row r="3742" spans="13:15">
      <c r="M3742" s="10" t="n">
        <v>40008</v>
      </c>
      <c r="N3742">
        <f>N3735-1</f>
        <v>9</v>
      </c>
      <c r="O3742" t="n">
        <v>15</v>
      </c>
    </row>
    <row r="3743" spans="13:15">
      <c r="M3743" s="10" t="n">
        <v>40007</v>
      </c>
      <c r="N3743">
        <f>N3736-1</f>
        <v>9</v>
      </c>
      <c r="O3743" t="n">
        <v>15</v>
      </c>
    </row>
    <row r="3744" spans="13:15">
      <c r="M3744" s="10" t="n">
        <v>40006</v>
      </c>
      <c r="N3744">
        <f>N3737-1</f>
        <v>8</v>
      </c>
      <c r="O3744" t="n">
        <v>15</v>
      </c>
    </row>
    <row r="3745" spans="13:15">
      <c r="M3745" s="10" t="n">
        <v>40005</v>
      </c>
      <c r="N3745">
        <f>N3738-1</f>
        <v>8</v>
      </c>
      <c r="O3745" t="n">
        <v>15</v>
      </c>
    </row>
    <row r="3746" spans="13:15">
      <c r="M3746" s="10" t="n">
        <v>40004</v>
      </c>
      <c r="N3746">
        <f>N3739-1</f>
        <v>8</v>
      </c>
      <c r="O3746" t="n">
        <v>15</v>
      </c>
    </row>
    <row r="3747" spans="13:15">
      <c r="M3747" s="10" t="n">
        <v>40003</v>
      </c>
      <c r="N3747">
        <f>N3740-1</f>
        <v>8</v>
      </c>
      <c r="O3747" t="n">
        <v>15</v>
      </c>
    </row>
    <row r="3748" spans="13:15">
      <c r="M3748" s="10" t="n">
        <v>40002</v>
      </c>
      <c r="N3748">
        <f>N3741-1</f>
        <v>8</v>
      </c>
      <c r="O3748" t="n">
        <v>15</v>
      </c>
    </row>
    <row r="3749" spans="13:15">
      <c r="M3749" s="10" t="n">
        <v>40001</v>
      </c>
      <c r="N3749">
        <f>N3742-1</f>
        <v>8</v>
      </c>
      <c r="O3749" t="n">
        <v>15</v>
      </c>
    </row>
    <row r="3750" spans="13:15">
      <c r="M3750" s="10" t="n">
        <v>40000</v>
      </c>
      <c r="N3750">
        <f>N3743-1</f>
        <v>8</v>
      </c>
      <c r="O3750" t="n">
        <v>15</v>
      </c>
    </row>
    <row r="3751" spans="13:15">
      <c r="M3751" s="10" t="n">
        <v>39999</v>
      </c>
      <c r="N3751">
        <f>N3744-1</f>
        <v>7</v>
      </c>
      <c r="O3751" t="n">
        <v>15</v>
      </c>
    </row>
    <row r="3752" spans="13:15">
      <c r="M3752" s="10" t="n">
        <v>39998</v>
      </c>
      <c r="N3752">
        <f>N3745-1</f>
        <v>7</v>
      </c>
      <c r="O3752" t="n">
        <v>15</v>
      </c>
    </row>
    <row r="3753" spans="13:15">
      <c r="M3753" s="10" t="n">
        <v>39997</v>
      </c>
      <c r="N3753">
        <f>N3746-1</f>
        <v>7</v>
      </c>
      <c r="O3753" t="n">
        <v>15</v>
      </c>
    </row>
    <row r="3754" spans="13:15">
      <c r="M3754" s="10" t="n">
        <v>39996</v>
      </c>
      <c r="N3754">
        <f>N3747-1</f>
        <v>7</v>
      </c>
      <c r="O3754" t="n">
        <v>15</v>
      </c>
    </row>
    <row r="3755" spans="13:15">
      <c r="M3755" s="10" t="n">
        <v>39995</v>
      </c>
      <c r="N3755">
        <f>N3748-1</f>
        <v>7</v>
      </c>
      <c r="O3755" t="n">
        <v>15</v>
      </c>
    </row>
    <row r="3756" spans="13:15">
      <c r="M3756" s="10" t="n">
        <v>39994</v>
      </c>
      <c r="N3756">
        <f>N3749-1</f>
        <v>7</v>
      </c>
      <c r="O3756" t="n">
        <v>15</v>
      </c>
    </row>
    <row r="3757" spans="13:15">
      <c r="M3757" s="10" t="n">
        <v>39993</v>
      </c>
      <c r="N3757">
        <f>N3750-1</f>
        <v>7</v>
      </c>
      <c r="O3757" t="n">
        <v>15</v>
      </c>
    </row>
    <row r="3758" spans="13:15">
      <c r="M3758" s="10" t="n">
        <v>39992</v>
      </c>
      <c r="N3758">
        <f>N3751-1</f>
        <v>6</v>
      </c>
      <c r="O3758" t="n">
        <v>15</v>
      </c>
    </row>
    <row r="3759" spans="13:15">
      <c r="M3759" s="10" t="n">
        <v>39991</v>
      </c>
      <c r="N3759">
        <f>N3752-1</f>
        <v>6</v>
      </c>
      <c r="O3759" t="n">
        <v>15</v>
      </c>
    </row>
    <row r="3760" spans="13:15">
      <c r="M3760" s="10" t="n">
        <v>39990</v>
      </c>
      <c r="N3760">
        <f>N3753-1</f>
        <v>6</v>
      </c>
      <c r="O3760" t="n">
        <v>15</v>
      </c>
    </row>
    <row r="3761" spans="13:15">
      <c r="M3761" s="10" t="n">
        <v>39989</v>
      </c>
      <c r="N3761">
        <f>N3754-1</f>
        <v>6</v>
      </c>
      <c r="O3761" t="n">
        <v>15</v>
      </c>
    </row>
    <row r="3762" spans="13:15">
      <c r="M3762" s="10" t="n">
        <v>39988</v>
      </c>
      <c r="N3762">
        <f>N3755-1</f>
        <v>6</v>
      </c>
      <c r="O3762" t="n">
        <v>15</v>
      </c>
    </row>
    <row r="3763" spans="13:15">
      <c r="M3763" s="10" t="n">
        <v>39987</v>
      </c>
      <c r="N3763">
        <f>N3756-1</f>
        <v>6</v>
      </c>
      <c r="O3763" t="n">
        <v>15</v>
      </c>
    </row>
    <row r="3764" spans="13:15">
      <c r="M3764" s="10" t="n">
        <v>39986</v>
      </c>
      <c r="N3764">
        <f>N3757-1</f>
        <v>6</v>
      </c>
      <c r="O3764" t="n">
        <v>15</v>
      </c>
    </row>
    <row r="3765" spans="13:15">
      <c r="M3765" s="10" t="n">
        <v>39985</v>
      </c>
      <c r="N3765">
        <f>N3758-1</f>
        <v>5</v>
      </c>
      <c r="O3765" t="n">
        <v>15</v>
      </c>
    </row>
    <row r="3766" spans="13:15">
      <c r="M3766" s="10" t="n">
        <v>39984</v>
      </c>
      <c r="N3766">
        <f>N3759-1</f>
        <v>5</v>
      </c>
      <c r="O3766" t="n">
        <v>15</v>
      </c>
    </row>
    <row r="3767" spans="13:15">
      <c r="M3767" s="10" t="n">
        <v>39983</v>
      </c>
      <c r="N3767">
        <f>N3760-1</f>
        <v>5</v>
      </c>
      <c r="O3767" t="n">
        <v>15</v>
      </c>
    </row>
    <row r="3768" spans="13:15">
      <c r="M3768" s="10" t="n">
        <v>39982</v>
      </c>
      <c r="N3768">
        <f>N3761-1</f>
        <v>5</v>
      </c>
      <c r="O3768" t="n">
        <v>15</v>
      </c>
    </row>
    <row r="3769" spans="13:15">
      <c r="M3769" s="10" t="n">
        <v>39981</v>
      </c>
      <c r="N3769">
        <f>N3762-1</f>
        <v>5</v>
      </c>
      <c r="O3769" t="n">
        <v>15</v>
      </c>
    </row>
    <row r="3770" spans="13:15">
      <c r="M3770" s="10" t="n">
        <v>39980</v>
      </c>
      <c r="N3770">
        <f>N3763-1</f>
        <v>5</v>
      </c>
      <c r="O3770" t="n">
        <v>15</v>
      </c>
    </row>
    <row r="3771" spans="13:15">
      <c r="M3771" s="10" t="n">
        <v>39979</v>
      </c>
      <c r="N3771">
        <f>N3764-1</f>
        <v>5</v>
      </c>
      <c r="O3771" t="n">
        <v>15</v>
      </c>
    </row>
    <row r="3772" spans="13:15">
      <c r="M3772" s="10" t="n">
        <v>39978</v>
      </c>
      <c r="N3772">
        <f>N3765-1</f>
        <v>4</v>
      </c>
      <c r="O3772" t="n">
        <v>15</v>
      </c>
    </row>
    <row r="3773" spans="13:15">
      <c r="M3773" s="10" t="n">
        <v>39977</v>
      </c>
      <c r="N3773">
        <f>N3766-1</f>
        <v>4</v>
      </c>
      <c r="O3773" t="n">
        <v>15</v>
      </c>
    </row>
    <row r="3774" spans="13:15">
      <c r="M3774" s="10" t="n">
        <v>39976</v>
      </c>
      <c r="N3774">
        <f>N3767-1</f>
        <v>4</v>
      </c>
      <c r="O3774" t="n">
        <v>15</v>
      </c>
    </row>
    <row r="3775" spans="13:15">
      <c r="M3775" s="10" t="n">
        <v>39975</v>
      </c>
      <c r="N3775">
        <f>N3768-1</f>
        <v>4</v>
      </c>
      <c r="O3775" t="n">
        <v>15</v>
      </c>
    </row>
    <row r="3776" spans="13:15">
      <c r="M3776" s="10" t="n">
        <v>39974</v>
      </c>
      <c r="N3776">
        <f>N3769-1</f>
        <v>4</v>
      </c>
      <c r="O3776" t="n">
        <v>15</v>
      </c>
    </row>
    <row r="3777" spans="13:15">
      <c r="M3777" s="10" t="n">
        <v>39973</v>
      </c>
      <c r="N3777">
        <f>N3770-1</f>
        <v>4</v>
      </c>
      <c r="O3777" t="n">
        <v>15</v>
      </c>
    </row>
    <row r="3778" spans="13:15">
      <c r="M3778" s="10" t="n">
        <v>39972</v>
      </c>
      <c r="N3778">
        <f>N3771-1</f>
        <v>4</v>
      </c>
      <c r="O3778" t="n">
        <v>15</v>
      </c>
    </row>
    <row r="3779" spans="13:15">
      <c r="M3779" s="10" t="n">
        <v>39971</v>
      </c>
      <c r="N3779">
        <f>N3772-1</f>
        <v>3</v>
      </c>
      <c r="O3779" t="n">
        <v>15</v>
      </c>
    </row>
    <row r="3780" spans="13:15">
      <c r="M3780" s="10" t="n">
        <v>39970</v>
      </c>
      <c r="N3780">
        <f>N3773-1</f>
        <v>3</v>
      </c>
      <c r="O3780" t="n">
        <v>15</v>
      </c>
    </row>
    <row r="3781" spans="13:15">
      <c r="M3781" s="10" t="n">
        <v>39969</v>
      </c>
      <c r="N3781">
        <f>N3774-1</f>
        <v>3</v>
      </c>
      <c r="O3781" t="n">
        <v>15</v>
      </c>
    </row>
    <row r="3782" spans="13:15">
      <c r="M3782" s="10" t="n">
        <v>39968</v>
      </c>
      <c r="N3782">
        <f>N3775-1</f>
        <v>3</v>
      </c>
      <c r="O3782" t="n">
        <v>15</v>
      </c>
    </row>
    <row r="3783" spans="13:15">
      <c r="M3783" s="10" t="n">
        <v>39967</v>
      </c>
      <c r="N3783">
        <f>N3776-1</f>
        <v>3</v>
      </c>
      <c r="O3783" t="n">
        <v>15</v>
      </c>
    </row>
    <row r="3784" spans="13:15">
      <c r="M3784" s="10" t="n">
        <v>39966</v>
      </c>
      <c r="N3784">
        <f>N3777-1</f>
        <v>3</v>
      </c>
      <c r="O3784" t="n">
        <v>15</v>
      </c>
    </row>
    <row r="3785" spans="13:15">
      <c r="M3785" s="10" t="n">
        <v>39965</v>
      </c>
      <c r="N3785">
        <f>N3778-1</f>
        <v>3</v>
      </c>
      <c r="O3785" t="n">
        <v>15</v>
      </c>
    </row>
    <row r="3786" spans="13:15">
      <c r="M3786" s="10" t="n">
        <v>39964</v>
      </c>
      <c r="N3786">
        <f>N3779-1</f>
        <v>2</v>
      </c>
      <c r="O3786" t="n">
        <v>15</v>
      </c>
    </row>
    <row r="3787" spans="13:15">
      <c r="M3787" s="10" t="n">
        <v>39963</v>
      </c>
      <c r="N3787">
        <f>N3780-1</f>
        <v>2</v>
      </c>
      <c r="O3787" t="n">
        <v>15</v>
      </c>
    </row>
    <row r="3788" spans="13:15">
      <c r="M3788" s="10" t="n">
        <v>39962</v>
      </c>
      <c r="N3788">
        <f>N3781-1</f>
        <v>2</v>
      </c>
      <c r="O3788" t="n">
        <v>15</v>
      </c>
    </row>
    <row r="3789" spans="13:15">
      <c r="M3789" s="10" t="n">
        <v>39961</v>
      </c>
      <c r="N3789">
        <f>N3782-1</f>
        <v>2</v>
      </c>
      <c r="O3789" t="n">
        <v>15</v>
      </c>
    </row>
    <row r="3790" spans="13:15">
      <c r="M3790" s="10" t="n">
        <v>39960</v>
      </c>
      <c r="N3790">
        <f>N3783-1</f>
        <v>2</v>
      </c>
      <c r="O3790" t="n">
        <v>15</v>
      </c>
    </row>
    <row r="3791" spans="13:15">
      <c r="M3791" s="10" t="n">
        <v>39959</v>
      </c>
      <c r="N3791">
        <f>N3784-1</f>
        <v>2</v>
      </c>
      <c r="O3791" t="n">
        <v>15</v>
      </c>
    </row>
    <row r="3792" spans="13:15">
      <c r="M3792" s="10" t="n">
        <v>39958</v>
      </c>
      <c r="N3792">
        <f>N3785-1</f>
        <v>2</v>
      </c>
      <c r="O3792" t="n">
        <v>15</v>
      </c>
    </row>
    <row r="3793" spans="13:15">
      <c r="M3793" s="10" t="n">
        <v>39957</v>
      </c>
      <c r="N3793">
        <f>N3786-1</f>
        <v>1</v>
      </c>
      <c r="O3793" t="n">
        <v>15</v>
      </c>
    </row>
    <row r="3794" spans="13:15">
      <c r="M3794" s="10" t="n">
        <v>39956</v>
      </c>
      <c r="N3794">
        <f>N3787-1</f>
        <v>1</v>
      </c>
      <c r="O3794" t="n">
        <v>15</v>
      </c>
    </row>
    <row r="3795" spans="13:15">
      <c r="M3795" s="10" t="n">
        <v>39955</v>
      </c>
      <c r="N3795">
        <f>N3788-1</f>
        <v>1</v>
      </c>
      <c r="O3795" t="n">
        <v>15</v>
      </c>
    </row>
    <row r="3796" spans="13:15">
      <c r="M3796" s="10" t="n">
        <v>39954</v>
      </c>
      <c r="N3796">
        <f>N3789-1</f>
        <v>1</v>
      </c>
      <c r="O3796" t="n">
        <v>15</v>
      </c>
    </row>
    <row r="3797" spans="13:15">
      <c r="M3797" s="10" t="n">
        <v>39953</v>
      </c>
      <c r="N3797">
        <f>N3790-1</f>
        <v>1</v>
      </c>
      <c r="O3797" t="n">
        <v>15</v>
      </c>
    </row>
    <row r="3798" spans="13:15">
      <c r="M3798" s="10" t="n">
        <v>39952</v>
      </c>
      <c r="N3798">
        <f>N3791-1</f>
        <v>1</v>
      </c>
      <c r="O3798" t="n">
        <v>15</v>
      </c>
    </row>
    <row r="3799" spans="13:15">
      <c r="M3799" s="10" t="n">
        <v>39951</v>
      </c>
      <c r="N3799">
        <f>N3792-1</f>
        <v>1</v>
      </c>
      <c r="O3799" t="n">
        <v>15</v>
      </c>
    </row>
    <row r="3800" spans="13:15">
      <c r="M3800" s="10" t="n">
        <v>39950</v>
      </c>
      <c r="N3800" t="n">
        <v>16</v>
      </c>
      <c r="O3800" t="n">
        <v>14</v>
      </c>
    </row>
    <row r="3801" spans="13:15">
      <c r="M3801" s="10" t="n">
        <v>39949</v>
      </c>
      <c r="N3801" t="n">
        <v>16</v>
      </c>
      <c r="O3801" t="n">
        <v>14</v>
      </c>
    </row>
    <row r="3802" spans="13:15">
      <c r="M3802" s="10" t="n">
        <v>39948</v>
      </c>
      <c r="N3802" t="n">
        <v>16</v>
      </c>
      <c r="O3802" t="n">
        <v>14</v>
      </c>
    </row>
    <row r="3803" spans="13:15">
      <c r="M3803" s="10" t="n">
        <v>39947</v>
      </c>
      <c r="N3803" t="n">
        <v>16</v>
      </c>
      <c r="O3803" t="n">
        <v>14</v>
      </c>
    </row>
    <row r="3804" spans="13:15">
      <c r="M3804" s="10" t="n">
        <v>39946</v>
      </c>
      <c r="N3804" t="n">
        <v>16</v>
      </c>
      <c r="O3804" t="n">
        <v>14</v>
      </c>
    </row>
    <row r="3805" spans="13:15">
      <c r="M3805" s="10" t="n">
        <v>39945</v>
      </c>
      <c r="N3805" t="n">
        <v>16</v>
      </c>
      <c r="O3805" t="n">
        <v>14</v>
      </c>
    </row>
    <row r="3806" spans="13:15">
      <c r="M3806" s="10" t="n">
        <v>39944</v>
      </c>
      <c r="N3806" t="n">
        <v>16</v>
      </c>
      <c r="O3806" t="n">
        <v>14</v>
      </c>
    </row>
    <row r="3807" spans="13:15">
      <c r="M3807" s="10" t="n">
        <v>39943</v>
      </c>
      <c r="N3807">
        <f>N3800-1</f>
        <v>15</v>
      </c>
      <c r="O3807" t="n">
        <v>14</v>
      </c>
    </row>
    <row r="3808" spans="13:15">
      <c r="M3808" s="10" t="n">
        <v>39942</v>
      </c>
      <c r="N3808">
        <f>N3801-1</f>
        <v>15</v>
      </c>
      <c r="O3808" t="n">
        <v>14</v>
      </c>
    </row>
    <row r="3809" spans="13:15">
      <c r="M3809" s="10" t="n">
        <v>39941</v>
      </c>
      <c r="N3809">
        <f>N3802-1</f>
        <v>15</v>
      </c>
      <c r="O3809" t="n">
        <v>14</v>
      </c>
    </row>
    <row r="3810" spans="13:15">
      <c r="M3810" s="10" t="n">
        <v>39940</v>
      </c>
      <c r="N3810">
        <f>N3803-1</f>
        <v>15</v>
      </c>
      <c r="O3810" t="n">
        <v>14</v>
      </c>
    </row>
    <row r="3811" spans="13:15">
      <c r="M3811" s="10" t="n">
        <v>39939</v>
      </c>
      <c r="N3811">
        <f>N3804-1</f>
        <v>15</v>
      </c>
      <c r="O3811" t="n">
        <v>14</v>
      </c>
    </row>
    <row r="3812" spans="13:15">
      <c r="M3812" s="10" t="n">
        <v>39938</v>
      </c>
      <c r="N3812">
        <f>N3805-1</f>
        <v>15</v>
      </c>
      <c r="O3812" t="n">
        <v>14</v>
      </c>
    </row>
    <row r="3813" spans="13:15">
      <c r="M3813" s="10" t="n">
        <v>39937</v>
      </c>
      <c r="N3813">
        <f>N3806-1</f>
        <v>15</v>
      </c>
      <c r="O3813" t="n">
        <v>14</v>
      </c>
    </row>
    <row r="3814" spans="13:15">
      <c r="M3814" s="10" t="n">
        <v>39936</v>
      </c>
      <c r="N3814">
        <f>N3807-1</f>
        <v>14</v>
      </c>
      <c r="O3814" t="n">
        <v>14</v>
      </c>
    </row>
    <row r="3815" spans="13:15">
      <c r="M3815" s="10" t="n">
        <v>39935</v>
      </c>
      <c r="N3815">
        <f>N3808-1</f>
        <v>14</v>
      </c>
      <c r="O3815" t="n">
        <v>14</v>
      </c>
    </row>
    <row r="3816" spans="13:15">
      <c r="M3816" s="10" t="n">
        <v>39934</v>
      </c>
      <c r="N3816">
        <f>N3809-1</f>
        <v>14</v>
      </c>
      <c r="O3816" t="n">
        <v>14</v>
      </c>
    </row>
    <row r="3817" spans="13:15">
      <c r="M3817" s="10" t="n">
        <v>39933</v>
      </c>
      <c r="N3817">
        <f>N3810-1</f>
        <v>14</v>
      </c>
      <c r="O3817" t="n">
        <v>14</v>
      </c>
    </row>
    <row r="3818" spans="13:15">
      <c r="M3818" s="10" t="n">
        <v>39932</v>
      </c>
      <c r="N3818">
        <f>N3811-1</f>
        <v>14</v>
      </c>
      <c r="O3818" t="n">
        <v>14</v>
      </c>
    </row>
    <row r="3819" spans="13:15">
      <c r="M3819" s="10" t="n">
        <v>39931</v>
      </c>
      <c r="N3819">
        <f>N3812-1</f>
        <v>14</v>
      </c>
      <c r="O3819" t="n">
        <v>14</v>
      </c>
    </row>
    <row r="3820" spans="13:15">
      <c r="M3820" s="10" t="n">
        <v>39930</v>
      </c>
      <c r="N3820">
        <f>N3813-1</f>
        <v>14</v>
      </c>
      <c r="O3820" t="n">
        <v>14</v>
      </c>
    </row>
    <row r="3821" spans="13:15">
      <c r="M3821" s="10" t="n">
        <v>39929</v>
      </c>
      <c r="N3821">
        <f>N3814-1</f>
        <v>13</v>
      </c>
      <c r="O3821" t="n">
        <v>14</v>
      </c>
    </row>
    <row r="3822" spans="13:15">
      <c r="M3822" s="10" t="n">
        <v>39928</v>
      </c>
      <c r="N3822">
        <f>N3815-1</f>
        <v>13</v>
      </c>
      <c r="O3822" t="n">
        <v>14</v>
      </c>
    </row>
    <row r="3823" spans="13:15">
      <c r="M3823" s="10" t="n">
        <v>39927</v>
      </c>
      <c r="N3823">
        <f>N3816-1</f>
        <v>13</v>
      </c>
      <c r="O3823" t="n">
        <v>14</v>
      </c>
    </row>
    <row r="3824" spans="13:15">
      <c r="M3824" s="10" t="n">
        <v>39926</v>
      </c>
      <c r="N3824">
        <f>N3817-1</f>
        <v>13</v>
      </c>
      <c r="O3824" t="n">
        <v>14</v>
      </c>
    </row>
    <row r="3825" spans="13:15">
      <c r="M3825" s="10" t="n">
        <v>39925</v>
      </c>
      <c r="N3825">
        <f>N3818-1</f>
        <v>13</v>
      </c>
      <c r="O3825" t="n">
        <v>14</v>
      </c>
    </row>
    <row r="3826" spans="13:15">
      <c r="M3826" s="10" t="n">
        <v>39924</v>
      </c>
      <c r="N3826">
        <f>N3819-1</f>
        <v>13</v>
      </c>
      <c r="O3826" t="n">
        <v>14</v>
      </c>
    </row>
    <row r="3827" spans="13:15">
      <c r="M3827" s="10" t="n">
        <v>39923</v>
      </c>
      <c r="N3827">
        <f>N3820-1</f>
        <v>13</v>
      </c>
      <c r="O3827" t="n">
        <v>14</v>
      </c>
    </row>
    <row r="3828" spans="13:15">
      <c r="M3828" s="10" t="n">
        <v>39922</v>
      </c>
      <c r="N3828">
        <f>N3821-1</f>
        <v>12</v>
      </c>
      <c r="O3828" t="n">
        <v>14</v>
      </c>
    </row>
    <row r="3829" spans="13:15">
      <c r="M3829" s="10" t="n">
        <v>39921</v>
      </c>
      <c r="N3829">
        <f>N3822-1</f>
        <v>12</v>
      </c>
      <c r="O3829" t="n">
        <v>14</v>
      </c>
    </row>
    <row r="3830" spans="13:15">
      <c r="M3830" s="10" t="n">
        <v>39920</v>
      </c>
      <c r="N3830">
        <f>N3823-1</f>
        <v>12</v>
      </c>
      <c r="O3830" t="n">
        <v>14</v>
      </c>
    </row>
    <row r="3831" spans="13:15">
      <c r="M3831" s="10" t="n">
        <v>39919</v>
      </c>
      <c r="N3831">
        <f>N3824-1</f>
        <v>12</v>
      </c>
      <c r="O3831" t="n">
        <v>14</v>
      </c>
    </row>
    <row r="3832" spans="13:15">
      <c r="M3832" s="10" t="n">
        <v>39918</v>
      </c>
      <c r="N3832">
        <f>N3825-1</f>
        <v>12</v>
      </c>
      <c r="O3832" t="n">
        <v>14</v>
      </c>
    </row>
    <row r="3833" spans="13:15">
      <c r="M3833" s="10" t="n">
        <v>39917</v>
      </c>
      <c r="N3833">
        <f>N3826-1</f>
        <v>12</v>
      </c>
      <c r="O3833" t="n">
        <v>14</v>
      </c>
    </row>
    <row r="3834" spans="13:15">
      <c r="M3834" s="10" t="n">
        <v>39916</v>
      </c>
      <c r="N3834">
        <f>N3827-1</f>
        <v>12</v>
      </c>
      <c r="O3834" t="n">
        <v>14</v>
      </c>
    </row>
    <row r="3835" spans="13:15">
      <c r="M3835" s="10" t="n">
        <v>39915</v>
      </c>
      <c r="N3835">
        <f>N3828-1</f>
        <v>11</v>
      </c>
      <c r="O3835" t="n">
        <v>14</v>
      </c>
    </row>
    <row r="3836" spans="13:15">
      <c r="M3836" s="10" t="n">
        <v>39914</v>
      </c>
      <c r="N3836">
        <f>N3829-1</f>
        <v>11</v>
      </c>
      <c r="O3836" t="n">
        <v>14</v>
      </c>
    </row>
    <row r="3837" spans="13:15">
      <c r="M3837" s="10" t="n">
        <v>39913</v>
      </c>
      <c r="N3837">
        <f>N3830-1</f>
        <v>11</v>
      </c>
      <c r="O3837" t="n">
        <v>14</v>
      </c>
    </row>
    <row r="3838" spans="13:15">
      <c r="M3838" s="10" t="n">
        <v>39912</v>
      </c>
      <c r="N3838">
        <f>N3831-1</f>
        <v>11</v>
      </c>
      <c r="O3838" t="n">
        <v>14</v>
      </c>
    </row>
    <row r="3839" spans="13:15">
      <c r="M3839" s="10" t="n">
        <v>39911</v>
      </c>
      <c r="N3839">
        <f>N3832-1</f>
        <v>11</v>
      </c>
      <c r="O3839" t="n">
        <v>14</v>
      </c>
    </row>
    <row r="3840" spans="13:15">
      <c r="M3840" s="10" t="n">
        <v>39910</v>
      </c>
      <c r="N3840">
        <f>N3833-1</f>
        <v>11</v>
      </c>
      <c r="O3840" t="n">
        <v>14</v>
      </c>
    </row>
    <row r="3841" spans="13:15">
      <c r="M3841" s="10" t="n">
        <v>39909</v>
      </c>
      <c r="N3841">
        <f>N3834-1</f>
        <v>11</v>
      </c>
      <c r="O3841" t="n">
        <v>14</v>
      </c>
    </row>
    <row r="3842" spans="13:15">
      <c r="M3842" s="10" t="n">
        <v>39908</v>
      </c>
      <c r="N3842">
        <f>N3835-1</f>
        <v>10</v>
      </c>
      <c r="O3842" t="n">
        <v>14</v>
      </c>
    </row>
    <row r="3843" spans="13:15">
      <c r="M3843" s="10" t="n">
        <v>39907</v>
      </c>
      <c r="N3843">
        <f>N3836-1</f>
        <v>10</v>
      </c>
      <c r="O3843" t="n">
        <v>14</v>
      </c>
    </row>
    <row r="3844" spans="13:15">
      <c r="M3844" s="10" t="n">
        <v>39906</v>
      </c>
      <c r="N3844">
        <f>N3837-1</f>
        <v>10</v>
      </c>
      <c r="O3844" t="n">
        <v>14</v>
      </c>
    </row>
    <row r="3845" spans="13:15">
      <c r="M3845" s="10" t="n">
        <v>39905</v>
      </c>
      <c r="N3845">
        <f>N3838-1</f>
        <v>10</v>
      </c>
      <c r="O3845" t="n">
        <v>14</v>
      </c>
    </row>
    <row r="3846" spans="13:15">
      <c r="M3846" s="10" t="n">
        <v>39904</v>
      </c>
      <c r="N3846">
        <f>N3839-1</f>
        <v>10</v>
      </c>
      <c r="O3846" t="n">
        <v>14</v>
      </c>
    </row>
    <row r="3847" spans="13:15">
      <c r="M3847" s="10" t="n">
        <v>39903</v>
      </c>
      <c r="N3847">
        <f>N3840-1</f>
        <v>10</v>
      </c>
      <c r="O3847" t="n">
        <v>14</v>
      </c>
    </row>
    <row r="3848" spans="13:15">
      <c r="M3848" s="10" t="n">
        <v>39902</v>
      </c>
      <c r="N3848">
        <f>N3841-1</f>
        <v>10</v>
      </c>
      <c r="O3848" t="n">
        <v>14</v>
      </c>
    </row>
    <row r="3849" spans="13:15">
      <c r="M3849" s="10" t="n">
        <v>39901</v>
      </c>
      <c r="N3849">
        <f>N3842-1</f>
        <v>9</v>
      </c>
      <c r="O3849" t="n">
        <v>14</v>
      </c>
    </row>
    <row r="3850" spans="13:15">
      <c r="M3850" s="10" t="n">
        <v>39900</v>
      </c>
      <c r="N3850">
        <f>N3843-1</f>
        <v>9</v>
      </c>
      <c r="O3850" t="n">
        <v>14</v>
      </c>
    </row>
    <row r="3851" spans="13:15">
      <c r="M3851" s="10" t="n">
        <v>39899</v>
      </c>
      <c r="N3851">
        <f>N3844-1</f>
        <v>9</v>
      </c>
      <c r="O3851" t="n">
        <v>14</v>
      </c>
    </row>
    <row r="3852" spans="13:15">
      <c r="M3852" s="10" t="n">
        <v>39898</v>
      </c>
      <c r="N3852">
        <f>N3845-1</f>
        <v>9</v>
      </c>
      <c r="O3852" t="n">
        <v>14</v>
      </c>
    </row>
    <row r="3853" spans="13:15">
      <c r="M3853" s="10" t="n">
        <v>39897</v>
      </c>
      <c r="N3853">
        <f>N3846-1</f>
        <v>9</v>
      </c>
      <c r="O3853" t="n">
        <v>14</v>
      </c>
    </row>
    <row r="3854" spans="13:15">
      <c r="M3854" s="10" t="n">
        <v>39896</v>
      </c>
      <c r="N3854">
        <f>N3847-1</f>
        <v>9</v>
      </c>
      <c r="O3854" t="n">
        <v>14</v>
      </c>
    </row>
    <row r="3855" spans="13:15">
      <c r="M3855" s="10" t="n">
        <v>39895</v>
      </c>
      <c r="N3855">
        <f>N3848-1</f>
        <v>9</v>
      </c>
      <c r="O3855" t="n">
        <v>14</v>
      </c>
    </row>
    <row r="3856" spans="13:15">
      <c r="M3856" s="10" t="n">
        <v>39894</v>
      </c>
      <c r="N3856">
        <f>N3849-1</f>
        <v>8</v>
      </c>
      <c r="O3856" t="n">
        <v>14</v>
      </c>
    </row>
    <row r="3857" spans="13:15">
      <c r="M3857" s="10" t="n">
        <v>39893</v>
      </c>
      <c r="N3857">
        <f>N3850-1</f>
        <v>8</v>
      </c>
      <c r="O3857" t="n">
        <v>14</v>
      </c>
    </row>
    <row r="3858" spans="13:15">
      <c r="M3858" s="10" t="n">
        <v>39892</v>
      </c>
      <c r="N3858">
        <f>N3851-1</f>
        <v>8</v>
      </c>
      <c r="O3858" t="n">
        <v>14</v>
      </c>
    </row>
    <row r="3859" spans="13:15">
      <c r="M3859" s="10" t="n">
        <v>39891</v>
      </c>
      <c r="N3859">
        <f>N3852-1</f>
        <v>8</v>
      </c>
      <c r="O3859" t="n">
        <v>14</v>
      </c>
    </row>
    <row r="3860" spans="13:15">
      <c r="M3860" s="10" t="n">
        <v>39890</v>
      </c>
      <c r="N3860">
        <f>N3853-1</f>
        <v>8</v>
      </c>
      <c r="O3860" t="n">
        <v>14</v>
      </c>
    </row>
    <row r="3861" spans="13:15">
      <c r="M3861" s="10" t="n">
        <v>39889</v>
      </c>
      <c r="N3861">
        <f>N3854-1</f>
        <v>8</v>
      </c>
      <c r="O3861" t="n">
        <v>14</v>
      </c>
    </row>
    <row r="3862" spans="13:15">
      <c r="M3862" s="10" t="n">
        <v>39888</v>
      </c>
      <c r="N3862">
        <f>N3855-1</f>
        <v>8</v>
      </c>
      <c r="O3862" t="n">
        <v>14</v>
      </c>
    </row>
    <row r="3863" spans="13:15">
      <c r="M3863" s="10" t="n">
        <v>39887</v>
      </c>
      <c r="N3863">
        <f>N3856-1</f>
        <v>7</v>
      </c>
      <c r="O3863" t="n">
        <v>14</v>
      </c>
    </row>
    <row r="3864" spans="13:15">
      <c r="M3864" s="10" t="n">
        <v>39886</v>
      </c>
      <c r="N3864">
        <f>N3857-1</f>
        <v>7</v>
      </c>
      <c r="O3864" t="n">
        <v>14</v>
      </c>
    </row>
    <row r="3865" spans="13:15">
      <c r="M3865" s="10" t="n">
        <v>39885</v>
      </c>
      <c r="N3865">
        <f>N3858-1</f>
        <v>7</v>
      </c>
      <c r="O3865" t="n">
        <v>14</v>
      </c>
    </row>
    <row r="3866" spans="13:15">
      <c r="M3866" s="10" t="n">
        <v>39884</v>
      </c>
      <c r="N3866">
        <f>N3859-1</f>
        <v>7</v>
      </c>
      <c r="O3866" t="n">
        <v>14</v>
      </c>
    </row>
    <row r="3867" spans="13:15">
      <c r="M3867" s="10" t="n">
        <v>39883</v>
      </c>
      <c r="N3867">
        <f>N3860-1</f>
        <v>7</v>
      </c>
      <c r="O3867" t="n">
        <v>14</v>
      </c>
    </row>
    <row r="3868" spans="13:15">
      <c r="M3868" s="10" t="n">
        <v>39882</v>
      </c>
      <c r="N3868">
        <f>N3861-1</f>
        <v>7</v>
      </c>
      <c r="O3868" t="n">
        <v>14</v>
      </c>
    </row>
    <row r="3869" spans="13:15">
      <c r="M3869" s="10" t="n">
        <v>39881</v>
      </c>
      <c r="N3869">
        <f>N3862-1</f>
        <v>7</v>
      </c>
      <c r="O3869" t="n">
        <v>14</v>
      </c>
    </row>
    <row r="3870" spans="13:15">
      <c r="M3870" s="10" t="n">
        <v>39880</v>
      </c>
      <c r="N3870">
        <f>N3863-1</f>
        <v>6</v>
      </c>
      <c r="O3870" t="n">
        <v>14</v>
      </c>
    </row>
    <row r="3871" spans="13:15">
      <c r="M3871" s="10" t="n">
        <v>39879</v>
      </c>
      <c r="N3871">
        <f>N3864-1</f>
        <v>6</v>
      </c>
      <c r="O3871" t="n">
        <v>14</v>
      </c>
    </row>
    <row r="3872" spans="13:15">
      <c r="M3872" s="10" t="n">
        <v>39878</v>
      </c>
      <c r="N3872">
        <f>N3865-1</f>
        <v>6</v>
      </c>
      <c r="O3872" t="n">
        <v>14</v>
      </c>
    </row>
    <row r="3873" spans="13:15">
      <c r="M3873" s="10" t="n">
        <v>39877</v>
      </c>
      <c r="N3873">
        <f>N3866-1</f>
        <v>6</v>
      </c>
      <c r="O3873" t="n">
        <v>14</v>
      </c>
    </row>
    <row r="3874" spans="13:15">
      <c r="M3874" s="10" t="n">
        <v>39876</v>
      </c>
      <c r="N3874">
        <f>N3867-1</f>
        <v>6</v>
      </c>
      <c r="O3874" t="n">
        <v>14</v>
      </c>
    </row>
    <row r="3875" spans="13:15">
      <c r="M3875" s="10" t="n">
        <v>39875</v>
      </c>
      <c r="N3875">
        <f>N3868-1</f>
        <v>6</v>
      </c>
      <c r="O3875" t="n">
        <v>14</v>
      </c>
    </row>
    <row r="3876" spans="13:15">
      <c r="M3876" s="10" t="n">
        <v>39874</v>
      </c>
      <c r="N3876">
        <f>N3869-1</f>
        <v>6</v>
      </c>
      <c r="O3876" t="n">
        <v>14</v>
      </c>
    </row>
    <row r="3877" spans="13:15">
      <c r="M3877" s="10" t="n">
        <v>39873</v>
      </c>
      <c r="N3877">
        <f>N3870-1</f>
        <v>5</v>
      </c>
      <c r="O3877" t="n">
        <v>14</v>
      </c>
    </row>
    <row r="3878" spans="13:15">
      <c r="M3878" s="10" t="n">
        <v>39872</v>
      </c>
      <c r="N3878">
        <f>N3871-1</f>
        <v>5</v>
      </c>
      <c r="O3878" t="n">
        <v>14</v>
      </c>
    </row>
    <row r="3879" spans="13:15">
      <c r="M3879" s="10" t="n">
        <v>39871</v>
      </c>
      <c r="N3879">
        <f>N3872-1</f>
        <v>5</v>
      </c>
      <c r="O3879" t="n">
        <v>14</v>
      </c>
    </row>
    <row r="3880" spans="13:15">
      <c r="M3880" s="10" t="n">
        <v>39870</v>
      </c>
      <c r="N3880">
        <f>N3873-1</f>
        <v>5</v>
      </c>
      <c r="O3880" t="n">
        <v>14</v>
      </c>
    </row>
    <row r="3881" spans="13:15">
      <c r="M3881" s="10" t="n">
        <v>39869</v>
      </c>
      <c r="N3881">
        <f>N3874-1</f>
        <v>5</v>
      </c>
      <c r="O3881" t="n">
        <v>14</v>
      </c>
    </row>
    <row r="3882" spans="13:15">
      <c r="M3882" s="10" t="n">
        <v>39868</v>
      </c>
      <c r="N3882">
        <f>N3875-1</f>
        <v>5</v>
      </c>
      <c r="O3882" t="n">
        <v>14</v>
      </c>
    </row>
    <row r="3883" spans="13:15">
      <c r="M3883" s="10" t="n">
        <v>39867</v>
      </c>
      <c r="N3883">
        <f>N3876-1</f>
        <v>5</v>
      </c>
      <c r="O3883" t="n">
        <v>14</v>
      </c>
    </row>
    <row r="3884" spans="13:15">
      <c r="M3884" s="10" t="n">
        <v>39866</v>
      </c>
      <c r="N3884">
        <f>N3877-1</f>
        <v>4</v>
      </c>
      <c r="O3884" t="n">
        <v>14</v>
      </c>
    </row>
    <row r="3885" spans="13:15">
      <c r="M3885" s="10" t="n">
        <v>39865</v>
      </c>
      <c r="N3885">
        <f>N3878-1</f>
        <v>4</v>
      </c>
      <c r="O3885" t="n">
        <v>14</v>
      </c>
    </row>
    <row r="3886" spans="13:15">
      <c r="M3886" s="10" t="n">
        <v>39864</v>
      </c>
      <c r="N3886">
        <f>N3879-1</f>
        <v>4</v>
      </c>
      <c r="O3886" t="n">
        <v>14</v>
      </c>
    </row>
    <row r="3887" spans="13:15">
      <c r="M3887" s="10" t="n">
        <v>39863</v>
      </c>
      <c r="N3887">
        <f>N3880-1</f>
        <v>4</v>
      </c>
      <c r="O3887" t="n">
        <v>14</v>
      </c>
    </row>
    <row r="3888" spans="13:15">
      <c r="M3888" s="10" t="n">
        <v>39862</v>
      </c>
      <c r="N3888">
        <f>N3881-1</f>
        <v>4</v>
      </c>
      <c r="O3888" t="n">
        <v>14</v>
      </c>
    </row>
    <row r="3889" spans="13:15">
      <c r="M3889" s="10" t="n">
        <v>39861</v>
      </c>
      <c r="N3889">
        <f>N3882-1</f>
        <v>4</v>
      </c>
      <c r="O3889" t="n">
        <v>14</v>
      </c>
    </row>
    <row r="3890" spans="13:15">
      <c r="M3890" s="10" t="n">
        <v>39860</v>
      </c>
      <c r="N3890">
        <f>N3883-1</f>
        <v>4</v>
      </c>
      <c r="O3890" t="n">
        <v>14</v>
      </c>
    </row>
    <row r="3891" spans="13:15">
      <c r="M3891" s="10" t="n">
        <v>39859</v>
      </c>
      <c r="N3891">
        <f>N3884-1</f>
        <v>3</v>
      </c>
      <c r="O3891" t="n">
        <v>14</v>
      </c>
    </row>
    <row r="3892" spans="13:15">
      <c r="M3892" s="10" t="n">
        <v>39858</v>
      </c>
      <c r="N3892">
        <f>N3885-1</f>
        <v>3</v>
      </c>
      <c r="O3892" t="n">
        <v>14</v>
      </c>
    </row>
    <row r="3893" spans="13:15">
      <c r="M3893" s="10" t="n">
        <v>39857</v>
      </c>
      <c r="N3893">
        <f>N3886-1</f>
        <v>3</v>
      </c>
      <c r="O3893" t="n">
        <v>14</v>
      </c>
    </row>
    <row r="3894" spans="13:15">
      <c r="M3894" s="10" t="n">
        <v>39856</v>
      </c>
      <c r="N3894">
        <f>N3887-1</f>
        <v>3</v>
      </c>
      <c r="O3894" t="n">
        <v>14</v>
      </c>
    </row>
    <row r="3895" spans="13:15">
      <c r="M3895" s="10" t="n">
        <v>39855</v>
      </c>
      <c r="N3895">
        <f>N3888-1</f>
        <v>3</v>
      </c>
      <c r="O3895" t="n">
        <v>14</v>
      </c>
    </row>
    <row r="3896" spans="13:15">
      <c r="M3896" s="10" t="n">
        <v>39854</v>
      </c>
      <c r="N3896">
        <f>N3889-1</f>
        <v>3</v>
      </c>
      <c r="O3896" t="n">
        <v>14</v>
      </c>
    </row>
    <row r="3897" spans="13:15">
      <c r="M3897" s="10" t="n">
        <v>39853</v>
      </c>
      <c r="N3897">
        <f>N3890-1</f>
        <v>3</v>
      </c>
      <c r="O3897" t="n">
        <v>14</v>
      </c>
    </row>
    <row r="3898" spans="13:15">
      <c r="M3898" s="10" t="n">
        <v>39852</v>
      </c>
      <c r="N3898">
        <f>N3891-1</f>
        <v>2</v>
      </c>
      <c r="O3898" t="n">
        <v>14</v>
      </c>
    </row>
    <row r="3899" spans="13:15">
      <c r="M3899" s="10" t="n">
        <v>39851</v>
      </c>
      <c r="N3899">
        <f>N3892-1</f>
        <v>2</v>
      </c>
      <c r="O3899" t="n">
        <v>14</v>
      </c>
    </row>
    <row r="3900" spans="13:15">
      <c r="M3900" s="10" t="n">
        <v>39850</v>
      </c>
      <c r="N3900">
        <f>N3893-1</f>
        <v>2</v>
      </c>
      <c r="O3900" t="n">
        <v>14</v>
      </c>
    </row>
    <row r="3901" spans="13:15">
      <c r="M3901" s="10" t="n">
        <v>39849</v>
      </c>
      <c r="N3901">
        <f>N3894-1</f>
        <v>2</v>
      </c>
      <c r="O3901" t="n">
        <v>14</v>
      </c>
    </row>
    <row r="3902" spans="13:15">
      <c r="M3902" s="10" t="n">
        <v>39848</v>
      </c>
      <c r="N3902">
        <f>N3895-1</f>
        <v>2</v>
      </c>
      <c r="O3902" t="n">
        <v>14</v>
      </c>
    </row>
    <row r="3903" spans="13:15">
      <c r="M3903" s="10" t="n">
        <v>39847</v>
      </c>
      <c r="N3903">
        <f>N3896-1</f>
        <v>2</v>
      </c>
      <c r="O3903" t="n">
        <v>14</v>
      </c>
    </row>
    <row r="3904" spans="13:15">
      <c r="M3904" s="10" t="n">
        <v>39846</v>
      </c>
      <c r="N3904">
        <f>N3897-1</f>
        <v>2</v>
      </c>
      <c r="O3904" t="n">
        <v>14</v>
      </c>
    </row>
    <row r="3905" spans="13:15">
      <c r="M3905" s="10" t="n">
        <v>39845</v>
      </c>
      <c r="N3905">
        <f>N3898-1</f>
        <v>1</v>
      </c>
      <c r="O3905" t="n">
        <v>14</v>
      </c>
    </row>
    <row r="3906" spans="13:15">
      <c r="M3906" s="10" t="n">
        <v>39844</v>
      </c>
      <c r="N3906">
        <f>N3899-1</f>
        <v>1</v>
      </c>
      <c r="O3906" t="n">
        <v>14</v>
      </c>
    </row>
    <row r="3907" spans="13:15">
      <c r="M3907" s="10" t="n">
        <v>39843</v>
      </c>
      <c r="N3907">
        <f>N3900-1</f>
        <v>1</v>
      </c>
      <c r="O3907" t="n">
        <v>14</v>
      </c>
    </row>
    <row r="3908" spans="13:15">
      <c r="M3908" s="10" t="n">
        <v>39842</v>
      </c>
      <c r="N3908">
        <f>N3901-1</f>
        <v>1</v>
      </c>
      <c r="O3908" t="n">
        <v>14</v>
      </c>
    </row>
    <row r="3909" spans="13:15">
      <c r="M3909" s="10" t="n">
        <v>39841</v>
      </c>
      <c r="N3909">
        <f>N3902-1</f>
        <v>1</v>
      </c>
      <c r="O3909" t="n">
        <v>14</v>
      </c>
    </row>
    <row r="3910" spans="13:15">
      <c r="M3910" s="10" t="n">
        <v>39840</v>
      </c>
      <c r="N3910">
        <f>N3903-1</f>
        <v>1</v>
      </c>
      <c r="O3910" t="n">
        <v>14</v>
      </c>
    </row>
    <row r="3911" spans="13:15">
      <c r="M3911" s="10" t="n">
        <v>39839</v>
      </c>
      <c r="N3911">
        <f>N3904-1</f>
        <v>1</v>
      </c>
      <c r="O3911" t="n">
        <v>14</v>
      </c>
    </row>
    <row r="3912" spans="13:15">
      <c r="M3912" s="10" t="n">
        <v>39838</v>
      </c>
      <c r="N3912" t="n">
        <v>16</v>
      </c>
      <c r="O3912" t="n">
        <v>13</v>
      </c>
    </row>
    <row r="3913" spans="13:15">
      <c r="M3913" s="10" t="n">
        <v>39837</v>
      </c>
      <c r="N3913" t="n">
        <v>16</v>
      </c>
      <c r="O3913" t="n">
        <v>13</v>
      </c>
    </row>
    <row r="3914" spans="13:15">
      <c r="M3914" s="10" t="n">
        <v>39836</v>
      </c>
      <c r="N3914" t="n">
        <v>16</v>
      </c>
      <c r="O3914" t="n">
        <v>13</v>
      </c>
    </row>
    <row r="3915" spans="13:15">
      <c r="M3915" s="10" t="n">
        <v>39835</v>
      </c>
      <c r="N3915" t="n">
        <v>16</v>
      </c>
      <c r="O3915" t="n">
        <v>13</v>
      </c>
    </row>
    <row r="3916" spans="13:15">
      <c r="M3916" s="10" t="n">
        <v>39834</v>
      </c>
      <c r="N3916" t="n">
        <v>16</v>
      </c>
      <c r="O3916" t="n">
        <v>13</v>
      </c>
    </row>
    <row r="3917" spans="13:15">
      <c r="M3917" s="10" t="n">
        <v>39833</v>
      </c>
      <c r="N3917" t="n">
        <v>16</v>
      </c>
      <c r="O3917" t="n">
        <v>13</v>
      </c>
    </row>
    <row r="3918" spans="13:15">
      <c r="M3918" s="10" t="n">
        <v>39832</v>
      </c>
      <c r="N3918" t="n">
        <v>16</v>
      </c>
      <c r="O3918" t="n">
        <v>13</v>
      </c>
    </row>
    <row r="3919" spans="13:15">
      <c r="M3919" s="10" t="n">
        <v>39831</v>
      </c>
      <c r="N3919">
        <f>N3912-1</f>
        <v>15</v>
      </c>
      <c r="O3919" t="n">
        <v>13</v>
      </c>
    </row>
    <row r="3920" spans="13:15">
      <c r="M3920" s="10" t="n">
        <v>39830</v>
      </c>
      <c r="N3920">
        <f>N3913-1</f>
        <v>15</v>
      </c>
      <c r="O3920" t="n">
        <v>13</v>
      </c>
    </row>
    <row r="3921" spans="13:15">
      <c r="M3921" s="10" t="n">
        <v>39829</v>
      </c>
      <c r="N3921">
        <f>N3914-1</f>
        <v>15</v>
      </c>
      <c r="O3921" t="n">
        <v>13</v>
      </c>
    </row>
    <row r="3922" spans="13:15">
      <c r="M3922" s="10" t="n">
        <v>39828</v>
      </c>
      <c r="N3922">
        <f>N3915-1</f>
        <v>15</v>
      </c>
      <c r="O3922" t="n">
        <v>13</v>
      </c>
    </row>
    <row r="3923" spans="13:15">
      <c r="M3923" s="10" t="n">
        <v>39827</v>
      </c>
      <c r="N3923">
        <f>N3916-1</f>
        <v>15</v>
      </c>
      <c r="O3923" t="n">
        <v>13</v>
      </c>
    </row>
    <row r="3924" spans="13:15">
      <c r="M3924" s="10" t="n">
        <v>39826</v>
      </c>
      <c r="N3924">
        <f>N3917-1</f>
        <v>15</v>
      </c>
      <c r="O3924" t="n">
        <v>13</v>
      </c>
    </row>
    <row r="3925" spans="13:15">
      <c r="M3925" s="10" t="n">
        <v>39825</v>
      </c>
      <c r="N3925">
        <f>N3918-1</f>
        <v>15</v>
      </c>
      <c r="O3925" t="n">
        <v>13</v>
      </c>
    </row>
    <row r="3926" spans="13:15">
      <c r="M3926" s="10" t="n">
        <v>39824</v>
      </c>
      <c r="N3926">
        <f>N3919-1</f>
        <v>14</v>
      </c>
      <c r="O3926" t="n">
        <v>13</v>
      </c>
    </row>
    <row r="3927" spans="13:15">
      <c r="M3927" s="10" t="n">
        <v>39823</v>
      </c>
      <c r="N3927">
        <f>N3920-1</f>
        <v>14</v>
      </c>
      <c r="O3927" t="n">
        <v>13</v>
      </c>
    </row>
    <row r="3928" spans="13:15">
      <c r="M3928" s="10" t="n">
        <v>39822</v>
      </c>
      <c r="N3928">
        <f>N3921-1</f>
        <v>14</v>
      </c>
      <c r="O3928" t="n">
        <v>13</v>
      </c>
    </row>
    <row r="3929" spans="13:15">
      <c r="M3929" s="10" t="n">
        <v>39821</v>
      </c>
      <c r="N3929">
        <f>N3922-1</f>
        <v>14</v>
      </c>
      <c r="O3929" t="n">
        <v>13</v>
      </c>
    </row>
    <row r="3930" spans="13:15">
      <c r="M3930" s="10" t="n">
        <v>39820</v>
      </c>
      <c r="N3930">
        <f>N3923-1</f>
        <v>14</v>
      </c>
      <c r="O3930" t="n">
        <v>13</v>
      </c>
    </row>
    <row r="3931" spans="13:15">
      <c r="M3931" s="10" t="n">
        <v>39819</v>
      </c>
      <c r="N3931">
        <f>N3924-1</f>
        <v>14</v>
      </c>
      <c r="O3931" t="n">
        <v>13</v>
      </c>
    </row>
    <row r="3932" spans="13:15">
      <c r="M3932" s="10" t="n">
        <v>39818</v>
      </c>
      <c r="N3932">
        <f>N3925-1</f>
        <v>14</v>
      </c>
      <c r="O3932" t="n">
        <v>13</v>
      </c>
    </row>
    <row r="3933" spans="13:15">
      <c r="M3933" s="10" t="n">
        <v>39817</v>
      </c>
      <c r="N3933">
        <f>N3926-1</f>
        <v>13</v>
      </c>
      <c r="O3933" t="n">
        <v>13</v>
      </c>
    </row>
    <row r="3934" spans="13:15">
      <c r="M3934" s="10" t="n">
        <v>39816</v>
      </c>
      <c r="N3934">
        <f>N3927-1</f>
        <v>13</v>
      </c>
      <c r="O3934" t="n">
        <v>13</v>
      </c>
    </row>
    <row r="3935" spans="13:15">
      <c r="M3935" s="10" t="n">
        <v>39815</v>
      </c>
      <c r="N3935">
        <f>N3928-1</f>
        <v>13</v>
      </c>
      <c r="O3935" t="n">
        <v>13</v>
      </c>
    </row>
    <row r="3936" spans="13:15">
      <c r="M3936" s="10" t="n">
        <v>39814</v>
      </c>
      <c r="N3936">
        <f>N3929-1</f>
        <v>13</v>
      </c>
      <c r="O3936" t="n">
        <v>13</v>
      </c>
    </row>
  </sheetData>
  <printOptions>
    <extLst>
      <ext uri="smNativeData">
        <pm:pageFlags xmlns:pm="smNativeData" id="1595858545" printRowHead="0" printColHead="0" printHeadLine="0" printFootLine="0" autoHeightHeader="0" autoHeightFooter="0" fitToPageBoth="0"/>
      </ext>
    </extLst>
  </printOptions>
  <pageMargins left="0.700000" right="0.700000" top="0.750000" bottom="0.750000" header="0.511806" footer="0.511806"/>
  <pageSetup paperSize="9" fitToWidth="0" fitToHeight="1" cellComments="asDisplayed"/>
  <headerFooter>
    <extLst>
      <ext uri="smNativeData">
        <pm:header xmlns:pm="smNativeData" id="1595858545" l="56" r="56" t="56" b="56" borderId="0" fillId="0" vertical="0"/>
        <pm:footer xmlns:pm="smNativeData" id="1595858545" l="56" r="56" t="56" b="56" borderId="0" fillId="0" vertical="2"/>
      </ext>
    </extLst>
  </headerFooter>
  <extLst>
    <ext uri="smNativeData">
      <pm:sheetPrefs xmlns:pm="smNativeData" day="159585854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D964"/>
  </sheetPr>
  <dimension ref="A1:V24"/>
  <sheetViews>
    <sheetView view="normal" workbookViewId="0">
      <selection activeCell="O5" sqref="O5"/>
    </sheetView>
  </sheetViews>
  <sheetFormatPr baseColWidth="10" defaultColWidth="10.714286" defaultRowHeight="15.40"/>
  <cols>
    <col min="1" max="1" width="11.142857" customWidth="1"/>
    <col min="2" max="2" width="5.571429" customWidth="1"/>
    <col min="3" max="3" width="5.000000" customWidth="1"/>
    <col min="4" max="5" width="4.571429" customWidth="1"/>
    <col min="6" max="6" width="4.285714" customWidth="1"/>
    <col min="7" max="7" width="5.285714" customWidth="1"/>
    <col min="8" max="13" width="4.571429" customWidth="1"/>
    <col min="14" max="14" width="9.714286" customWidth="1" style="7"/>
    <col min="15" max="21" width="8.571429" customWidth="1"/>
    <col min="22" max="22" width="6.000000" customWidth="1"/>
  </cols>
  <sheetData>
    <row r="1" spans="1:1">
      <c r="A1" s="10" t="n">
        <v>43745</v>
      </c>
    </row>
    <row r="2" spans="15:21">
      <c r="O2" s="19" t="n">
        <v>0.596999999999999975</v>
      </c>
      <c r="P2" s="19" t="n">
        <v>0.866000000000000014</v>
      </c>
      <c r="Q2" s="19" t="n">
        <v>0.596999999999999975</v>
      </c>
      <c r="R2" s="19"/>
      <c r="S2" s="19"/>
      <c r="T2" s="19"/>
      <c r="U2" s="19"/>
    </row>
    <row r="3" spans="1:22">
      <c r="A3" s="328" t="s">
        <v>53</v>
      </c>
      <c r="B3" s="329" t="s">
        <v>54</v>
      </c>
      <c r="C3" s="329" t="s">
        <v>55</v>
      </c>
      <c r="D3" s="329" t="s">
        <v>56</v>
      </c>
      <c r="E3" s="329" t="s">
        <v>59</v>
      </c>
      <c r="F3" s="329" t="s">
        <v>64</v>
      </c>
      <c r="G3" s="329" t="s">
        <v>72</v>
      </c>
      <c r="H3" s="329" t="s">
        <v>73</v>
      </c>
      <c r="I3" s="329" t="s">
        <v>74</v>
      </c>
      <c r="J3" s="329" t="s">
        <v>75</v>
      </c>
      <c r="K3" s="329" t="s">
        <v>76</v>
      </c>
      <c r="L3" s="329" t="s">
        <v>77</v>
      </c>
      <c r="M3" s="329" t="s">
        <v>56</v>
      </c>
      <c r="N3" s="330" t="s">
        <v>177</v>
      </c>
      <c r="O3" s="331" t="s">
        <v>435</v>
      </c>
      <c r="P3" s="331" t="s">
        <v>436</v>
      </c>
      <c r="Q3" s="331" t="s">
        <v>437</v>
      </c>
      <c r="R3" s="331" t="s">
        <v>438</v>
      </c>
      <c r="S3" s="331" t="s">
        <v>439</v>
      </c>
      <c r="T3" s="331" t="s">
        <v>440</v>
      </c>
      <c r="U3" s="331" t="s">
        <v>441</v>
      </c>
      <c r="V3" s="331" t="s">
        <v>89</v>
      </c>
    </row>
    <row r="4" spans="1:22">
      <c r="A4" t="str">
        <f>Plantilla!D4</f>
        <v>E. Tarrida</v>
      </c>
      <c r="B4">
        <f>Plantilla!E4</f>
        <v>21</v>
      </c>
      <c r="C4" s="309">
        <f>Plantilla!F4</f>
        <v>97</v>
      </c>
      <c r="D4" t="str">
        <f>Plantilla!G4</f>
        <v>RAP</v>
      </c>
      <c r="E4" s="82">
        <f>Plantilla!J4</f>
        <v>0.857936901981583055</v>
      </c>
      <c r="F4" s="80">
        <f>Plantilla!O4</f>
        <v>1.5</v>
      </c>
      <c r="G4" s="80">
        <f>Plantilla!W4</f>
        <v>13.2857142857143007</v>
      </c>
      <c r="H4" s="80">
        <f>Plantilla!X4</f>
        <v>6</v>
      </c>
      <c r="I4" s="80">
        <f>Plantilla!Y4</f>
        <v>2</v>
      </c>
      <c r="J4" s="80">
        <f>Plantilla!Z4</f>
        <v>2</v>
      </c>
      <c r="K4" s="80">
        <f>Plantilla!AA4</f>
        <v>4</v>
      </c>
      <c r="L4" s="80">
        <f>Plantilla!AB4</f>
        <v>2</v>
      </c>
      <c r="M4" s="80">
        <f>Plantilla!AC4</f>
        <v>4</v>
      </c>
      <c r="N4" s="7">
        <f>1/7</f>
        <v>0.142857142857142989</v>
      </c>
      <c r="O4" s="332">
        <f>$N4*O$2</f>
        <v>0.0852857142857140005</v>
      </c>
      <c r="P4" s="332">
        <f>$N4*P$2</f>
        <v>0.123714285714285999</v>
      </c>
      <c r="Q4" s="332">
        <f>$N4*Q$2</f>
        <v>0.0852857142857140005</v>
      </c>
      <c r="V4" s="333">
        <f>Q4+P4+O4</f>
        <v>0.294285714285713986</v>
      </c>
    </row>
    <row r="5" spans="1:22">
      <c r="A5" t="str">
        <f>Plantilla!D5</f>
        <v>S. Candela</v>
      </c>
      <c r="B5">
        <f>Plantilla!E5</f>
        <v>24</v>
      </c>
      <c r="C5" s="309">
        <f>Plantilla!F5</f>
        <v>88</v>
      </c>
      <c r="D5" t="str">
        <f>Plantilla!G5</f>
        <v>CAB</v>
      </c>
      <c r="E5" s="82">
        <f>Plantilla!J5</f>
        <v>0.741736667689717066</v>
      </c>
      <c r="F5" s="80">
        <f>Plantilla!O5</f>
        <v>1.5</v>
      </c>
      <c r="G5" s="80">
        <f>Plantilla!W5</f>
        <v>12.5</v>
      </c>
      <c r="H5" s="80">
        <f>Plantilla!X5</f>
        <v>2</v>
      </c>
      <c r="I5" s="80">
        <f>Plantilla!Y5</f>
        <v>0</v>
      </c>
      <c r="J5" s="80">
        <f>Plantilla!Z5</f>
        <v>0</v>
      </c>
      <c r="K5" s="80">
        <f>Plantilla!AA5</f>
        <v>0</v>
      </c>
      <c r="L5" s="80">
        <f>Plantilla!AB5</f>
        <v>1</v>
      </c>
      <c r="M5" s="80">
        <f>Plantilla!AC5</f>
        <v>4</v>
      </c>
      <c r="N5" s="7">
        <f>1/6.5</f>
        <v>0.153846153846153992</v>
      </c>
      <c r="O5" s="332">
        <f>$N5*O$2</f>
        <v>0.0918461538461539995</v>
      </c>
      <c r="P5" s="332">
        <f>$N5*P$2</f>
        <v>0.133230769230768997</v>
      </c>
      <c r="Q5" s="332">
        <f>$N5*Q$2</f>
        <v>0.0918461538461539995</v>
      </c>
      <c r="V5" s="333">
        <f>Q5+P5+O5</f>
        <v>0.316923076923076952</v>
      </c>
    </row>
    <row r="6" spans="1:22">
      <c r="A6" t="str">
        <f>Plantilla!D6</f>
        <v>D. Juliol</v>
      </c>
      <c r="B6">
        <f>Plantilla!E6</f>
        <v>18</v>
      </c>
      <c r="C6" s="309">
        <f>Plantilla!F6</f>
        <v>42</v>
      </c>
      <c r="D6">
        <f>Plantilla!G6</f>
        <v>0</v>
      </c>
      <c r="E6" s="82">
        <f>Plantilla!J6</f>
        <v>0.636161672959549929</v>
      </c>
      <c r="F6" s="80">
        <f>Plantilla!O6</f>
        <v>1.5</v>
      </c>
      <c r="G6" s="80">
        <f>Plantilla!W6</f>
        <v>1</v>
      </c>
      <c r="H6" s="80">
        <f>Plantilla!X6</f>
        <v>5</v>
      </c>
      <c r="I6" s="80">
        <f>Plantilla!Y6</f>
        <v>4.16666666666666963</v>
      </c>
      <c r="J6" s="80">
        <f>Plantilla!Z6</f>
        <v>5</v>
      </c>
      <c r="K6" s="80">
        <f>Plantilla!AA6</f>
        <v>2</v>
      </c>
      <c r="L6" s="80">
        <f>Plantilla!AB6</f>
        <v>6.25</v>
      </c>
      <c r="M6" s="80">
        <f>Plantilla!AC6</f>
        <v>1</v>
      </c>
      <c r="N6" s="82"/>
      <c r="V6" s="14"/>
    </row>
    <row r="7" spans="1:22">
      <c r="A7" t="str">
        <f>Plantilla!D7</f>
        <v>M. Teixé</v>
      </c>
      <c r="B7">
        <f>Plantilla!E7</f>
        <v>30</v>
      </c>
      <c r="C7" s="309">
        <f>Plantilla!F7</f>
        <v>14</v>
      </c>
      <c r="D7">
        <f>Plantilla!G7</f>
        <v>0</v>
      </c>
      <c r="E7" s="82">
        <f>Plantilla!J7</f>
        <v>1.05652225266434008</v>
      </c>
      <c r="F7" s="80">
        <f>Plantilla!O7</f>
        <v>1.5</v>
      </c>
      <c r="G7" s="80">
        <f>Plantilla!W7</f>
        <v>0</v>
      </c>
      <c r="H7" s="80">
        <f>Plantilla!X7</f>
        <v>6</v>
      </c>
      <c r="I7" s="80">
        <f>Plantilla!Y7</f>
        <v>2</v>
      </c>
      <c r="J7" s="80">
        <f>Plantilla!Z7</f>
        <v>5</v>
      </c>
      <c r="K7" s="80">
        <f>Plantilla!AA7</f>
        <v>3</v>
      </c>
      <c r="L7" s="80">
        <f>Plantilla!AB7</f>
        <v>2</v>
      </c>
      <c r="M7" s="80">
        <f>Plantilla!AC7</f>
        <v>4</v>
      </c>
      <c r="N7" s="82"/>
      <c r="V7" s="14"/>
    </row>
    <row r="8" spans="1:22">
      <c r="A8" t="str">
        <f>Plantilla!D8</f>
        <v>O. Lluch</v>
      </c>
      <c r="B8">
        <f>Plantilla!E8</f>
        <v>19</v>
      </c>
      <c r="C8" s="309">
        <f>Plantilla!F8</f>
        <v>38</v>
      </c>
      <c r="D8">
        <f>Plantilla!G8</f>
        <v>0</v>
      </c>
      <c r="E8" s="82">
        <f>Plantilla!J8</f>
        <v>0.429625726311892997</v>
      </c>
      <c r="F8" s="80">
        <f>Plantilla!O8</f>
        <v>1.5</v>
      </c>
      <c r="G8" s="80">
        <f>Plantilla!W8</f>
        <v>0</v>
      </c>
      <c r="H8" s="80">
        <f>Plantilla!X8</f>
        <v>5</v>
      </c>
      <c r="I8" s="80">
        <f>Plantilla!Y8</f>
        <v>4</v>
      </c>
      <c r="J8" s="80">
        <f>Plantilla!Z8</f>
        <v>3</v>
      </c>
      <c r="K8" s="80">
        <f>Plantilla!AA8</f>
        <v>2</v>
      </c>
      <c r="L8" s="80">
        <f>Plantilla!AB8</f>
        <v>3</v>
      </c>
      <c r="M8" s="80">
        <f>Plantilla!AC8</f>
        <v>3</v>
      </c>
      <c r="N8" s="82"/>
      <c r="V8" s="14"/>
    </row>
    <row r="9" spans="1:22">
      <c r="A9" t="str">
        <f>Plantilla!D9</f>
        <v>B. Corominola</v>
      </c>
      <c r="B9">
        <f>Plantilla!E9</f>
        <v>19</v>
      </c>
      <c r="C9" s="309">
        <f>Plantilla!F9</f>
        <v>72</v>
      </c>
      <c r="D9" t="str">
        <f>Plantilla!G9</f>
        <v>RAP</v>
      </c>
      <c r="E9" s="82">
        <f>Plantilla!J9</f>
        <v>0.691351919837183004</v>
      </c>
      <c r="F9" s="80">
        <f>Plantilla!O9</f>
        <v>1.5</v>
      </c>
      <c r="G9" s="80">
        <f>Plantilla!W9</f>
        <v>0</v>
      </c>
      <c r="H9" s="80">
        <f>Plantilla!X9</f>
        <v>6</v>
      </c>
      <c r="I9" s="80">
        <f>Plantilla!Y9</f>
        <v>4.33333333333333037</v>
      </c>
      <c r="J9" s="80">
        <f>Plantilla!Z9</f>
        <v>2</v>
      </c>
      <c r="K9" s="80">
        <f>Plantilla!AA9</f>
        <v>6.25</v>
      </c>
      <c r="L9" s="80">
        <f>Plantilla!AB9</f>
        <v>7</v>
      </c>
      <c r="M9" s="80">
        <f>Plantilla!AC9</f>
        <v>1</v>
      </c>
      <c r="N9" s="82"/>
      <c r="V9" s="14"/>
    </row>
    <row r="10" spans="1:22">
      <c r="A10" t="str">
        <f>Plantilla!D10</f>
        <v>G. Durand</v>
      </c>
      <c r="B10">
        <f>Plantilla!E10</f>
        <v>19</v>
      </c>
      <c r="C10" s="309">
        <f>Plantilla!F10</f>
        <v>0</v>
      </c>
      <c r="D10" t="str">
        <f>Plantilla!G10</f>
        <v>IMP</v>
      </c>
      <c r="E10" s="82">
        <f>Plantilla!J10</f>
        <v>0.401373327551972992</v>
      </c>
      <c r="F10" s="80">
        <f>Plantilla!O10</f>
        <v>1.5</v>
      </c>
      <c r="G10" s="80">
        <f>Plantilla!W10</f>
        <v>0</v>
      </c>
      <c r="H10" s="80">
        <f>Plantilla!X10</f>
        <v>5</v>
      </c>
      <c r="I10" s="80">
        <f>Plantilla!Y10</f>
        <v>6</v>
      </c>
      <c r="J10" s="80">
        <f>Plantilla!Z10</f>
        <v>2</v>
      </c>
      <c r="K10" s="80">
        <f>Plantilla!AA10</f>
        <v>3</v>
      </c>
      <c r="L10" s="80">
        <f>Plantilla!AB10</f>
        <v>4</v>
      </c>
      <c r="M10" s="80">
        <f>Plantilla!AC10</f>
        <v>2</v>
      </c>
      <c r="N10" s="82"/>
      <c r="V10" s="14"/>
    </row>
    <row r="11" spans="1:22">
      <c r="A11" t="str">
        <f>Plantilla!D11</f>
        <v>M. Barrero Ortega</v>
      </c>
      <c r="B11">
        <f>Plantilla!E11</f>
        <v>19</v>
      </c>
      <c r="C11" s="309">
        <f>Plantilla!F11</f>
        <v>106</v>
      </c>
      <c r="D11" t="str">
        <f>Plantilla!G11</f>
        <v>CAB</v>
      </c>
      <c r="E11" s="82">
        <f>Plantilla!J11</f>
        <v>0.429625726311892997</v>
      </c>
      <c r="F11" s="80">
        <f>Plantilla!O11</f>
        <v>1.5</v>
      </c>
      <c r="G11" s="80">
        <f>Plantilla!W11</f>
        <v>0</v>
      </c>
      <c r="H11" s="80">
        <f>Plantilla!X11</f>
        <v>5</v>
      </c>
      <c r="I11" s="80">
        <f>Plantilla!Y11</f>
        <v>1</v>
      </c>
      <c r="J11" s="80">
        <f>Plantilla!Z11</f>
        <v>1</v>
      </c>
      <c r="K11" s="80">
        <f>Plantilla!AA11</f>
        <v>3</v>
      </c>
      <c r="L11" s="80">
        <f>Plantilla!AB11</f>
        <v>1</v>
      </c>
      <c r="M11" s="80">
        <f>Plantilla!AC11</f>
        <v>0</v>
      </c>
      <c r="N11" s="82"/>
      <c r="V11" s="14"/>
    </row>
    <row r="12" spans="1:22">
      <c r="A12" t="str">
        <f>Plantilla!D12</f>
        <v>J-L. Grellier</v>
      </c>
      <c r="B12">
        <f>Plantilla!E12</f>
        <v>32</v>
      </c>
      <c r="C12" s="309">
        <f>Plantilla!F12</f>
        <v>17</v>
      </c>
      <c r="D12">
        <f>Plantilla!G12</f>
        <v>0</v>
      </c>
      <c r="E12" s="82">
        <f>Plantilla!J12</f>
        <v>1.11846545431633992</v>
      </c>
      <c r="F12" s="80">
        <f>Plantilla!O12</f>
        <v>1.5</v>
      </c>
      <c r="G12" s="80">
        <f>Plantilla!W12</f>
        <v>0</v>
      </c>
      <c r="H12" s="80">
        <f>Plantilla!X12</f>
        <v>5</v>
      </c>
      <c r="I12" s="80">
        <f>Plantilla!Y12</f>
        <v>5</v>
      </c>
      <c r="J12" s="80">
        <f>Plantilla!Z12</f>
        <v>2</v>
      </c>
      <c r="K12" s="80">
        <f>Plantilla!AA12</f>
        <v>1</v>
      </c>
      <c r="L12" s="80">
        <f>Plantilla!AB12</f>
        <v>1</v>
      </c>
      <c r="M12" s="80">
        <f>Plantilla!AC12</f>
        <v>3</v>
      </c>
      <c r="N12" s="82"/>
      <c r="V12" s="14"/>
    </row>
    <row r="13" spans="1:22">
      <c r="A13" t="str">
        <f>Plantilla!D13</f>
        <v>T. Orozco</v>
      </c>
      <c r="B13">
        <f>Plantilla!E13</f>
        <v>19</v>
      </c>
      <c r="C13" s="309">
        <f>Plantilla!F13</f>
        <v>105</v>
      </c>
      <c r="D13" t="str">
        <f>Plantilla!G13</f>
        <v>CAB</v>
      </c>
      <c r="E13" s="82">
        <f>Plantilla!J13</f>
        <v>0.673533304426540003</v>
      </c>
      <c r="F13" s="80">
        <f>Plantilla!O13</f>
        <v>1.5</v>
      </c>
      <c r="G13" s="80">
        <f>Plantilla!W13</f>
        <v>1</v>
      </c>
      <c r="H13" s="80">
        <f>Plantilla!X13</f>
        <v>6</v>
      </c>
      <c r="I13" s="80">
        <f>Plantilla!Y13</f>
        <v>5.25</v>
      </c>
      <c r="J13" s="80">
        <f>Plantilla!Z13</f>
        <v>3</v>
      </c>
      <c r="K13" s="80">
        <f>Plantilla!AA13</f>
        <v>5</v>
      </c>
      <c r="L13" s="80">
        <f>Plantilla!AB13</f>
        <v>6.5</v>
      </c>
      <c r="M13" s="80">
        <f>Plantilla!AC13</f>
        <v>2</v>
      </c>
      <c r="N13" s="82"/>
      <c r="V13" s="14"/>
    </row>
    <row r="14" spans="1:22">
      <c r="A14" t="str">
        <f>Plantilla!D14</f>
        <v>T. Lebon</v>
      </c>
      <c r="B14">
        <f>Plantilla!E14</f>
        <v>18</v>
      </c>
      <c r="C14" s="309">
        <f>Plantilla!F14</f>
        <v>65</v>
      </c>
      <c r="D14" t="str">
        <f>Plantilla!G14</f>
        <v>TEC</v>
      </c>
      <c r="E14" s="82">
        <f>Plantilla!J14</f>
        <v>0.482303781356789951</v>
      </c>
      <c r="F14" s="80">
        <f>Plantilla!O14</f>
        <v>1.5</v>
      </c>
      <c r="G14" s="80">
        <f>Plantilla!W14</f>
        <v>0</v>
      </c>
      <c r="H14" s="80">
        <f>Plantilla!X14</f>
        <v>4</v>
      </c>
      <c r="I14" s="80">
        <f>Plantilla!Y14</f>
        <v>6.25</v>
      </c>
      <c r="J14" s="80">
        <f>Plantilla!Z14</f>
        <v>5</v>
      </c>
      <c r="K14" s="80">
        <f>Plantilla!AA14</f>
        <v>4.33333333333333037</v>
      </c>
      <c r="L14" s="80">
        <f>Plantilla!AB14</f>
        <v>5.75</v>
      </c>
      <c r="M14" s="80">
        <f>Plantilla!AC14</f>
        <v>2</v>
      </c>
      <c r="N14" s="82"/>
      <c r="V14" s="14"/>
    </row>
    <row r="15" spans="1:22">
      <c r="A15" t="str">
        <f>Plantilla!D15</f>
        <v>L. Grière</v>
      </c>
      <c r="B15">
        <f>Plantilla!E15</f>
        <v>17</v>
      </c>
      <c r="C15" s="309">
        <f>Plantilla!F15</f>
        <v>84</v>
      </c>
      <c r="D15" t="str">
        <f>Plantilla!G15</f>
        <v>TEC</v>
      </c>
      <c r="E15" s="82">
        <f>Plantilla!J15</f>
        <v>0.401373327551972992</v>
      </c>
      <c r="F15" s="80">
        <f>Plantilla!O15</f>
        <v>1.5</v>
      </c>
      <c r="G15" s="80">
        <f>Plantilla!W15</f>
        <v>0</v>
      </c>
      <c r="H15" s="80">
        <f>Plantilla!X15</f>
        <v>4</v>
      </c>
      <c r="I15" s="80">
        <f>Plantilla!Y15</f>
        <v>6.125</v>
      </c>
      <c r="J15" s="80">
        <f>Plantilla!Z15</f>
        <v>6</v>
      </c>
      <c r="K15" s="80">
        <f>Plantilla!AA15</f>
        <v>2</v>
      </c>
      <c r="L15" s="80">
        <f>Plantilla!AB15</f>
        <v>4.66666666666666963</v>
      </c>
      <c r="M15" s="80">
        <f>Plantilla!AC15</f>
        <v>0</v>
      </c>
      <c r="N15" s="82"/>
      <c r="V15" s="14"/>
    </row>
    <row r="16" spans="1:22">
      <c r="A16" t="str">
        <f>Plantilla!D16</f>
        <v>A. Balsebre</v>
      </c>
      <c r="B16">
        <f>Plantilla!E16</f>
        <v>17</v>
      </c>
      <c r="C16" s="309">
        <f>Plantilla!F16</f>
        <v>63</v>
      </c>
      <c r="D16">
        <f>Plantilla!G16</f>
        <v>0</v>
      </c>
      <c r="E16" s="82">
        <f>Plantilla!J16</f>
        <v>0.401373327551972992</v>
      </c>
      <c r="F16" s="80">
        <f>Plantilla!O16</f>
        <v>1.5</v>
      </c>
      <c r="G16" s="80">
        <f>Plantilla!W16</f>
        <v>0</v>
      </c>
      <c r="H16" s="80">
        <f>Plantilla!X16</f>
        <v>4</v>
      </c>
      <c r="I16" s="80">
        <f>Plantilla!Y16</f>
        <v>6.25</v>
      </c>
      <c r="J16" s="80">
        <f>Plantilla!Z16</f>
        <v>2</v>
      </c>
      <c r="K16" s="80">
        <f>Plantilla!AA16</f>
        <v>5</v>
      </c>
      <c r="L16" s="80">
        <f>Plantilla!AB16</f>
        <v>3</v>
      </c>
      <c r="M16" s="80">
        <f>Plantilla!AC16</f>
        <v>4</v>
      </c>
      <c r="N16" s="82"/>
      <c r="V16" s="14"/>
    </row>
    <row r="17" spans="1:22">
      <c r="A17" t="str">
        <f>Plantilla!D17</f>
        <v>M. Tixera</v>
      </c>
      <c r="B17">
        <f>Plantilla!E17</f>
        <v>19</v>
      </c>
      <c r="C17" s="309">
        <f>Plantilla!F17</f>
        <v>3</v>
      </c>
      <c r="D17" t="str">
        <f>Plantilla!G17</f>
        <v>CAB</v>
      </c>
      <c r="E17" s="82">
        <f>Plantilla!J17</f>
        <v>0.456563574429606955</v>
      </c>
      <c r="F17" s="80">
        <f>Plantilla!O17</f>
        <v>1.5</v>
      </c>
      <c r="G17" s="80">
        <f>Plantilla!W17</f>
        <v>0</v>
      </c>
      <c r="H17" s="80">
        <f>Plantilla!X17</f>
        <v>2</v>
      </c>
      <c r="I17" s="80">
        <f>Plantilla!Y17</f>
        <v>6.125</v>
      </c>
      <c r="J17" s="80">
        <f>Plantilla!Z17</f>
        <v>2</v>
      </c>
      <c r="K17" s="80">
        <f>Plantilla!AA17</f>
        <v>3</v>
      </c>
      <c r="L17" s="80">
        <f>Plantilla!AB17</f>
        <v>5.5</v>
      </c>
      <c r="M17" s="80">
        <f>Plantilla!AC17</f>
        <v>2</v>
      </c>
      <c r="N17" s="82"/>
      <c r="V17" s="14"/>
    </row>
    <row r="18" spans="1:22">
      <c r="A18" t="str">
        <f>Plantilla!D18</f>
        <v>I. Escuder</v>
      </c>
      <c r="B18">
        <f>Plantilla!E18</f>
        <v>26</v>
      </c>
      <c r="C18" s="309">
        <f>Plantilla!F18</f>
        <v>69</v>
      </c>
      <c r="D18">
        <f>Plantilla!G18</f>
        <v>0</v>
      </c>
      <c r="E18" s="82">
        <f>Plantilla!J18</f>
        <v>0.954671124846399977</v>
      </c>
      <c r="F18" s="80">
        <f>Plantilla!O18</f>
        <v>1.5</v>
      </c>
      <c r="G18" s="80">
        <f>Plantilla!W18</f>
        <v>0</v>
      </c>
      <c r="H18" s="80">
        <f>Plantilla!X18</f>
        <v>5</v>
      </c>
      <c r="I18" s="80">
        <f>Plantilla!Y18</f>
        <v>6</v>
      </c>
      <c r="J18" s="80">
        <f>Plantilla!Z18</f>
        <v>2</v>
      </c>
      <c r="K18" s="80">
        <f>Plantilla!AA18</f>
        <v>3</v>
      </c>
      <c r="L18" s="80">
        <f>Plantilla!AB18</f>
        <v>2</v>
      </c>
      <c r="M18" s="80">
        <f>Plantilla!AC18</f>
        <v>4</v>
      </c>
      <c r="N18" s="82"/>
      <c r="V18" s="14"/>
    </row>
    <row r="19" spans="1:22">
      <c r="A19" t="str">
        <f>Plantilla!D19</f>
        <v>A. Baldoví</v>
      </c>
      <c r="B19">
        <f>Plantilla!E19</f>
        <v>18</v>
      </c>
      <c r="C19" s="309">
        <f>Plantilla!F19</f>
        <v>37</v>
      </c>
      <c r="D19" t="str">
        <f>Plantilla!G19</f>
        <v>RAP</v>
      </c>
      <c r="E19" s="82">
        <f>Plantilla!J19</f>
        <v>0.553297797294422988</v>
      </c>
      <c r="F19" s="80">
        <f>Plantilla!O19</f>
        <v>1.5</v>
      </c>
      <c r="G19" s="80">
        <f>Plantilla!W19</f>
        <v>0</v>
      </c>
      <c r="H19" s="80">
        <f>Plantilla!X19</f>
        <v>4</v>
      </c>
      <c r="I19" s="80">
        <f>Plantilla!Y19</f>
        <v>4.33333333333333037</v>
      </c>
      <c r="J19" s="80">
        <f>Plantilla!Z19</f>
        <v>6</v>
      </c>
      <c r="K19" s="80">
        <f>Plantilla!AA19</f>
        <v>5</v>
      </c>
      <c r="L19" s="80">
        <f>Plantilla!AB19</f>
        <v>9</v>
      </c>
      <c r="M19" s="80">
        <f>Plantilla!AC19</f>
        <v>3</v>
      </c>
      <c r="N19" s="82"/>
      <c r="V19" s="14"/>
    </row>
    <row r="20" spans="1:13">
      <c r="A20" t="str">
        <f>Plantilla!D20</f>
        <v>M. Tàcias</v>
      </c>
      <c r="B20">
        <f>Plantilla!E20</f>
        <v>30</v>
      </c>
      <c r="C20" s="309">
        <f>Plantilla!F20</f>
        <v>71</v>
      </c>
      <c r="D20" t="str">
        <f>Plantilla!G20</f>
        <v>IMP</v>
      </c>
      <c r="E20" s="82">
        <f>Plantilla!J20</f>
        <v>1.12679738668567997</v>
      </c>
      <c r="F20" s="80">
        <f>Plantilla!O20</f>
        <v>1.5</v>
      </c>
      <c r="G20" s="80">
        <f>Plantilla!W20</f>
        <v>0</v>
      </c>
      <c r="H20" s="80">
        <f>Plantilla!X20</f>
        <v>5</v>
      </c>
      <c r="I20" s="80">
        <f>Plantilla!Y20</f>
        <v>5</v>
      </c>
      <c r="J20" s="80">
        <f>Plantilla!Z20</f>
        <v>5</v>
      </c>
      <c r="K20" s="80">
        <f>Plantilla!AA20</f>
        <v>3</v>
      </c>
      <c r="L20" s="80">
        <f>Plantilla!AB20</f>
        <v>3</v>
      </c>
      <c r="M20" s="80">
        <f>Plantilla!AC20</f>
        <v>2</v>
      </c>
    </row>
    <row r="21" spans="1:13">
      <c r="A21" t="str">
        <f>Plantilla!D21</f>
        <v>A. Aguilella</v>
      </c>
      <c r="B21">
        <f>Plantilla!E21</f>
        <v>24</v>
      </c>
      <c r="C21" s="309">
        <f>Plantilla!F21</f>
        <v>43</v>
      </c>
      <c r="D21">
        <f>Plantilla!G21</f>
        <v>0</v>
      </c>
      <c r="E21" s="82">
        <f>Plantilla!J21</f>
        <v>0.802746655103950069</v>
      </c>
      <c r="F21" s="80">
        <f>Plantilla!O21</f>
        <v>1.5</v>
      </c>
      <c r="G21" s="80">
        <f>Plantilla!W21</f>
        <v>0</v>
      </c>
      <c r="H21" s="80">
        <f>Plantilla!X21</f>
        <v>4</v>
      </c>
      <c r="I21" s="80">
        <f>Plantilla!Y21</f>
        <v>5</v>
      </c>
      <c r="J21" s="80">
        <f>Plantilla!Z21</f>
        <v>5</v>
      </c>
      <c r="K21" s="80">
        <f>Plantilla!AA21</f>
        <v>4</v>
      </c>
      <c r="L21" s="80">
        <f>Plantilla!AB21</f>
        <v>2.5</v>
      </c>
      <c r="M21" s="80">
        <f>Plantilla!AC21</f>
        <v>4</v>
      </c>
    </row>
    <row r="22" spans="1:13">
      <c r="A22" t="str">
        <f>Plantilla!D22</f>
        <v>T. Averous</v>
      </c>
      <c r="B22">
        <f>Plantilla!E22</f>
        <v>26</v>
      </c>
      <c r="C22" s="309">
        <f>Plantilla!F22</f>
        <v>25</v>
      </c>
      <c r="D22">
        <f>Plantilla!G22</f>
        <v>0</v>
      </c>
      <c r="E22" s="82">
        <f>Plantilla!J22</f>
        <v>0.965701159467719883</v>
      </c>
      <c r="F22" s="80">
        <f>Plantilla!O22</f>
        <v>1.5</v>
      </c>
      <c r="G22" s="80">
        <f>Plantilla!W22</f>
        <v>0</v>
      </c>
      <c r="H22" s="80">
        <f>Plantilla!X22</f>
        <v>3</v>
      </c>
      <c r="I22" s="80">
        <f>Plantilla!Y22</f>
        <v>5</v>
      </c>
      <c r="J22" s="80">
        <f>Plantilla!Z22</f>
        <v>6</v>
      </c>
      <c r="K22" s="80">
        <f>Plantilla!AA22</f>
        <v>5</v>
      </c>
      <c r="L22" s="80">
        <f>Plantilla!AB22</f>
        <v>3</v>
      </c>
      <c r="M22" s="80">
        <f>Plantilla!AC22</f>
        <v>4</v>
      </c>
    </row>
    <row r="23" spans="1:13">
      <c r="A23" t="str">
        <f>Plantilla!D23</f>
        <v>R. Abrain</v>
      </c>
      <c r="B23">
        <f>Plantilla!E23</f>
        <v>19</v>
      </c>
      <c r="C23" s="309">
        <f>Plantilla!F23</f>
        <v>22</v>
      </c>
      <c r="D23" t="str">
        <f>Plantilla!G23</f>
        <v>IMP</v>
      </c>
      <c r="E23" s="82">
        <f>Plantilla!J23</f>
        <v>0.673533304426540003</v>
      </c>
      <c r="F23" s="80">
        <f>Plantilla!O23</f>
        <v>1.5</v>
      </c>
      <c r="G23" s="80">
        <f>Plantilla!W23</f>
        <v>0</v>
      </c>
      <c r="H23" s="80">
        <f>Plantilla!X23</f>
        <v>5</v>
      </c>
      <c r="I23" s="80">
        <f>Plantilla!Y23</f>
        <v>3.21666666666666989</v>
      </c>
      <c r="J23" s="80">
        <f>Plantilla!Z23</f>
        <v>4</v>
      </c>
      <c r="K23" s="80">
        <f>Plantilla!AA23</f>
        <v>4.33333333333333037</v>
      </c>
      <c r="L23" s="80">
        <f>Plantilla!AB23</f>
        <v>8.83333333333333925</v>
      </c>
      <c r="M23" s="80">
        <f>Plantilla!AC23</f>
        <v>1</v>
      </c>
    </row>
    <row r="24" spans="1:13">
      <c r="A24" t="str">
        <f>Plantilla!D24</f>
        <v>L-G. Salares</v>
      </c>
      <c r="B24">
        <f>Plantilla!E24</f>
        <v>21</v>
      </c>
      <c r="C24" s="309">
        <f>Plantilla!F24</f>
        <v>71</v>
      </c>
      <c r="D24">
        <f>Plantilla!G24</f>
        <v>0</v>
      </c>
      <c r="E24" s="82">
        <f>Plantilla!J24</f>
        <v>0.757602298755993075</v>
      </c>
      <c r="F24" s="80">
        <f>Plantilla!O24</f>
        <v>1.5</v>
      </c>
      <c r="G24" s="80">
        <f>Plantilla!W24</f>
        <v>0</v>
      </c>
      <c r="H24" s="80">
        <f>Plantilla!X24</f>
        <v>1</v>
      </c>
      <c r="I24" s="80">
        <f>Plantilla!Y24</f>
        <v>3</v>
      </c>
      <c r="J24" s="80">
        <f>Plantilla!Z24</f>
        <v>5</v>
      </c>
      <c r="K24" s="80">
        <f>Plantilla!AA24</f>
        <v>4</v>
      </c>
      <c r="L24" s="80">
        <f>Plantilla!AB24</f>
        <v>7.79999999999999982</v>
      </c>
      <c r="M24" s="80">
        <f>Plantilla!AC24</f>
        <v>5</v>
      </c>
    </row>
  </sheetData>
  <conditionalFormatting sqref="O4:V19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{5DE5CF8E-D792-D2A1-29C8-1A253BA9C04B}</x14:id>
        </ext>
      </extLst>
    </cfRule>
  </conditionalFormatting>
  <conditionalFormatting sqref="E4:F24">
    <cfRule type="colorScale" priority="2">
      <colorScale>
        <cfvo type="min"/>
        <cfvo type="max"/>
        <color rgb="FFFCFCFF"/>
        <color rgb="FFF8696B"/>
      </colorScale>
    </cfRule>
  </conditionalFormatting>
  <conditionalFormatting sqref="N4:N19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{41766142-5ACE-4A0A-A701-1B647D9EEF2A}</x14:id>
        </ext>
      </extLst>
    </cfRule>
  </conditionalFormatting>
  <conditionalFormatting sqref="G4:M24">
    <cfRule type="colorScale" priority="4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95858545" printRowHead="0" printColHead="0" printHeadLine="0" printFootLine="0" autoHeightHeader="0" autoHeightFooter="0" fitToPageBoth="0"/>
      </ext>
    </extLst>
  </printOptions>
  <pageMargins left="0.700000" right="0.700000" top="0.750000" bottom="0.750000" header="0.511806" footer="0.511806"/>
  <pageSetup paperSize="9" fitToWidth="0" fitToHeight="1" pageOrder="overThenDown" cellComments="asDisplayed"/>
  <headerFooter>
    <extLst>
      <ext uri="smNativeData">
        <pm:header xmlns:pm="smNativeData" id="1595858545" l="56" r="56" t="56" b="56" borderId="0" fillId="0" vertical="0"/>
        <pm:footer xmlns:pm="smNativeData" id="1595858545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DE5CF8E-D792-D2A1-29C8-1A253BA9C04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O4:V19</xm:sqref>
        </x14:conditionalFormatting>
        <x14:conditionalFormatting xmlns:xm="http://schemas.microsoft.com/office/excel/2006/main">
          <x14:cfRule type="dataBar" id="{41766142-5ACE-4A0A-A701-1B647D9EEF2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N4:N19</xm:sqref>
        </x14:conditionalFormatting>
      </x14:conditionalFormattings>
    </ext>
    <ext uri="smNativeData">
      <pm:sheetPrefs xmlns:pm="smNativeData" day="159585854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D964"/>
  </sheetPr>
  <dimension ref="A1:W30"/>
  <sheetViews>
    <sheetView view="normal" workbookViewId="0">
      <selection activeCell="P7" sqref="P7"/>
    </sheetView>
  </sheetViews>
  <sheetFormatPr baseColWidth="10" defaultColWidth="10.714286" defaultRowHeight="15.40"/>
  <cols>
    <col min="1" max="1" width="11.142857" customWidth="1"/>
    <col min="2" max="2" width="5.571429" customWidth="1"/>
    <col min="3" max="3" width="5.000000" customWidth="1"/>
    <col min="4" max="5" width="4.571429" customWidth="1"/>
    <col min="6" max="6" width="4.285714" customWidth="1"/>
    <col min="7" max="7" width="5.294643" customWidth="1"/>
    <col min="8" max="13" width="4.571429" customWidth="1"/>
    <col min="14" max="14" width="8.714286" customWidth="1" style="7"/>
    <col min="15" max="15" width="4.857143" customWidth="1" style="7"/>
    <col min="16" max="22" width="8.571429" customWidth="1"/>
    <col min="23" max="23" width="6.000000" customWidth="1"/>
  </cols>
  <sheetData>
    <row r="1" spans="1:1">
      <c r="A1" s="10" t="n">
        <v>43745</v>
      </c>
    </row>
    <row r="2" spans="15:22">
      <c r="O2" s="7" t="s">
        <v>15</v>
      </c>
      <c r="P2" s="19" t="n">
        <v>0.276000000000000023</v>
      </c>
      <c r="Q2" s="19" t="n">
        <v>0.425</v>
      </c>
      <c r="R2" s="19" t="n">
        <v>0.276000000000000023</v>
      </c>
      <c r="S2" s="19"/>
      <c r="T2" s="19"/>
      <c r="U2" s="19"/>
      <c r="V2" s="19"/>
    </row>
    <row r="3" spans="15:22">
      <c r="O3" s="7" t="s">
        <v>101</v>
      </c>
      <c r="P3" s="19" t="n">
        <v>0.141999999999999993</v>
      </c>
      <c r="Q3" s="19" t="n">
        <v>0.4</v>
      </c>
      <c r="R3" s="19" t="n">
        <v>0.141999999999999993</v>
      </c>
      <c r="S3" s="19"/>
      <c r="T3" s="19"/>
      <c r="U3" s="19"/>
      <c r="V3" s="19"/>
    </row>
    <row r="4" spans="15:22">
      <c r="O4" s="7" t="s">
        <v>103</v>
      </c>
      <c r="P4" s="19" t="n">
        <v>0.348999999999999977</v>
      </c>
      <c r="Q4" s="19" t="n">
        <v>0.201000000000000023</v>
      </c>
      <c r="R4" s="19" t="n">
        <v>0</v>
      </c>
      <c r="S4" s="19"/>
      <c r="T4" s="19"/>
      <c r="U4" s="19"/>
      <c r="V4" s="19"/>
    </row>
    <row r="5" spans="1:23">
      <c r="A5" s="328" t="s">
        <v>53</v>
      </c>
      <c r="B5" s="329" t="s">
        <v>54</v>
      </c>
      <c r="C5" s="329" t="s">
        <v>55</v>
      </c>
      <c r="D5" s="329" t="s">
        <v>56</v>
      </c>
      <c r="E5" s="329" t="s">
        <v>59</v>
      </c>
      <c r="F5" s="329" t="s">
        <v>64</v>
      </c>
      <c r="G5" s="329" t="s">
        <v>72</v>
      </c>
      <c r="H5" s="329" t="s">
        <v>73</v>
      </c>
      <c r="I5" s="329" t="s">
        <v>74</v>
      </c>
      <c r="J5" s="329" t="s">
        <v>75</v>
      </c>
      <c r="K5" s="329" t="s">
        <v>76</v>
      </c>
      <c r="L5" s="329" t="s">
        <v>77</v>
      </c>
      <c r="M5" s="329" t="s">
        <v>56</v>
      </c>
      <c r="N5" s="330" t="s">
        <v>177</v>
      </c>
      <c r="O5" s="330" t="s">
        <v>52</v>
      </c>
      <c r="P5" s="331" t="s">
        <v>435</v>
      </c>
      <c r="Q5" s="331" t="s">
        <v>436</v>
      </c>
      <c r="R5" s="331" t="s">
        <v>437</v>
      </c>
      <c r="S5" s="331" t="s">
        <v>438</v>
      </c>
      <c r="T5" s="331" t="s">
        <v>439</v>
      </c>
      <c r="U5" s="331" t="s">
        <v>440</v>
      </c>
      <c r="V5" s="331" t="s">
        <v>441</v>
      </c>
      <c r="W5" s="331" t="s">
        <v>89</v>
      </c>
    </row>
    <row r="6" spans="1:23">
      <c r="A6" t="str">
        <f>Plantilla!D4</f>
        <v>E. Tarrida</v>
      </c>
      <c r="B6">
        <f>Plantilla!E4</f>
        <v>21</v>
      </c>
      <c r="C6" s="309">
        <f>Plantilla!F4</f>
        <v>97</v>
      </c>
      <c r="D6" t="str">
        <f>Plantilla!G4</f>
        <v>RAP</v>
      </c>
      <c r="E6" s="82">
        <f>Plantilla!J4</f>
        <v>0.857936901981583055</v>
      </c>
      <c r="F6" s="80">
        <f>Plantilla!O4</f>
        <v>1.5</v>
      </c>
      <c r="G6" s="80">
        <f>Plantilla!W4</f>
        <v>13.2857142857143007</v>
      </c>
      <c r="H6" s="80">
        <f>Plantilla!X4</f>
        <v>6</v>
      </c>
      <c r="I6" s="80">
        <f>Plantilla!Y4</f>
        <v>2</v>
      </c>
      <c r="J6" s="80">
        <f>Plantilla!Z4</f>
        <v>2</v>
      </c>
      <c r="K6" s="80">
        <f>Plantilla!AA4</f>
        <v>4</v>
      </c>
      <c r="L6" s="80">
        <f>Plantilla!AB4</f>
        <v>2</v>
      </c>
      <c r="M6" s="80">
        <f>Plantilla!AC4</f>
        <v>4</v>
      </c>
      <c r="N6" s="7">
        <f>1/5</f>
        <v>0.2</v>
      </c>
      <c r="O6" s="7" t="s">
        <v>15</v>
      </c>
      <c r="P6" s="332">
        <f>$N6*P$2</f>
        <v>0.0552000000000000046</v>
      </c>
      <c r="Q6" s="332">
        <f>$N6*Q$2</f>
        <v>0.085</v>
      </c>
      <c r="R6" s="332">
        <f>$N6*R$2</f>
        <v>0.0552000000000000046</v>
      </c>
      <c r="W6" s="333">
        <f>R6+Q6+P6</f>
        <v>0.195399999999999991</v>
      </c>
    </row>
    <row r="7" spans="1:23">
      <c r="A7" t="str">
        <f>Plantilla!D5</f>
        <v>S. Candela</v>
      </c>
      <c r="B7">
        <f>Plantilla!E5</f>
        <v>24</v>
      </c>
      <c r="C7" s="309">
        <f>Plantilla!F5</f>
        <v>88</v>
      </c>
      <c r="D7" t="str">
        <f>Plantilla!G5</f>
        <v>CAB</v>
      </c>
      <c r="E7" s="82">
        <f>Plantilla!J5</f>
        <v>0.741736667689717066</v>
      </c>
      <c r="F7" s="80">
        <f>Plantilla!O5</f>
        <v>1.5</v>
      </c>
      <c r="G7" s="80">
        <f>Plantilla!W5</f>
        <v>12.5</v>
      </c>
      <c r="H7" s="80">
        <f>Plantilla!X5</f>
        <v>2</v>
      </c>
      <c r="I7" s="80">
        <f>Plantilla!Y5</f>
        <v>0</v>
      </c>
      <c r="J7" s="80">
        <f>Plantilla!Z5</f>
        <v>0</v>
      </c>
      <c r="K7" s="80">
        <f>Plantilla!AA5</f>
        <v>0</v>
      </c>
      <c r="L7" s="80">
        <f>Plantilla!AB5</f>
        <v>1</v>
      </c>
      <c r="M7" s="80">
        <f>Plantilla!AC5</f>
        <v>4</v>
      </c>
      <c r="N7" s="82">
        <f>1/4</f>
        <v>0.25</v>
      </c>
      <c r="O7" s="82" t="s">
        <v>103</v>
      </c>
      <c r="P7" s="332">
        <f>N7*P$4</f>
        <v>0.0872499999999999964</v>
      </c>
      <c r="Q7" s="332">
        <f>$N7*Q$4</f>
        <v>0.0502500000000000036</v>
      </c>
      <c r="R7" s="332">
        <f>$N7*R$4</f>
        <v>0</v>
      </c>
      <c r="W7" s="333">
        <f>R7+Q7+P7</f>
        <v>0.1375</v>
      </c>
    </row>
    <row r="8" spans="1:23">
      <c r="A8" t="str">
        <f>Plantilla!D6</f>
        <v>D. Juliol</v>
      </c>
      <c r="B8">
        <f>Plantilla!E6</f>
        <v>18</v>
      </c>
      <c r="C8" s="309">
        <f>Plantilla!F6</f>
        <v>42</v>
      </c>
      <c r="D8">
        <f>Plantilla!G6</f>
        <v>0</v>
      </c>
      <c r="E8" s="82">
        <f>Plantilla!J6</f>
        <v>0.636161672959549929</v>
      </c>
      <c r="F8" s="80">
        <f>Plantilla!O6</f>
        <v>1.5</v>
      </c>
      <c r="G8" s="80">
        <f>Plantilla!W6</f>
        <v>1</v>
      </c>
      <c r="H8" s="80">
        <f>Plantilla!X6</f>
        <v>5</v>
      </c>
      <c r="I8" s="80">
        <f>Plantilla!Y6</f>
        <v>4.16666666666666963</v>
      </c>
      <c r="J8" s="80">
        <f>Plantilla!Z6</f>
        <v>5</v>
      </c>
      <c r="K8" s="80">
        <f>Plantilla!AA6</f>
        <v>2</v>
      </c>
      <c r="L8" s="80">
        <f>Plantilla!AB6</f>
        <v>6.25</v>
      </c>
      <c r="M8" s="80">
        <f>Plantilla!AC6</f>
        <v>1</v>
      </c>
      <c r="N8" s="82"/>
      <c r="O8" s="82"/>
      <c r="P8" s="332"/>
      <c r="Q8" s="332"/>
      <c r="R8" s="332"/>
      <c r="W8" s="333"/>
    </row>
    <row r="9" spans="1:23">
      <c r="A9" t="str">
        <f>Plantilla!D7</f>
        <v>M. Teixé</v>
      </c>
      <c r="B9">
        <f>Plantilla!E7</f>
        <v>30</v>
      </c>
      <c r="C9" s="309">
        <f>Plantilla!F7</f>
        <v>14</v>
      </c>
      <c r="D9">
        <f>Plantilla!G7</f>
        <v>0</v>
      </c>
      <c r="E9" s="82">
        <f>Plantilla!J7</f>
        <v>1.05652225266434008</v>
      </c>
      <c r="F9" s="80">
        <f>Plantilla!O7</f>
        <v>1.5</v>
      </c>
      <c r="G9" s="80">
        <f>Plantilla!W7</f>
        <v>0</v>
      </c>
      <c r="H9" s="80">
        <f>Plantilla!X7</f>
        <v>6</v>
      </c>
      <c r="I9" s="80">
        <f>Plantilla!Y7</f>
        <v>2</v>
      </c>
      <c r="J9" s="80">
        <f>Plantilla!Z7</f>
        <v>5</v>
      </c>
      <c r="K9" s="80">
        <f>Plantilla!AA7</f>
        <v>3</v>
      </c>
      <c r="L9" s="80">
        <f>Plantilla!AB7</f>
        <v>2</v>
      </c>
      <c r="M9" s="80">
        <f>Plantilla!AC7</f>
        <v>4</v>
      </c>
      <c r="N9" s="82"/>
      <c r="O9" s="82"/>
      <c r="P9" s="332"/>
      <c r="Q9" s="332"/>
      <c r="R9" s="332"/>
      <c r="W9" s="333"/>
    </row>
    <row r="10" spans="1:23">
      <c r="A10" t="str">
        <f>Plantilla!D8</f>
        <v>O. Lluch</v>
      </c>
      <c r="B10">
        <f>Plantilla!E8</f>
        <v>19</v>
      </c>
      <c r="C10" s="309">
        <f>Plantilla!F8</f>
        <v>38</v>
      </c>
      <c r="D10">
        <f>Plantilla!G8</f>
        <v>0</v>
      </c>
      <c r="E10" s="82">
        <f>Plantilla!J8</f>
        <v>0.429625726311892997</v>
      </c>
      <c r="F10" s="80">
        <f>Plantilla!O8</f>
        <v>1.5</v>
      </c>
      <c r="G10" s="80">
        <f>Plantilla!W8</f>
        <v>0</v>
      </c>
      <c r="H10" s="80">
        <f>Plantilla!X8</f>
        <v>5</v>
      </c>
      <c r="I10" s="80">
        <f>Plantilla!Y8</f>
        <v>4</v>
      </c>
      <c r="J10" s="80">
        <f>Plantilla!Z8</f>
        <v>3</v>
      </c>
      <c r="K10" s="80">
        <f>Plantilla!AA8</f>
        <v>2</v>
      </c>
      <c r="L10" s="80">
        <f>Plantilla!AB8</f>
        <v>3</v>
      </c>
      <c r="M10" s="80">
        <f>Plantilla!AC8</f>
        <v>3</v>
      </c>
      <c r="N10" s="82"/>
      <c r="O10" s="82"/>
      <c r="P10" s="332"/>
      <c r="Q10" s="332"/>
      <c r="R10" s="332"/>
      <c r="W10" s="333"/>
    </row>
    <row r="11" spans="1:23">
      <c r="A11" t="str">
        <f>Plantilla!D9</f>
        <v>B. Corominola</v>
      </c>
      <c r="B11">
        <f>Plantilla!E9</f>
        <v>19</v>
      </c>
      <c r="C11" s="309">
        <f>Plantilla!F9</f>
        <v>72</v>
      </c>
      <c r="D11" t="str">
        <f>Plantilla!G9</f>
        <v>RAP</v>
      </c>
      <c r="E11" s="82">
        <f>Plantilla!J9</f>
        <v>0.691351919837183004</v>
      </c>
      <c r="F11" s="80">
        <f>Plantilla!O9</f>
        <v>1.5</v>
      </c>
      <c r="G11" s="80">
        <f>Plantilla!W9</f>
        <v>0</v>
      </c>
      <c r="H11" s="80">
        <f>Plantilla!X9</f>
        <v>6</v>
      </c>
      <c r="I11" s="80">
        <f>Plantilla!Y9</f>
        <v>4.33333333333333037</v>
      </c>
      <c r="J11" s="80">
        <f>Plantilla!Z9</f>
        <v>2</v>
      </c>
      <c r="K11" s="80">
        <f>Plantilla!AA9</f>
        <v>6.25</v>
      </c>
      <c r="L11" s="80">
        <f>Plantilla!AB9</f>
        <v>7</v>
      </c>
      <c r="M11" s="80">
        <f>Plantilla!AC9</f>
        <v>1</v>
      </c>
      <c r="N11" s="82"/>
      <c r="O11" s="82"/>
      <c r="W11" s="14"/>
    </row>
    <row r="12" spans="1:23">
      <c r="A12" t="str">
        <f>Plantilla!D10</f>
        <v>G. Durand</v>
      </c>
      <c r="B12">
        <f>Plantilla!E10</f>
        <v>19</v>
      </c>
      <c r="C12" s="309">
        <f>Plantilla!F10</f>
        <v>0</v>
      </c>
      <c r="D12" t="str">
        <f>Plantilla!G10</f>
        <v>IMP</v>
      </c>
      <c r="E12" s="82">
        <f>Plantilla!J10</f>
        <v>0.401373327551972992</v>
      </c>
      <c r="F12" s="80">
        <f>Plantilla!O10</f>
        <v>1.5</v>
      </c>
      <c r="G12" s="80">
        <f>Plantilla!W10</f>
        <v>0</v>
      </c>
      <c r="H12" s="80">
        <f>Plantilla!X10</f>
        <v>5</v>
      </c>
      <c r="I12" s="80">
        <f>Plantilla!Y10</f>
        <v>6</v>
      </c>
      <c r="J12" s="80">
        <f>Plantilla!Z10</f>
        <v>2</v>
      </c>
      <c r="K12" s="80">
        <f>Plantilla!AA10</f>
        <v>3</v>
      </c>
      <c r="L12" s="80">
        <f>Plantilla!AB10</f>
        <v>4</v>
      </c>
      <c r="M12" s="80">
        <f>Plantilla!AC10</f>
        <v>2</v>
      </c>
      <c r="N12" s="82"/>
      <c r="O12" s="82"/>
      <c r="W12" s="14"/>
    </row>
    <row r="13" spans="1:23">
      <c r="A13" t="str">
        <f>Plantilla!D11</f>
        <v>M. Barrero Ortega</v>
      </c>
      <c r="B13">
        <f>Plantilla!E11</f>
        <v>19</v>
      </c>
      <c r="C13" s="309">
        <f>Plantilla!F11</f>
        <v>106</v>
      </c>
      <c r="D13" t="str">
        <f>Plantilla!G11</f>
        <v>CAB</v>
      </c>
      <c r="E13" s="82">
        <f>Plantilla!J11</f>
        <v>0.429625726311892997</v>
      </c>
      <c r="F13" s="80">
        <f>Plantilla!O11</f>
        <v>1.5</v>
      </c>
      <c r="G13" s="80">
        <f>Plantilla!W11</f>
        <v>0</v>
      </c>
      <c r="H13" s="80">
        <f>Plantilla!X11</f>
        <v>5</v>
      </c>
      <c r="I13" s="80">
        <f>Plantilla!Y11</f>
        <v>1</v>
      </c>
      <c r="J13" s="80">
        <f>Plantilla!Z11</f>
        <v>1</v>
      </c>
      <c r="K13" s="80">
        <f>Plantilla!AA11</f>
        <v>3</v>
      </c>
      <c r="L13" s="80">
        <f>Plantilla!AB11</f>
        <v>1</v>
      </c>
      <c r="M13" s="80">
        <f>Plantilla!AC11</f>
        <v>0</v>
      </c>
      <c r="N13" s="82"/>
      <c r="O13" s="82"/>
      <c r="W13" s="14"/>
    </row>
    <row r="14" spans="1:23">
      <c r="A14" t="str">
        <f>Plantilla!D12</f>
        <v>J-L. Grellier</v>
      </c>
      <c r="B14">
        <f>Plantilla!E12</f>
        <v>32</v>
      </c>
      <c r="C14" s="309">
        <f>Plantilla!F12</f>
        <v>17</v>
      </c>
      <c r="D14">
        <f>Plantilla!G12</f>
        <v>0</v>
      </c>
      <c r="E14" s="82">
        <f>Plantilla!J12</f>
        <v>1.11846545431633992</v>
      </c>
      <c r="F14" s="80">
        <f>Plantilla!O12</f>
        <v>1.5</v>
      </c>
      <c r="G14" s="80">
        <f>Plantilla!W12</f>
        <v>0</v>
      </c>
      <c r="H14" s="80">
        <f>Plantilla!X12</f>
        <v>5</v>
      </c>
      <c r="I14" s="80">
        <f>Plantilla!Y12</f>
        <v>5</v>
      </c>
      <c r="J14" s="80">
        <f>Plantilla!Z12</f>
        <v>2</v>
      </c>
      <c r="K14" s="80">
        <f>Plantilla!AA12</f>
        <v>1</v>
      </c>
      <c r="L14" s="80">
        <f>Plantilla!AB12</f>
        <v>1</v>
      </c>
      <c r="M14" s="80">
        <f>Plantilla!AC12</f>
        <v>3</v>
      </c>
      <c r="N14" s="82"/>
      <c r="O14" s="82"/>
      <c r="W14" s="14"/>
    </row>
    <row r="15" spans="1:23">
      <c r="A15" t="str">
        <f>Plantilla!D13</f>
        <v>T. Orozco</v>
      </c>
      <c r="B15">
        <f>Plantilla!E13</f>
        <v>19</v>
      </c>
      <c r="C15" s="309">
        <f>Plantilla!F13</f>
        <v>105</v>
      </c>
      <c r="D15" t="str">
        <f>Plantilla!G13</f>
        <v>CAB</v>
      </c>
      <c r="E15" s="82">
        <f>Plantilla!J13</f>
        <v>0.673533304426540003</v>
      </c>
      <c r="F15" s="80">
        <f>Plantilla!O13</f>
        <v>1.5</v>
      </c>
      <c r="G15" s="80">
        <f>Plantilla!W13</f>
        <v>1</v>
      </c>
      <c r="H15" s="80">
        <f>Plantilla!X13</f>
        <v>6</v>
      </c>
      <c r="I15" s="80">
        <f>Plantilla!Y13</f>
        <v>5.25</v>
      </c>
      <c r="J15" s="80">
        <f>Plantilla!Z13</f>
        <v>3</v>
      </c>
      <c r="K15" s="80">
        <f>Plantilla!AA13</f>
        <v>5</v>
      </c>
      <c r="L15" s="80">
        <f>Plantilla!AB13</f>
        <v>6.5</v>
      </c>
      <c r="M15" s="80">
        <f>Plantilla!AC13</f>
        <v>2</v>
      </c>
      <c r="N15" s="82"/>
      <c r="O15" s="82"/>
      <c r="W15" s="14"/>
    </row>
    <row r="16" spans="1:23">
      <c r="A16" t="str">
        <f>Plantilla!D14</f>
        <v>T. Lebon</v>
      </c>
      <c r="B16">
        <f>Plantilla!E14</f>
        <v>18</v>
      </c>
      <c r="C16" s="309">
        <f>Plantilla!F14</f>
        <v>65</v>
      </c>
      <c r="D16" t="str">
        <f>Plantilla!G14</f>
        <v>TEC</v>
      </c>
      <c r="E16" s="82">
        <f>Plantilla!J14</f>
        <v>0.482303781356789951</v>
      </c>
      <c r="F16" s="80">
        <f>Plantilla!O14</f>
        <v>1.5</v>
      </c>
      <c r="G16" s="80">
        <f>Plantilla!W14</f>
        <v>0</v>
      </c>
      <c r="H16" s="80">
        <f>Plantilla!X14</f>
        <v>4</v>
      </c>
      <c r="I16" s="80">
        <f>Plantilla!Y14</f>
        <v>6.25</v>
      </c>
      <c r="J16" s="80">
        <f>Plantilla!Z14</f>
        <v>5</v>
      </c>
      <c r="K16" s="80">
        <f>Plantilla!AA14</f>
        <v>4.33333333333333037</v>
      </c>
      <c r="L16" s="80">
        <f>Plantilla!AB14</f>
        <v>5.75</v>
      </c>
      <c r="M16" s="80">
        <f>Plantilla!AC14</f>
        <v>2</v>
      </c>
      <c r="N16" s="82"/>
      <c r="O16" s="82"/>
      <c r="W16" s="14"/>
    </row>
    <row r="17" spans="1:23">
      <c r="A17" t="str">
        <f>Plantilla!D15</f>
        <v>L. Grière</v>
      </c>
      <c r="B17">
        <f>Plantilla!E15</f>
        <v>17</v>
      </c>
      <c r="C17" s="309">
        <f>Plantilla!F15</f>
        <v>84</v>
      </c>
      <c r="D17" t="str">
        <f>Plantilla!G15</f>
        <v>TEC</v>
      </c>
      <c r="E17" s="82">
        <f>Plantilla!J15</f>
        <v>0.401373327551972992</v>
      </c>
      <c r="F17" s="80">
        <f>Plantilla!O15</f>
        <v>1.5</v>
      </c>
      <c r="G17" s="80">
        <f>Plantilla!W15</f>
        <v>0</v>
      </c>
      <c r="H17" s="80">
        <f>Plantilla!X15</f>
        <v>4</v>
      </c>
      <c r="I17" s="80">
        <f>Plantilla!Y15</f>
        <v>6.125</v>
      </c>
      <c r="J17" s="80">
        <f>Plantilla!Z15</f>
        <v>6</v>
      </c>
      <c r="K17" s="80">
        <f>Plantilla!AA15</f>
        <v>2</v>
      </c>
      <c r="L17" s="80">
        <f>Plantilla!AB15</f>
        <v>4.66666666666666963</v>
      </c>
      <c r="M17" s="80">
        <f>Plantilla!AC15</f>
        <v>0</v>
      </c>
      <c r="N17" s="82"/>
      <c r="O17" s="82"/>
      <c r="W17" s="14"/>
    </row>
    <row r="18" spans="1:23">
      <c r="A18" t="str">
        <f>Plantilla!D16</f>
        <v>A. Balsebre</v>
      </c>
      <c r="B18">
        <f>Plantilla!E16</f>
        <v>17</v>
      </c>
      <c r="C18" s="309">
        <f>Plantilla!F16</f>
        <v>63</v>
      </c>
      <c r="D18">
        <f>Plantilla!G16</f>
        <v>0</v>
      </c>
      <c r="E18" s="82">
        <f>Plantilla!J16</f>
        <v>0.401373327551972992</v>
      </c>
      <c r="F18" s="80">
        <f>Plantilla!O16</f>
        <v>1.5</v>
      </c>
      <c r="G18" s="80">
        <f>Plantilla!W16</f>
        <v>0</v>
      </c>
      <c r="H18" s="80">
        <f>Plantilla!X16</f>
        <v>4</v>
      </c>
      <c r="I18" s="80">
        <f>Plantilla!Y16</f>
        <v>6.25</v>
      </c>
      <c r="J18" s="80">
        <f>Plantilla!Z16</f>
        <v>2</v>
      </c>
      <c r="K18" s="80">
        <f>Plantilla!AA16</f>
        <v>5</v>
      </c>
      <c r="L18" s="80">
        <f>Plantilla!AB16</f>
        <v>3</v>
      </c>
      <c r="M18" s="80">
        <f>Plantilla!AC16</f>
        <v>4</v>
      </c>
      <c r="N18" s="82"/>
      <c r="O18" s="82"/>
      <c r="W18" s="14"/>
    </row>
    <row r="19" spans="1:23">
      <c r="A19" t="str">
        <f>Plantilla!D17</f>
        <v>M. Tixera</v>
      </c>
      <c r="B19">
        <f>Plantilla!E17</f>
        <v>19</v>
      </c>
      <c r="C19" s="309">
        <f>Plantilla!F17</f>
        <v>3</v>
      </c>
      <c r="D19" t="str">
        <f>Plantilla!G17</f>
        <v>CAB</v>
      </c>
      <c r="E19" s="82">
        <f>Plantilla!J17</f>
        <v>0.456563574429606955</v>
      </c>
      <c r="F19" s="80">
        <f>Plantilla!O17</f>
        <v>1.5</v>
      </c>
      <c r="G19" s="80">
        <f>Plantilla!W17</f>
        <v>0</v>
      </c>
      <c r="H19" s="80">
        <f>Plantilla!X17</f>
        <v>2</v>
      </c>
      <c r="I19" s="80">
        <f>Plantilla!Y17</f>
        <v>6.125</v>
      </c>
      <c r="J19" s="80">
        <f>Plantilla!Z17</f>
        <v>2</v>
      </c>
      <c r="K19" s="80">
        <f>Plantilla!AA17</f>
        <v>3</v>
      </c>
      <c r="L19" s="80">
        <f>Plantilla!AB17</f>
        <v>5.5</v>
      </c>
      <c r="M19" s="80">
        <f>Plantilla!AC17</f>
        <v>2</v>
      </c>
      <c r="N19" s="82"/>
      <c r="O19" s="82"/>
      <c r="W19" s="14"/>
    </row>
    <row r="20" spans="1:23">
      <c r="A20" t="str">
        <f>Plantilla!D18</f>
        <v>I. Escuder</v>
      </c>
      <c r="B20">
        <f>Plantilla!E18</f>
        <v>26</v>
      </c>
      <c r="C20" s="309">
        <f>Plantilla!F18</f>
        <v>69</v>
      </c>
      <c r="D20">
        <f>Plantilla!G18</f>
        <v>0</v>
      </c>
      <c r="E20" s="82">
        <f>Plantilla!J18</f>
        <v>0.954671124846399977</v>
      </c>
      <c r="F20" s="80">
        <f>Plantilla!O18</f>
        <v>1.5</v>
      </c>
      <c r="G20" s="80">
        <f>Plantilla!W18</f>
        <v>0</v>
      </c>
      <c r="H20" s="80">
        <f>Plantilla!X18</f>
        <v>5</v>
      </c>
      <c r="I20" s="80">
        <f>Plantilla!Y18</f>
        <v>6</v>
      </c>
      <c r="J20" s="80">
        <f>Plantilla!Z18</f>
        <v>2</v>
      </c>
      <c r="K20" s="80">
        <f>Plantilla!AA18</f>
        <v>3</v>
      </c>
      <c r="L20" s="80">
        <f>Plantilla!AB18</f>
        <v>2</v>
      </c>
      <c r="M20" s="80">
        <f>Plantilla!AC18</f>
        <v>4</v>
      </c>
      <c r="N20" s="82"/>
      <c r="O20" s="82"/>
      <c r="W20" s="14"/>
    </row>
    <row r="21" spans="1:13">
      <c r="A21" t="str">
        <f>Plantilla!D19</f>
        <v>A. Baldoví</v>
      </c>
      <c r="B21">
        <f>Plantilla!E19</f>
        <v>18</v>
      </c>
      <c r="C21" s="309">
        <f>Plantilla!F19</f>
        <v>37</v>
      </c>
      <c r="D21" t="str">
        <f>Plantilla!G19</f>
        <v>RAP</v>
      </c>
      <c r="E21" s="82">
        <f>Plantilla!J19</f>
        <v>0.553297797294422988</v>
      </c>
      <c r="F21" s="80">
        <f>Plantilla!O19</f>
        <v>1.5</v>
      </c>
      <c r="G21" s="80">
        <f>Plantilla!W19</f>
        <v>0</v>
      </c>
      <c r="H21" s="80">
        <f>Plantilla!X19</f>
        <v>4</v>
      </c>
      <c r="I21" s="80">
        <f>Plantilla!Y19</f>
        <v>4.33333333333333037</v>
      </c>
      <c r="J21" s="80">
        <f>Plantilla!Z19</f>
        <v>6</v>
      </c>
      <c r="K21" s="80">
        <f>Plantilla!AA19</f>
        <v>5</v>
      </c>
      <c r="L21" s="80">
        <f>Plantilla!AB19</f>
        <v>9</v>
      </c>
      <c r="M21" s="80">
        <f>Plantilla!AC19</f>
        <v>3</v>
      </c>
    </row>
    <row r="22" spans="1:13">
      <c r="A22" t="str">
        <f>Plantilla!D20</f>
        <v>M. Tàcias</v>
      </c>
      <c r="B22">
        <f>Plantilla!E20</f>
        <v>30</v>
      </c>
      <c r="C22" s="309">
        <f>Plantilla!F20</f>
        <v>71</v>
      </c>
      <c r="D22" t="str">
        <f>Plantilla!G20</f>
        <v>IMP</v>
      </c>
      <c r="E22" s="82">
        <f>Plantilla!J20</f>
        <v>1.12679738668567997</v>
      </c>
      <c r="F22" s="80">
        <f>Plantilla!O20</f>
        <v>1.5</v>
      </c>
      <c r="G22" s="80">
        <f>Plantilla!W20</f>
        <v>0</v>
      </c>
      <c r="H22" s="80">
        <f>Plantilla!X20</f>
        <v>5</v>
      </c>
      <c r="I22" s="80">
        <f>Plantilla!Y20</f>
        <v>5</v>
      </c>
      <c r="J22" s="80">
        <f>Plantilla!Z20</f>
        <v>5</v>
      </c>
      <c r="K22" s="80">
        <f>Plantilla!AA20</f>
        <v>3</v>
      </c>
      <c r="L22" s="80">
        <f>Plantilla!AB20</f>
        <v>3</v>
      </c>
      <c r="M22" s="80">
        <f>Plantilla!AC20</f>
        <v>2</v>
      </c>
    </row>
    <row r="23" spans="1:13">
      <c r="A23" t="str">
        <f>Plantilla!D21</f>
        <v>A. Aguilella</v>
      </c>
      <c r="B23">
        <f>Plantilla!E21</f>
        <v>24</v>
      </c>
      <c r="C23" s="309">
        <f>Plantilla!F21</f>
        <v>43</v>
      </c>
      <c r="D23">
        <f>Plantilla!G21</f>
        <v>0</v>
      </c>
      <c r="E23" s="82">
        <f>Plantilla!J21</f>
        <v>0.802746655103950069</v>
      </c>
      <c r="F23" s="80">
        <f>Plantilla!O21</f>
        <v>1.5</v>
      </c>
      <c r="G23" s="80">
        <f>Plantilla!W21</f>
        <v>0</v>
      </c>
      <c r="H23" s="80">
        <f>Plantilla!X21</f>
        <v>4</v>
      </c>
      <c r="I23" s="80">
        <f>Plantilla!Y21</f>
        <v>5</v>
      </c>
      <c r="J23" s="80">
        <f>Plantilla!Z21</f>
        <v>5</v>
      </c>
      <c r="K23" s="80">
        <f>Plantilla!AA21</f>
        <v>4</v>
      </c>
      <c r="L23" s="80">
        <f>Plantilla!AB21</f>
        <v>2.5</v>
      </c>
      <c r="M23" s="80">
        <f>Plantilla!AC21</f>
        <v>4</v>
      </c>
    </row>
    <row r="24" spans="1:13">
      <c r="A24" t="str">
        <f>Plantilla!D22</f>
        <v>T. Averous</v>
      </c>
      <c r="B24">
        <f>Plantilla!E22</f>
        <v>26</v>
      </c>
      <c r="C24" s="309">
        <f>Plantilla!F22</f>
        <v>25</v>
      </c>
      <c r="D24">
        <f>Plantilla!G22</f>
        <v>0</v>
      </c>
      <c r="E24" s="82">
        <f>Plantilla!J22</f>
        <v>0.965701159467719883</v>
      </c>
      <c r="F24" s="80">
        <f>Plantilla!O22</f>
        <v>1.5</v>
      </c>
      <c r="G24" s="80">
        <f>Plantilla!W22</f>
        <v>0</v>
      </c>
      <c r="H24" s="80">
        <f>Plantilla!X22</f>
        <v>3</v>
      </c>
      <c r="I24" s="80">
        <f>Plantilla!Y22</f>
        <v>5</v>
      </c>
      <c r="J24" s="80">
        <f>Plantilla!Z22</f>
        <v>6</v>
      </c>
      <c r="K24" s="80">
        <f>Plantilla!AA22</f>
        <v>5</v>
      </c>
      <c r="L24" s="80">
        <f>Plantilla!AB22</f>
        <v>3</v>
      </c>
      <c r="M24" s="80">
        <f>Plantilla!AC22</f>
        <v>4</v>
      </c>
    </row>
    <row r="25" spans="1:13">
      <c r="A25" t="str">
        <f>Plantilla!D23</f>
        <v>R. Abrain</v>
      </c>
      <c r="B25">
        <f>Plantilla!E23</f>
        <v>19</v>
      </c>
      <c r="C25" s="309">
        <f>Plantilla!F23</f>
        <v>22</v>
      </c>
      <c r="D25" t="str">
        <f>Plantilla!G23</f>
        <v>IMP</v>
      </c>
      <c r="E25" s="82">
        <f>Plantilla!J23</f>
        <v>0.673533304426540003</v>
      </c>
      <c r="F25" s="80">
        <f>Plantilla!O23</f>
        <v>1.5</v>
      </c>
      <c r="G25" s="80">
        <f>Plantilla!W23</f>
        <v>0</v>
      </c>
      <c r="H25" s="80">
        <f>Plantilla!X23</f>
        <v>5</v>
      </c>
      <c r="I25" s="80">
        <f>Plantilla!Y23</f>
        <v>3.21666666666666989</v>
      </c>
      <c r="J25" s="80">
        <f>Plantilla!Z23</f>
        <v>4</v>
      </c>
      <c r="K25" s="80">
        <f>Plantilla!AA23</f>
        <v>4.33333333333333037</v>
      </c>
      <c r="L25" s="80">
        <f>Plantilla!AB23</f>
        <v>8.83333333333333925</v>
      </c>
      <c r="M25" s="80">
        <f>Plantilla!AC23</f>
        <v>1</v>
      </c>
    </row>
    <row r="26" spans="1:13">
      <c r="A26" t="str">
        <f>Plantilla!D24</f>
        <v>L-G. Salares</v>
      </c>
      <c r="B26">
        <f>Plantilla!E24</f>
        <v>21</v>
      </c>
      <c r="C26" s="309">
        <f>Plantilla!F24</f>
        <v>71</v>
      </c>
      <c r="D26">
        <f>Plantilla!G24</f>
        <v>0</v>
      </c>
      <c r="E26" s="82">
        <f>Plantilla!J24</f>
        <v>0.757602298755993075</v>
      </c>
      <c r="F26" s="80">
        <f>Plantilla!O24</f>
        <v>1.5</v>
      </c>
      <c r="G26" s="80">
        <f>Plantilla!W24</f>
        <v>0</v>
      </c>
      <c r="H26" s="80">
        <f>Plantilla!X24</f>
        <v>1</v>
      </c>
      <c r="I26" s="80">
        <f>Plantilla!Y24</f>
        <v>3</v>
      </c>
      <c r="J26" s="80">
        <f>Plantilla!Z24</f>
        <v>5</v>
      </c>
      <c r="K26" s="80">
        <f>Plantilla!AA24</f>
        <v>4</v>
      </c>
      <c r="L26" s="80">
        <f>Plantilla!AB24</f>
        <v>7.79999999999999982</v>
      </c>
      <c r="M26" s="80">
        <f>Plantilla!AC24</f>
        <v>5</v>
      </c>
    </row>
    <row r="27" spans="1:13">
      <c r="A27" t="str">
        <f>Plantilla!D25</f>
        <v>I. Velayo</v>
      </c>
      <c r="B27">
        <f>Plantilla!E25</f>
        <v>20</v>
      </c>
      <c r="C27" s="309">
        <f>Plantilla!F25</f>
        <v>12</v>
      </c>
      <c r="D27" t="str">
        <f>Plantilla!G25</f>
        <v>RAP</v>
      </c>
      <c r="E27" s="82">
        <f>Plantilla!J25</f>
        <v>0.655148925112363045</v>
      </c>
      <c r="F27" s="80">
        <f>Plantilla!O25</f>
        <v>1.5</v>
      </c>
      <c r="G27" s="80">
        <f>Plantilla!W25</f>
        <v>0</v>
      </c>
      <c r="H27" s="80">
        <f>Plantilla!X25</f>
        <v>4</v>
      </c>
      <c r="I27" s="80">
        <f>Plantilla!Y25</f>
        <v>3.33333333333332993</v>
      </c>
      <c r="J27" s="80">
        <f>Plantilla!Z25</f>
        <v>3</v>
      </c>
      <c r="K27" s="80">
        <f>Plantilla!AA25</f>
        <v>4</v>
      </c>
      <c r="L27" s="80">
        <f>Plantilla!AB25</f>
        <v>8.83333333333333925</v>
      </c>
      <c r="M27" s="80">
        <f>Plantilla!AC25</f>
        <v>1</v>
      </c>
    </row>
  </sheetData>
  <conditionalFormatting sqref="P6:W20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{2463382D-C10E-0CB2-FE08-AB1315D6AB73}</x14:id>
        </ext>
      </extLst>
    </cfRule>
  </conditionalFormatting>
  <conditionalFormatting sqref="E6:F27">
    <cfRule type="colorScale" priority="2">
      <colorScale>
        <cfvo type="min"/>
        <cfvo type="max"/>
        <color rgb="FFFCFCFF"/>
        <color rgb="FFF8696B"/>
      </colorScale>
    </cfRule>
  </conditionalFormatting>
  <conditionalFormatting sqref="N6:O20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{5ECB0AF3-E861-A38A-BC0F-10660BFCB812}</x14:id>
        </ext>
      </extLst>
    </cfRule>
  </conditionalFormatting>
  <conditionalFormatting sqref="G6:M27">
    <cfRule type="colorScale" priority="4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95858545" printRowHead="0" printColHead="0" printHeadLine="0" printFootLine="0" autoHeightHeader="0" autoHeightFooter="0" fitToPageBoth="0"/>
      </ext>
    </extLst>
  </printOptions>
  <pageMargins left="0.700000" right="0.700000" top="0.750000" bottom="0.750000" header="0.511806" footer="0.511806"/>
  <pageSetup paperSize="9" fitToWidth="0" fitToHeight="1" pageOrder="overThenDown" cellComments="asDisplayed"/>
  <headerFooter>
    <extLst>
      <ext uri="smNativeData">
        <pm:header xmlns:pm="smNativeData" id="1595858545" l="56" r="56" t="56" b="56" borderId="0" fillId="0" vertical="0"/>
        <pm:footer xmlns:pm="smNativeData" id="1595858545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463382D-C10E-0CB2-FE08-AB1315D6AB7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P6:W20</xm:sqref>
        </x14:conditionalFormatting>
        <x14:conditionalFormatting xmlns:xm="http://schemas.microsoft.com/office/excel/2006/main">
          <x14:cfRule type="dataBar" id="{5ECB0AF3-E861-A38A-BC0F-10660BFCB81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N6:O20</xm:sqref>
        </x14:conditionalFormatting>
      </x14:conditionalFormattings>
    </ext>
    <ext uri="smNativeData">
      <pm:sheetPrefs xmlns:pm="smNativeData" day="159585854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D964"/>
  </sheetPr>
  <dimension ref="A1:W24"/>
  <sheetViews>
    <sheetView view="normal" workbookViewId="0">
      <selection activeCell="R16" sqref="R16"/>
    </sheetView>
  </sheetViews>
  <sheetFormatPr baseColWidth="10" defaultColWidth="10.714286" defaultRowHeight="15.40"/>
  <cols>
    <col min="1" max="1" width="11.142857" customWidth="1"/>
    <col min="2" max="2" width="5.571429" customWidth="1"/>
    <col min="3" max="3" width="5.000000" customWidth="1"/>
    <col min="4" max="5" width="4.571429" customWidth="1"/>
    <col min="6" max="6" width="4.285714" customWidth="1"/>
    <col min="7" max="13" width="4.571429" customWidth="1"/>
    <col min="14" max="18" width="8.571429" customWidth="1"/>
    <col min="19" max="19" width="7.142857" customWidth="1"/>
    <col min="20" max="22" width="8.571429" customWidth="1"/>
  </cols>
  <sheetData>
    <row r="1" spans="1:15">
      <c r="A1" s="10" t="n">
        <v>43745</v>
      </c>
      <c r="N1" s="7"/>
      <c r="O1" s="7"/>
    </row>
    <row r="2" spans="14:22">
      <c r="N2" s="7"/>
      <c r="O2" s="7" t="s">
        <v>15</v>
      </c>
      <c r="P2" s="19"/>
      <c r="Q2" s="19"/>
      <c r="R2" s="19"/>
      <c r="S2" s="19" t="n">
        <v>0</v>
      </c>
      <c r="T2" s="19"/>
      <c r="U2" s="19"/>
      <c r="V2" s="19"/>
    </row>
    <row r="3" spans="14:22">
      <c r="N3" s="7"/>
      <c r="O3" s="7" t="s">
        <v>101</v>
      </c>
      <c r="P3" s="19"/>
      <c r="Q3" s="19"/>
      <c r="R3" s="19"/>
      <c r="S3" s="19" t="n">
        <v>1</v>
      </c>
      <c r="T3" s="19"/>
      <c r="U3" s="19"/>
      <c r="V3" s="19"/>
    </row>
    <row r="4" spans="14:22">
      <c r="N4" s="7"/>
      <c r="O4" s="7" t="s">
        <v>102</v>
      </c>
      <c r="P4" s="19"/>
      <c r="Q4" s="19"/>
      <c r="R4" s="19"/>
      <c r="S4" s="19" t="n">
        <v>0.94399999999999995</v>
      </c>
      <c r="T4" s="19"/>
      <c r="U4" s="19"/>
      <c r="V4" s="19"/>
    </row>
    <row r="5" spans="14:22">
      <c r="N5" s="7"/>
      <c r="O5" s="7" t="s">
        <v>103</v>
      </c>
      <c r="P5" s="19"/>
      <c r="Q5" s="19"/>
      <c r="R5" s="19"/>
      <c r="S5" s="19" t="n">
        <v>0.454999999999999982</v>
      </c>
      <c r="T5" s="19"/>
      <c r="U5" s="19"/>
      <c r="V5" s="19"/>
    </row>
    <row r="6" spans="14:22">
      <c r="N6" s="7"/>
      <c r="O6" s="7" t="s">
        <v>17</v>
      </c>
      <c r="P6" s="19"/>
      <c r="Q6" s="19"/>
      <c r="R6" s="19"/>
      <c r="S6" s="19" t="n">
        <v>0.25</v>
      </c>
      <c r="T6" s="19"/>
      <c r="U6" s="19"/>
      <c r="V6" s="19"/>
    </row>
    <row r="7" spans="1:23">
      <c r="A7" s="328" t="s">
        <v>53</v>
      </c>
      <c r="B7" s="329" t="s">
        <v>54</v>
      </c>
      <c r="C7" s="329" t="s">
        <v>55</v>
      </c>
      <c r="D7" s="329" t="s">
        <v>56</v>
      </c>
      <c r="E7" s="329" t="s">
        <v>59</v>
      </c>
      <c r="F7" s="329" t="s">
        <v>64</v>
      </c>
      <c r="G7" s="329" t="s">
        <v>72</v>
      </c>
      <c r="H7" s="329" t="s">
        <v>73</v>
      </c>
      <c r="I7" s="329" t="s">
        <v>74</v>
      </c>
      <c r="J7" s="329" t="s">
        <v>75</v>
      </c>
      <c r="K7" s="329" t="s">
        <v>76</v>
      </c>
      <c r="L7" s="329" t="s">
        <v>77</v>
      </c>
      <c r="M7" s="329" t="s">
        <v>56</v>
      </c>
      <c r="N7" s="330" t="s">
        <v>177</v>
      </c>
      <c r="O7" s="330" t="s">
        <v>52</v>
      </c>
      <c r="P7" s="331" t="s">
        <v>435</v>
      </c>
      <c r="Q7" s="331" t="s">
        <v>436</v>
      </c>
      <c r="R7" s="331" t="s">
        <v>437</v>
      </c>
      <c r="S7" s="331" t="s">
        <v>438</v>
      </c>
      <c r="T7" s="331" t="s">
        <v>439</v>
      </c>
      <c r="U7" s="331" t="s">
        <v>440</v>
      </c>
      <c r="V7" s="331" t="s">
        <v>441</v>
      </c>
      <c r="W7" s="331" t="s">
        <v>89</v>
      </c>
    </row>
    <row r="8" spans="1:23">
      <c r="A8" t="str">
        <f>Plantilla!D21</f>
        <v>A. Aguilella</v>
      </c>
      <c r="B8">
        <f>Plantilla!E21</f>
        <v>24</v>
      </c>
      <c r="C8" s="309">
        <f>Plantilla!F21</f>
        <v>43</v>
      </c>
      <c r="E8" s="82">
        <f>Plantilla!J21</f>
        <v>0.802746655103950069</v>
      </c>
      <c r="F8" s="80">
        <f>Plantilla!O21</f>
        <v>1.5</v>
      </c>
      <c r="G8" s="80">
        <f>Plantilla!W21</f>
        <v>0</v>
      </c>
      <c r="H8" s="80">
        <f>Plantilla!X21</f>
        <v>4</v>
      </c>
      <c r="I8" s="80">
        <f>Plantilla!Y21</f>
        <v>5</v>
      </c>
      <c r="J8" s="80">
        <f>Plantilla!Z21</f>
        <v>5</v>
      </c>
      <c r="K8" s="80">
        <f>Plantilla!AA21</f>
        <v>4</v>
      </c>
      <c r="L8" s="80">
        <f>Plantilla!AB21</f>
        <v>2.5</v>
      </c>
      <c r="M8" s="80">
        <f>Plantilla!AC21</f>
        <v>4</v>
      </c>
      <c r="N8" s="82">
        <f>1/4</f>
        <v>0.25</v>
      </c>
      <c r="O8" s="82" t="s">
        <v>103</v>
      </c>
      <c r="P8" s="332"/>
      <c r="Q8" s="332"/>
      <c r="R8" s="332"/>
      <c r="S8" s="333">
        <f>N8*S$3</f>
        <v>0.25</v>
      </c>
      <c r="W8" s="333">
        <f>S8</f>
        <v>0.25</v>
      </c>
    </row>
    <row r="9" spans="1:23">
      <c r="A9" t="str">
        <f>Plantilla!D16</f>
        <v>A. Balsebre</v>
      </c>
      <c r="B9">
        <f>Plantilla!E16</f>
        <v>17</v>
      </c>
      <c r="C9" s="309">
        <f>Plantilla!F16</f>
        <v>63</v>
      </c>
      <c r="E9" s="82">
        <f>Plantilla!J16</f>
        <v>0.401373327551972992</v>
      </c>
      <c r="F9" s="80">
        <f>Plantilla!O16</f>
        <v>1.5</v>
      </c>
      <c r="G9" s="80">
        <f>Plantilla!W16</f>
        <v>0</v>
      </c>
      <c r="H9" s="80">
        <f>Plantilla!X16</f>
        <v>4</v>
      </c>
      <c r="I9" s="80">
        <f>Plantilla!Y16</f>
        <v>6.25</v>
      </c>
      <c r="J9" s="80">
        <f>Plantilla!Z16</f>
        <v>2</v>
      </c>
      <c r="K9" s="80">
        <f>Plantilla!AA16</f>
        <v>5</v>
      </c>
      <c r="L9" s="80">
        <f>Plantilla!AB16</f>
        <v>3</v>
      </c>
      <c r="M9" s="80">
        <f>Plantilla!AC16</f>
        <v>4</v>
      </c>
      <c r="N9" s="82">
        <f>1/4</f>
        <v>0.25</v>
      </c>
      <c r="O9" s="82" t="s">
        <v>102</v>
      </c>
      <c r="P9" s="332"/>
      <c r="Q9" s="332"/>
      <c r="R9" s="332"/>
      <c r="S9" s="333">
        <f>N9*S$4</f>
        <v>0.235999999999999988</v>
      </c>
      <c r="W9" s="333">
        <f>S9</f>
        <v>0.235999999999999988</v>
      </c>
    </row>
    <row r="10" spans="1:23">
      <c r="A10" t="str">
        <f>Plantilla!D24</f>
        <v>L-G. Salares</v>
      </c>
      <c r="B10">
        <f>Plantilla!E24</f>
        <v>21</v>
      </c>
      <c r="C10" s="309">
        <f>Plantilla!F24</f>
        <v>71</v>
      </c>
      <c r="E10" s="82">
        <f>Plantilla!J24</f>
        <v>0.757602298755993075</v>
      </c>
      <c r="F10" s="80">
        <f>Plantilla!O24</f>
        <v>1.5</v>
      </c>
      <c r="G10" s="80">
        <f>Plantilla!W24</f>
        <v>0</v>
      </c>
      <c r="H10" s="80">
        <f>Plantilla!X24</f>
        <v>1</v>
      </c>
      <c r="I10" s="80">
        <f>Plantilla!Y24</f>
        <v>3</v>
      </c>
      <c r="J10" s="80">
        <f>Plantilla!Z24</f>
        <v>5</v>
      </c>
      <c r="K10" s="80">
        <f>Plantilla!AA24</f>
        <v>4</v>
      </c>
      <c r="L10" s="80">
        <f>Plantilla!AB24</f>
        <v>7.79999999999999982</v>
      </c>
      <c r="M10" s="80">
        <f>Plantilla!AC24</f>
        <v>5</v>
      </c>
      <c r="N10" s="82">
        <f>1/3</f>
        <v>0.333333333333332993</v>
      </c>
      <c r="O10" s="82" t="s">
        <v>17</v>
      </c>
      <c r="S10" s="333">
        <f>N10*S$6</f>
        <v>0.0833333333333330017</v>
      </c>
      <c r="W10" s="333">
        <f>S10</f>
        <v>0.0833333333333330017</v>
      </c>
    </row>
    <row r="11" spans="1:23">
      <c r="A11" t="str">
        <f>Plantilla!D15</f>
        <v>L. Grière</v>
      </c>
      <c r="B11">
        <f>Plantilla!E15</f>
        <v>17</v>
      </c>
      <c r="C11" s="309">
        <f>Plantilla!F15</f>
        <v>84</v>
      </c>
      <c r="E11" s="82">
        <f>Plantilla!J15</f>
        <v>0.401373327551972992</v>
      </c>
      <c r="F11" s="80">
        <f>Plantilla!O15</f>
        <v>1.5</v>
      </c>
      <c r="G11" s="80">
        <f>Plantilla!W15</f>
        <v>0</v>
      </c>
      <c r="H11" s="80">
        <f>Plantilla!X15</f>
        <v>4</v>
      </c>
      <c r="I11" s="80">
        <f>Plantilla!Y15</f>
        <v>6.125</v>
      </c>
      <c r="J11" s="80">
        <f>Plantilla!Z15</f>
        <v>6</v>
      </c>
      <c r="K11" s="80">
        <f>Plantilla!AA15</f>
        <v>2</v>
      </c>
      <c r="L11" s="80">
        <f>Plantilla!AB15</f>
        <v>4.66666666666666963</v>
      </c>
      <c r="M11" s="80">
        <f>Plantilla!AC15</f>
        <v>0</v>
      </c>
      <c r="N11" s="82"/>
      <c r="O11" s="82"/>
      <c r="P11" s="332"/>
      <c r="Q11" s="332"/>
      <c r="R11" s="332"/>
      <c r="S11" s="333"/>
      <c r="W11" s="333"/>
    </row>
    <row r="12" spans="1:23">
      <c r="A12" t="str">
        <f>Plantilla!D22</f>
        <v>T. Averous</v>
      </c>
      <c r="B12">
        <f>Plantilla!E22</f>
        <v>26</v>
      </c>
      <c r="C12" s="309">
        <f>Plantilla!F22</f>
        <v>25</v>
      </c>
      <c r="E12" s="82">
        <f>Plantilla!J22</f>
        <v>0.965701159467719883</v>
      </c>
      <c r="F12" s="80">
        <f>Plantilla!O22</f>
        <v>1.5</v>
      </c>
      <c r="G12" s="80">
        <f>Plantilla!W22</f>
        <v>0</v>
      </c>
      <c r="H12" s="80">
        <f>Plantilla!X22</f>
        <v>3</v>
      </c>
      <c r="I12" s="80">
        <f>Plantilla!Y22</f>
        <v>5</v>
      </c>
      <c r="J12" s="80">
        <f>Plantilla!Z22</f>
        <v>6</v>
      </c>
      <c r="K12" s="80">
        <f>Plantilla!AA22</f>
        <v>5</v>
      </c>
      <c r="L12" s="80">
        <f>Plantilla!AB22</f>
        <v>3</v>
      </c>
      <c r="M12" s="80">
        <f>Plantilla!AC22</f>
        <v>4</v>
      </c>
      <c r="N12" s="82"/>
      <c r="O12" s="82"/>
      <c r="P12" s="332"/>
      <c r="Q12" s="332"/>
      <c r="R12" s="332"/>
      <c r="S12" s="333"/>
      <c r="W12" s="333"/>
    </row>
    <row r="13" spans="1:23">
      <c r="A13" t="str">
        <f>Plantilla!D18</f>
        <v>I. Escuder</v>
      </c>
      <c r="B13">
        <f>Plantilla!E18</f>
        <v>26</v>
      </c>
      <c r="C13" s="309">
        <f>Plantilla!F18</f>
        <v>69</v>
      </c>
      <c r="E13" s="82">
        <f>Plantilla!J18</f>
        <v>0.954671124846399977</v>
      </c>
      <c r="F13" s="80">
        <f>Plantilla!O18</f>
        <v>1.5</v>
      </c>
      <c r="G13" s="80">
        <f>Plantilla!W18</f>
        <v>0</v>
      </c>
      <c r="H13" s="80">
        <f>Plantilla!X18</f>
        <v>5</v>
      </c>
      <c r="I13" s="80">
        <f>Plantilla!Y18</f>
        <v>6</v>
      </c>
      <c r="J13" s="80">
        <f>Plantilla!Z18</f>
        <v>2</v>
      </c>
      <c r="K13" s="80">
        <f>Plantilla!AA18</f>
        <v>3</v>
      </c>
      <c r="L13" s="80">
        <f>Plantilla!AB18</f>
        <v>2</v>
      </c>
      <c r="M13" s="80">
        <f>Plantilla!AC18</f>
        <v>4</v>
      </c>
      <c r="N13" s="82"/>
      <c r="O13" s="82"/>
      <c r="P13" s="332"/>
      <c r="Q13" s="332"/>
      <c r="R13" s="332"/>
      <c r="S13" s="333"/>
      <c r="W13" s="333"/>
    </row>
    <row r="14" spans="1:23">
      <c r="A14" t="e">
        <f>#REF!</f>
        <v>#REF!</v>
      </c>
      <c r="B14" t="e">
        <f>#REF!</f>
        <v>#REF!</v>
      </c>
      <c r="C14" s="309" t="e">
        <f>#REF!</f>
        <v>#REF!</v>
      </c>
      <c r="E14" s="82" t="e">
        <f>#REF!</f>
        <v>#REF!</v>
      </c>
      <c r="F14" s="80" t="e">
        <f>#REF!</f>
        <v>#REF!</v>
      </c>
      <c r="G14" s="80" t="e">
        <f>#REF!</f>
        <v>#REF!</v>
      </c>
      <c r="H14" s="80" t="e">
        <f>#REF!</f>
        <v>#REF!</v>
      </c>
      <c r="I14" s="80" t="e">
        <f>#REF!</f>
        <v>#REF!</v>
      </c>
      <c r="J14" s="80" t="e">
        <f>#REF!</f>
        <v>#REF!</v>
      </c>
      <c r="K14" s="80" t="e">
        <f>#REF!</f>
        <v>#REF!</v>
      </c>
      <c r="L14" s="80" t="e">
        <f>#REF!</f>
        <v>#REF!</v>
      </c>
      <c r="M14" s="80" t="e">
        <f>#REF!</f>
        <v>#REF!</v>
      </c>
      <c r="N14" s="82"/>
      <c r="O14" s="82"/>
      <c r="S14" s="333"/>
      <c r="W14" s="333"/>
    </row>
    <row r="15" spans="1:19">
      <c r="A15" t="str">
        <f>Plantilla!D5</f>
        <v>S. Candela</v>
      </c>
      <c r="B15">
        <f>Plantilla!E5</f>
        <v>24</v>
      </c>
      <c r="C15" s="309">
        <f>Plantilla!F5</f>
        <v>88</v>
      </c>
      <c r="D15" t="str">
        <f>Plantilla!G5</f>
        <v>CAB</v>
      </c>
      <c r="E15" s="82">
        <f>Plantilla!J5</f>
        <v>0.741736667689717066</v>
      </c>
      <c r="F15" s="80">
        <f>Plantilla!O5</f>
        <v>1.5</v>
      </c>
      <c r="G15" s="80">
        <f>Plantilla!W5</f>
        <v>12.5</v>
      </c>
      <c r="H15" s="80">
        <f>Plantilla!X5</f>
        <v>2</v>
      </c>
      <c r="I15" s="80">
        <f>Plantilla!Y5</f>
        <v>0</v>
      </c>
      <c r="J15" s="80">
        <f>Plantilla!Z5</f>
        <v>0</v>
      </c>
      <c r="K15" s="80">
        <f>Plantilla!AA5</f>
        <v>0</v>
      </c>
      <c r="L15" s="80">
        <f>Plantilla!AB5</f>
        <v>1</v>
      </c>
      <c r="M15" s="80">
        <f>Plantilla!AC5</f>
        <v>4</v>
      </c>
      <c r="N15" s="82"/>
      <c r="O15" s="82"/>
      <c r="P15" s="332"/>
      <c r="Q15" s="332"/>
      <c r="R15" s="332"/>
      <c r="S15" s="332"/>
    </row>
    <row r="16" spans="1:19">
      <c r="A16" t="str">
        <f>Plantilla!D4</f>
        <v>E. Tarrida</v>
      </c>
      <c r="B16">
        <f>Plantilla!E4</f>
        <v>21</v>
      </c>
      <c r="C16" s="309">
        <f>Plantilla!F4</f>
        <v>97</v>
      </c>
      <c r="D16" t="str">
        <f>Plantilla!G4</f>
        <v>RAP</v>
      </c>
      <c r="E16" s="82">
        <f>Plantilla!J4</f>
        <v>0.857936901981583055</v>
      </c>
      <c r="F16" s="80">
        <f>Plantilla!O4</f>
        <v>1.5</v>
      </c>
      <c r="G16" s="80">
        <f>Plantilla!W4</f>
        <v>13.2857142857143007</v>
      </c>
      <c r="H16" s="80">
        <f>Plantilla!X4</f>
        <v>6</v>
      </c>
      <c r="I16" s="80">
        <f>Plantilla!Y4</f>
        <v>2</v>
      </c>
      <c r="J16" s="80">
        <f>Plantilla!Z4</f>
        <v>2</v>
      </c>
      <c r="K16" s="80">
        <f>Plantilla!AA4</f>
        <v>4</v>
      </c>
      <c r="L16" s="80">
        <f>Plantilla!AB4</f>
        <v>2</v>
      </c>
      <c r="M16" s="80">
        <f>Plantilla!AC4</f>
        <v>4</v>
      </c>
      <c r="N16" s="7"/>
      <c r="O16" s="7"/>
      <c r="P16" s="332"/>
      <c r="Q16" s="332"/>
      <c r="R16" s="332"/>
      <c r="S16" s="332"/>
    </row>
    <row r="17" spans="1:19">
      <c r="A17" t="str">
        <f>Plantilla!D6</f>
        <v>D. Juliol</v>
      </c>
      <c r="B17">
        <f>Plantilla!E6</f>
        <v>18</v>
      </c>
      <c r="C17" s="309">
        <f>Plantilla!F6</f>
        <v>42</v>
      </c>
      <c r="E17" s="82">
        <f>Plantilla!J6</f>
        <v>0.636161672959549929</v>
      </c>
      <c r="F17" s="80">
        <f>Plantilla!O6</f>
        <v>1.5</v>
      </c>
      <c r="G17" s="80">
        <f>Plantilla!W6</f>
        <v>1</v>
      </c>
      <c r="H17" s="80">
        <f>Plantilla!X6</f>
        <v>5</v>
      </c>
      <c r="I17" s="80">
        <f>Plantilla!Y6</f>
        <v>4.16666666666666963</v>
      </c>
      <c r="J17" s="80">
        <f>Plantilla!Z6</f>
        <v>5</v>
      </c>
      <c r="K17" s="80">
        <f>Plantilla!AA6</f>
        <v>2</v>
      </c>
      <c r="L17" s="80">
        <f>Plantilla!AB6</f>
        <v>6.25</v>
      </c>
      <c r="M17" s="80">
        <f>Plantilla!AC6</f>
        <v>1</v>
      </c>
      <c r="N17" s="82"/>
      <c r="O17" s="82"/>
      <c r="S17" s="332"/>
    </row>
    <row r="18" spans="1:19">
      <c r="A18" t="str">
        <f>Plantilla!D7</f>
        <v>M. Teixé</v>
      </c>
      <c r="B18">
        <f>Plantilla!E7</f>
        <v>30</v>
      </c>
      <c r="C18" s="309">
        <f>Plantilla!F7</f>
        <v>14</v>
      </c>
      <c r="E18" s="82">
        <f>Plantilla!J7</f>
        <v>1.05652225266434008</v>
      </c>
      <c r="F18" s="80">
        <f>Plantilla!O7</f>
        <v>1.5</v>
      </c>
      <c r="G18" s="80">
        <f>Plantilla!W7</f>
        <v>0</v>
      </c>
      <c r="H18" s="80">
        <f>Plantilla!X7</f>
        <v>6</v>
      </c>
      <c r="I18" s="80">
        <f>Plantilla!Y7</f>
        <v>2</v>
      </c>
      <c r="J18" s="80">
        <f>Plantilla!Z7</f>
        <v>5</v>
      </c>
      <c r="K18" s="80">
        <f>Plantilla!AA7</f>
        <v>3</v>
      </c>
      <c r="L18" s="80">
        <f>Plantilla!AB7</f>
        <v>2</v>
      </c>
      <c r="M18" s="80">
        <f>Plantilla!AC7</f>
        <v>4</v>
      </c>
      <c r="N18" s="82"/>
      <c r="O18" s="82"/>
      <c r="S18" s="332"/>
    </row>
    <row r="19" spans="1:19">
      <c r="A19" t="str">
        <f>Plantilla!D12</f>
        <v>J-L. Grellier</v>
      </c>
      <c r="B19">
        <f>Plantilla!E12</f>
        <v>32</v>
      </c>
      <c r="C19" s="309">
        <f>Plantilla!F12</f>
        <v>17</v>
      </c>
      <c r="E19" s="82">
        <f>Plantilla!J12</f>
        <v>1.11846545431633992</v>
      </c>
      <c r="F19" s="80">
        <f>Plantilla!O12</f>
        <v>1.5</v>
      </c>
      <c r="G19" s="80">
        <f>Plantilla!W12</f>
        <v>0</v>
      </c>
      <c r="H19" s="80">
        <f>Plantilla!X12</f>
        <v>5</v>
      </c>
      <c r="I19" s="80">
        <f>Plantilla!Y12</f>
        <v>5</v>
      </c>
      <c r="J19" s="80">
        <f>Plantilla!Z12</f>
        <v>2</v>
      </c>
      <c r="K19" s="80">
        <f>Plantilla!AA12</f>
        <v>1</v>
      </c>
      <c r="L19" s="80">
        <f>Plantilla!AB12</f>
        <v>1</v>
      </c>
      <c r="M19" s="80">
        <f>Plantilla!AC12</f>
        <v>3</v>
      </c>
      <c r="N19" s="82"/>
      <c r="O19" s="82"/>
      <c r="S19" s="332"/>
    </row>
    <row r="20" spans="1:19">
      <c r="A20" t="e">
        <f>#REF!</f>
        <v>#REF!</v>
      </c>
      <c r="B20" t="e">
        <f>#REF!</f>
        <v>#REF!</v>
      </c>
      <c r="C20" s="309" t="e">
        <f>#REF!</f>
        <v>#REF!</v>
      </c>
      <c r="E20" s="82" t="e">
        <f>#REF!</f>
        <v>#REF!</v>
      </c>
      <c r="F20" s="80" t="e">
        <f>#REF!</f>
        <v>#REF!</v>
      </c>
      <c r="G20" s="80" t="e">
        <f>#REF!</f>
        <v>#REF!</v>
      </c>
      <c r="H20" s="80" t="e">
        <f>#REF!</f>
        <v>#REF!</v>
      </c>
      <c r="I20" s="80" t="e">
        <f>#REF!</f>
        <v>#REF!</v>
      </c>
      <c r="J20" s="80" t="e">
        <f>#REF!</f>
        <v>#REF!</v>
      </c>
      <c r="K20" s="80" t="e">
        <f>#REF!</f>
        <v>#REF!</v>
      </c>
      <c r="L20" s="80" t="e">
        <f>#REF!</f>
        <v>#REF!</v>
      </c>
      <c r="M20" s="80" t="e">
        <f>#REF!</f>
        <v>#REF!</v>
      </c>
      <c r="N20" s="82"/>
      <c r="O20" s="82"/>
      <c r="S20" s="332"/>
    </row>
    <row r="21" spans="1:19">
      <c r="A21" t="str">
        <f>Plantilla!D14</f>
        <v>T. Lebon</v>
      </c>
      <c r="B21">
        <f>Plantilla!E14</f>
        <v>18</v>
      </c>
      <c r="C21" s="309">
        <f>Plantilla!F14</f>
        <v>65</v>
      </c>
      <c r="D21" t="str">
        <f>Plantilla!G14</f>
        <v>TEC</v>
      </c>
      <c r="E21" s="82">
        <f>Plantilla!J14</f>
        <v>0.482303781356789951</v>
      </c>
      <c r="F21" s="80">
        <f>Plantilla!O14</f>
        <v>1.5</v>
      </c>
      <c r="G21" s="80">
        <f>Plantilla!W14</f>
        <v>0</v>
      </c>
      <c r="H21" s="80">
        <f>Plantilla!X14</f>
        <v>4</v>
      </c>
      <c r="I21" s="80">
        <f>Plantilla!Y14</f>
        <v>6.25</v>
      </c>
      <c r="J21" s="80">
        <f>Plantilla!Z14</f>
        <v>5</v>
      </c>
      <c r="K21" s="80">
        <f>Plantilla!AA14</f>
        <v>4.33333333333333037</v>
      </c>
      <c r="L21" s="80">
        <f>Plantilla!AB14</f>
        <v>5.75</v>
      </c>
      <c r="M21" s="80">
        <f>Plantilla!AC14</f>
        <v>2</v>
      </c>
      <c r="N21" s="82"/>
      <c r="O21" s="82"/>
      <c r="S21" s="332"/>
    </row>
    <row r="22" spans="1:15">
      <c r="A22" t="str">
        <f>Plantilla!D20</f>
        <v>M. Tàcias</v>
      </c>
      <c r="B22">
        <f>Plantilla!E20</f>
        <v>30</v>
      </c>
      <c r="C22" s="309">
        <f>Plantilla!F20</f>
        <v>71</v>
      </c>
      <c r="D22" t="str">
        <f>Plantilla!G20</f>
        <v>IMP</v>
      </c>
      <c r="E22" s="82">
        <f>Plantilla!J20</f>
        <v>1.12679738668567997</v>
      </c>
      <c r="F22" s="80">
        <f>Plantilla!O20</f>
        <v>1.5</v>
      </c>
      <c r="G22" s="80">
        <f>Plantilla!W20</f>
        <v>0</v>
      </c>
      <c r="H22" s="80">
        <f>Plantilla!X20</f>
        <v>5</v>
      </c>
      <c r="I22" s="80">
        <f>Plantilla!Y20</f>
        <v>5</v>
      </c>
      <c r="J22" s="80">
        <f>Plantilla!Z20</f>
        <v>5</v>
      </c>
      <c r="K22" s="80">
        <f>Plantilla!AA20</f>
        <v>3</v>
      </c>
      <c r="L22" s="80">
        <f>Plantilla!AB20</f>
        <v>3</v>
      </c>
      <c r="M22" s="80">
        <f>Plantilla!AC20</f>
        <v>2</v>
      </c>
      <c r="N22" s="82"/>
      <c r="O22" s="82"/>
    </row>
    <row r="23" spans="1:15">
      <c r="A23" t="str">
        <f>Plantilla!D25</f>
        <v>I. Velayo</v>
      </c>
      <c r="B23">
        <f>Plantilla!E25</f>
        <v>20</v>
      </c>
      <c r="C23" s="309">
        <f>Plantilla!F25</f>
        <v>12</v>
      </c>
      <c r="E23" s="82">
        <f>Plantilla!J25</f>
        <v>0.655148925112363045</v>
      </c>
      <c r="F23" s="80">
        <f>Plantilla!O25</f>
        <v>1.5</v>
      </c>
      <c r="G23" s="80">
        <f>Plantilla!W25</f>
        <v>0</v>
      </c>
      <c r="H23" s="80">
        <f>Plantilla!X25</f>
        <v>4</v>
      </c>
      <c r="I23" s="80">
        <f>Plantilla!Y25</f>
        <v>3.33333333333332993</v>
      </c>
      <c r="J23" s="80">
        <f>Plantilla!Z25</f>
        <v>3</v>
      </c>
      <c r="K23" s="80">
        <f>Plantilla!AA25</f>
        <v>4</v>
      </c>
      <c r="L23" s="80">
        <f>Plantilla!AB25</f>
        <v>8.83333333333333925</v>
      </c>
      <c r="M23" s="80">
        <f>Plantilla!AC25</f>
        <v>1</v>
      </c>
      <c r="N23" s="82"/>
      <c r="O23" s="82"/>
    </row>
    <row r="24" spans="1:15">
      <c r="A24" t="e">
        <f>#REF!</f>
        <v>#REF!</v>
      </c>
      <c r="B24" t="e">
        <f>#REF!</f>
        <v>#REF!</v>
      </c>
      <c r="C24" s="309" t="e">
        <f>#REF!</f>
        <v>#REF!</v>
      </c>
      <c r="E24" s="82" t="e">
        <f>#REF!</f>
        <v>#REF!</v>
      </c>
      <c r="F24" s="80" t="e">
        <f>#REF!</f>
        <v>#REF!</v>
      </c>
      <c r="G24" s="80" t="e">
        <f>#REF!</f>
        <v>#REF!</v>
      </c>
      <c r="H24" s="80" t="e">
        <f>#REF!</f>
        <v>#REF!</v>
      </c>
      <c r="I24" s="80" t="e">
        <f>#REF!</f>
        <v>#REF!</v>
      </c>
      <c r="J24" s="80" t="e">
        <f>#REF!</f>
        <v>#REF!</v>
      </c>
      <c r="K24" s="80" t="e">
        <f>#REF!</f>
        <v>#REF!</v>
      </c>
      <c r="L24" s="80" t="e">
        <f>#REF!</f>
        <v>#REF!</v>
      </c>
      <c r="M24" s="80" t="e">
        <f>#REF!</f>
        <v>#REF!</v>
      </c>
      <c r="N24" s="82"/>
      <c r="O24" s="82"/>
    </row>
  </sheetData>
  <conditionalFormatting sqref="W8:W14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{18208AE7-660C-AF0E-A1FA-0211C6B2A24E}</x14:id>
        </ext>
      </extLst>
    </cfRule>
  </conditionalFormatting>
  <conditionalFormatting sqref="E8:F24">
    <cfRule type="colorScale" priority="2">
      <colorScale>
        <cfvo type="min"/>
        <cfvo type="max"/>
        <color rgb="FFFCFCFF"/>
        <color rgb="FFF8696B"/>
      </colorScale>
    </cfRule>
  </conditionalFormatting>
  <conditionalFormatting sqref="P8:V24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{11AB5C27-A6E3-231E-B749-FA233E149746}</x14:id>
        </ext>
      </extLst>
    </cfRule>
  </conditionalFormatting>
  <conditionalFormatting sqref="N8:O24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{3251E75E-1945-EBD0-FFB9-4E536EE1FA26}</x14:id>
        </ext>
      </extLst>
    </cfRule>
  </conditionalFormatting>
  <conditionalFormatting sqref="G8:M24">
    <cfRule type="colorScale" priority="5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95858545" printRowHead="0" printColHead="0" printHeadLine="0" printFootLine="0" autoHeightHeader="0" autoHeightFooter="0" fitToPageBoth="0"/>
      </ext>
    </extLst>
  </printOptions>
  <pageMargins left="0.700000" right="0.700000" top="0.750000" bottom="0.750000" header="0.511806" footer="0.511806"/>
  <pageSetup paperSize="9" fitToWidth="0" fitToHeight="1" pageOrder="overThenDown" cellComments="asDisplayed"/>
  <headerFooter>
    <extLst>
      <ext uri="smNativeData">
        <pm:header xmlns:pm="smNativeData" id="1595858545" l="56" r="56" t="56" b="56" borderId="0" fillId="0" vertical="0"/>
        <pm:footer xmlns:pm="smNativeData" id="1595858545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8208AE7-660C-AF0E-A1FA-0211C6B2A24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W8:W14</xm:sqref>
        </x14:conditionalFormatting>
        <x14:conditionalFormatting xmlns:xm="http://schemas.microsoft.com/office/excel/2006/main">
          <x14:cfRule type="dataBar" id="{11AB5C27-A6E3-231E-B749-FA233E14974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P8:V24</xm:sqref>
        </x14:conditionalFormatting>
        <x14:conditionalFormatting xmlns:xm="http://schemas.microsoft.com/office/excel/2006/main">
          <x14:cfRule type="dataBar" id="{3251E75E-1945-EBD0-FFB9-4E536EE1FA2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N8:O24</xm:sqref>
        </x14:conditionalFormatting>
      </x14:conditionalFormattings>
    </ext>
    <ext uri="smNativeData">
      <pm:sheetPrefs xmlns:pm="smNativeData" day="159585854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D964"/>
  </sheetPr>
  <dimension ref="A1:W22"/>
  <sheetViews>
    <sheetView view="normal" workbookViewId="0">
      <selection activeCell="Q11" sqref="Q11"/>
    </sheetView>
  </sheetViews>
  <sheetFormatPr baseColWidth="10" defaultColWidth="10.714286" defaultRowHeight="15.40"/>
  <cols>
    <col min="1" max="1" width="11.142857" customWidth="1"/>
    <col min="2" max="2" width="5.571429" customWidth="1"/>
    <col min="3" max="3" width="5.000000" customWidth="1"/>
    <col min="4" max="5" width="4.571429" customWidth="1"/>
    <col min="6" max="6" width="4.285714" customWidth="1"/>
    <col min="7" max="13" width="4.571429" customWidth="1"/>
    <col min="14" max="22" width="9.857143" customWidth="1"/>
    <col min="23" max="23" width="6.857143" customWidth="1"/>
  </cols>
  <sheetData>
    <row r="1" spans="1:15">
      <c r="A1" s="10" t="n">
        <v>43745</v>
      </c>
      <c r="N1" s="7"/>
      <c r="O1" s="7"/>
    </row>
    <row r="2" spans="1:22">
      <c r="A2" s="10"/>
      <c r="N2" s="7"/>
      <c r="O2" s="7" t="s">
        <v>115</v>
      </c>
      <c r="T2" s="19" t="n">
        <v>0.587999999999999989</v>
      </c>
      <c r="U2" s="19" t="n">
        <v>0</v>
      </c>
      <c r="V2" s="19" t="n">
        <v>0</v>
      </c>
    </row>
    <row r="3" spans="14:22">
      <c r="N3" s="7"/>
      <c r="O3" s="7" t="s">
        <v>103</v>
      </c>
      <c r="P3" s="19"/>
      <c r="Q3" s="19"/>
      <c r="R3" s="19"/>
      <c r="S3" s="19"/>
      <c r="T3" s="19" t="n">
        <v>0.864000000000000057</v>
      </c>
      <c r="U3" s="19" t="n">
        <v>0</v>
      </c>
      <c r="V3" s="19" t="n">
        <v>0</v>
      </c>
    </row>
    <row r="4" spans="14:22">
      <c r="N4" s="7"/>
      <c r="O4" s="7" t="s">
        <v>17</v>
      </c>
      <c r="P4" s="19"/>
      <c r="Q4" s="19"/>
      <c r="R4" s="19"/>
      <c r="S4" s="19"/>
      <c r="T4" s="19" t="n">
        <v>0.220999999999999996</v>
      </c>
      <c r="U4" s="19" t="n">
        <v>0</v>
      </c>
      <c r="V4" s="19" t="n">
        <v>0.220999999999999996</v>
      </c>
    </row>
    <row r="5" spans="1:23">
      <c r="A5" s="328" t="s">
        <v>53</v>
      </c>
      <c r="B5" s="329" t="s">
        <v>54</v>
      </c>
      <c r="C5" s="329" t="s">
        <v>55</v>
      </c>
      <c r="D5" s="329" t="s">
        <v>56</v>
      </c>
      <c r="E5" s="329" t="s">
        <v>59</v>
      </c>
      <c r="F5" s="329" t="s">
        <v>64</v>
      </c>
      <c r="G5" s="329" t="s">
        <v>72</v>
      </c>
      <c r="H5" s="329" t="s">
        <v>73</v>
      </c>
      <c r="I5" s="329" t="s">
        <v>74</v>
      </c>
      <c r="J5" s="329" t="s">
        <v>75</v>
      </c>
      <c r="K5" s="329" t="s">
        <v>76</v>
      </c>
      <c r="L5" s="329" t="s">
        <v>77</v>
      </c>
      <c r="M5" s="329" t="s">
        <v>56</v>
      </c>
      <c r="N5" s="330" t="s">
        <v>177</v>
      </c>
      <c r="O5" s="330" t="s">
        <v>52</v>
      </c>
      <c r="P5" s="331" t="s">
        <v>435</v>
      </c>
      <c r="Q5" s="331" t="s">
        <v>436</v>
      </c>
      <c r="R5" s="331" t="s">
        <v>437</v>
      </c>
      <c r="S5" s="331" t="s">
        <v>438</v>
      </c>
      <c r="T5" s="331" t="s">
        <v>439</v>
      </c>
      <c r="U5" s="331" t="s">
        <v>440</v>
      </c>
      <c r="V5" s="331" t="s">
        <v>441</v>
      </c>
      <c r="W5" s="331" t="s">
        <v>377</v>
      </c>
    </row>
    <row r="6" spans="1:23">
      <c r="A6" t="str">
        <f>Plantilla!D21</f>
        <v>A. Aguilella</v>
      </c>
      <c r="B6">
        <f>Plantilla!E21</f>
        <v>24</v>
      </c>
      <c r="C6" s="309">
        <f>Plantilla!F21</f>
        <v>43</v>
      </c>
      <c r="E6" s="82">
        <f>Plantilla!J21</f>
        <v>0.802746655103950069</v>
      </c>
      <c r="F6" s="80">
        <f>Plantilla!O21</f>
        <v>1.5</v>
      </c>
      <c r="G6" s="80">
        <f>Plantilla!W21</f>
        <v>0</v>
      </c>
      <c r="H6" s="80">
        <f>Plantilla!X21</f>
        <v>4</v>
      </c>
      <c r="I6" s="80">
        <f>Plantilla!Y21</f>
        <v>5</v>
      </c>
      <c r="J6" s="80">
        <f>Plantilla!Z21</f>
        <v>5</v>
      </c>
      <c r="K6" s="80">
        <f>Plantilla!AA21</f>
        <v>4</v>
      </c>
      <c r="L6" s="80">
        <f>Plantilla!AB21</f>
        <v>2.5</v>
      </c>
      <c r="M6" s="80">
        <f>Plantilla!AC21</f>
        <v>4</v>
      </c>
      <c r="N6" s="82">
        <f>1/3</f>
        <v>0.333333333333332993</v>
      </c>
      <c r="O6" s="82" t="s">
        <v>103</v>
      </c>
      <c r="P6" s="332"/>
      <c r="Q6" s="332"/>
      <c r="R6" s="332"/>
      <c r="S6" s="332"/>
      <c r="T6" s="332">
        <f>$N6*T$3</f>
        <v>0.287999999999999989</v>
      </c>
      <c r="U6" s="332">
        <f>$N6*U$3</f>
        <v>0</v>
      </c>
      <c r="V6" s="332">
        <f>$N6*V$3</f>
        <v>0</v>
      </c>
      <c r="W6" s="333">
        <f>V6+U6+T6</f>
        <v>0.287999999999999989</v>
      </c>
    </row>
    <row r="7" spans="1:23">
      <c r="A7" t="str">
        <f>Plantilla!D24</f>
        <v>L-G. Salares</v>
      </c>
      <c r="B7">
        <f>Plantilla!E24</f>
        <v>21</v>
      </c>
      <c r="C7" s="309">
        <f>Plantilla!F24</f>
        <v>71</v>
      </c>
      <c r="E7" s="82">
        <f>Plantilla!J24</f>
        <v>0.757602298755993075</v>
      </c>
      <c r="F7" s="80">
        <f>Plantilla!O24</f>
        <v>1.5</v>
      </c>
      <c r="G7" s="80">
        <f>Plantilla!W24</f>
        <v>0</v>
      </c>
      <c r="H7" s="80">
        <f>Plantilla!X24</f>
        <v>1</v>
      </c>
      <c r="I7" s="80">
        <f>Plantilla!Y24</f>
        <v>3</v>
      </c>
      <c r="J7" s="80">
        <f>Plantilla!Z24</f>
        <v>5</v>
      </c>
      <c r="K7" s="80">
        <f>Plantilla!AA24</f>
        <v>4</v>
      </c>
      <c r="L7" s="80">
        <f>Plantilla!AB24</f>
        <v>7.79999999999999982</v>
      </c>
      <c r="M7" s="80">
        <f>Plantilla!AC24</f>
        <v>5</v>
      </c>
      <c r="N7" s="82">
        <f>1/3</f>
        <v>0.333333333333332993</v>
      </c>
      <c r="O7" s="82" t="s">
        <v>17</v>
      </c>
      <c r="T7" s="332">
        <f>$N7*T$4</f>
        <v>0.073666666666667</v>
      </c>
      <c r="U7" s="332">
        <f>$N7*U$4</f>
        <v>0</v>
      </c>
      <c r="V7" s="332">
        <f>$N7*V$4</f>
        <v>0.073666666666667</v>
      </c>
      <c r="W7" s="333">
        <f>V7+U7+T7</f>
        <v>0.147333333333334</v>
      </c>
    </row>
    <row r="8" spans="1:23">
      <c r="A8" t="str">
        <f>Plantilla!D22</f>
        <v>T. Averous</v>
      </c>
      <c r="B8">
        <f>Plantilla!E22</f>
        <v>26</v>
      </c>
      <c r="C8" s="309">
        <f>Plantilla!F22</f>
        <v>25</v>
      </c>
      <c r="E8" s="82">
        <f>Plantilla!J22</f>
        <v>0.965701159467719883</v>
      </c>
      <c r="F8" s="80">
        <f>Plantilla!O22</f>
        <v>1.5</v>
      </c>
      <c r="G8" s="80">
        <f>Plantilla!W22</f>
        <v>0</v>
      </c>
      <c r="H8" s="80">
        <f>Plantilla!X22</f>
        <v>3</v>
      </c>
      <c r="I8" s="80">
        <f>Plantilla!Y22</f>
        <v>5</v>
      </c>
      <c r="J8" s="80">
        <f>Plantilla!Z22</f>
        <v>6</v>
      </c>
      <c r="K8" s="80">
        <f>Plantilla!AA22</f>
        <v>5</v>
      </c>
      <c r="L8" s="80">
        <f>Plantilla!AB22</f>
        <v>3</v>
      </c>
      <c r="M8" s="80">
        <f>Plantilla!AC22</f>
        <v>4</v>
      </c>
      <c r="N8" s="82"/>
      <c r="O8" s="82"/>
      <c r="P8" s="332"/>
      <c r="Q8" s="332"/>
      <c r="R8" s="332"/>
      <c r="S8" s="332"/>
      <c r="T8" s="332"/>
      <c r="U8" s="332"/>
      <c r="V8" s="332"/>
      <c r="W8" s="333"/>
    </row>
    <row r="9" spans="1:23">
      <c r="A9" t="str">
        <f>Plantilla!D6</f>
        <v>D. Juliol</v>
      </c>
      <c r="B9">
        <f>Plantilla!E6</f>
        <v>18</v>
      </c>
      <c r="C9" s="309">
        <f>Plantilla!F6</f>
        <v>42</v>
      </c>
      <c r="E9" s="82">
        <f>Plantilla!J6</f>
        <v>0.636161672959549929</v>
      </c>
      <c r="F9" s="80">
        <f>Plantilla!O6</f>
        <v>1.5</v>
      </c>
      <c r="G9" s="80">
        <f>Plantilla!W6</f>
        <v>1</v>
      </c>
      <c r="H9" s="80">
        <f>Plantilla!X6</f>
        <v>5</v>
      </c>
      <c r="I9" s="80">
        <f>Plantilla!Y6</f>
        <v>4.16666666666666963</v>
      </c>
      <c r="J9" s="80">
        <f>Plantilla!Z6</f>
        <v>5</v>
      </c>
      <c r="K9" s="80">
        <f>Plantilla!AA6</f>
        <v>2</v>
      </c>
      <c r="L9" s="80">
        <f>Plantilla!AB6</f>
        <v>6.25</v>
      </c>
      <c r="M9" s="80">
        <f>Plantilla!AC6</f>
        <v>1</v>
      </c>
      <c r="N9" s="82"/>
      <c r="O9" s="82"/>
      <c r="T9" s="332"/>
      <c r="U9" s="332"/>
      <c r="V9" s="332"/>
      <c r="W9" s="333"/>
    </row>
    <row r="10" spans="1:23">
      <c r="A10" t="str">
        <f>Plantilla!D7</f>
        <v>M. Teixé</v>
      </c>
      <c r="B10">
        <f>Plantilla!E7</f>
        <v>30</v>
      </c>
      <c r="C10" s="309">
        <f>Plantilla!F7</f>
        <v>14</v>
      </c>
      <c r="E10" s="82">
        <f>Plantilla!J7</f>
        <v>1.05652225266434008</v>
      </c>
      <c r="F10" s="80">
        <f>Plantilla!O7</f>
        <v>1.5</v>
      </c>
      <c r="G10" s="80">
        <f>Plantilla!W7</f>
        <v>0</v>
      </c>
      <c r="H10" s="80">
        <f>Plantilla!X7</f>
        <v>6</v>
      </c>
      <c r="I10" s="80">
        <f>Plantilla!Y7</f>
        <v>2</v>
      </c>
      <c r="J10" s="80">
        <f>Plantilla!Z7</f>
        <v>5</v>
      </c>
      <c r="K10" s="80">
        <f>Plantilla!AA7</f>
        <v>3</v>
      </c>
      <c r="L10" s="80">
        <f>Plantilla!AB7</f>
        <v>2</v>
      </c>
      <c r="M10" s="80">
        <f>Plantilla!AC7</f>
        <v>4</v>
      </c>
      <c r="N10" s="82"/>
      <c r="O10" s="82"/>
      <c r="T10" s="332"/>
      <c r="U10" s="332"/>
      <c r="V10" s="332"/>
      <c r="W10" s="333"/>
    </row>
    <row r="11" spans="1:23">
      <c r="A11" t="str">
        <f>Plantilla!D20</f>
        <v>M. Tàcias</v>
      </c>
      <c r="B11">
        <f>Plantilla!E20</f>
        <v>30</v>
      </c>
      <c r="C11" s="309">
        <f>Plantilla!F20</f>
        <v>71</v>
      </c>
      <c r="D11" t="str">
        <f>Plantilla!G20</f>
        <v>IMP</v>
      </c>
      <c r="E11" s="82">
        <f>Plantilla!J20</f>
        <v>1.12679738668567997</v>
      </c>
      <c r="F11" s="80">
        <f>Plantilla!O20</f>
        <v>1.5</v>
      </c>
      <c r="G11" s="80">
        <f>Plantilla!W20</f>
        <v>0</v>
      </c>
      <c r="H11" s="80">
        <f>Plantilla!X20</f>
        <v>5</v>
      </c>
      <c r="I11" s="80">
        <f>Plantilla!Y20</f>
        <v>5</v>
      </c>
      <c r="J11" s="80">
        <f>Plantilla!Z20</f>
        <v>5</v>
      </c>
      <c r="K11" s="80">
        <f>Plantilla!AA20</f>
        <v>3</v>
      </c>
      <c r="L11" s="80">
        <f>Plantilla!AB20</f>
        <v>3</v>
      </c>
      <c r="M11" s="80">
        <f>Plantilla!AC20</f>
        <v>2</v>
      </c>
      <c r="N11" s="82"/>
      <c r="O11" s="82"/>
      <c r="T11" s="332"/>
      <c r="U11" s="332"/>
      <c r="V11" s="332"/>
      <c r="W11" s="332"/>
    </row>
    <row r="12" spans="1:19">
      <c r="A12" t="str">
        <f>Plantilla!D5</f>
        <v>S. Candela</v>
      </c>
      <c r="B12">
        <f>Plantilla!E5</f>
        <v>24</v>
      </c>
      <c r="C12" s="309">
        <f>Plantilla!F5</f>
        <v>88</v>
      </c>
      <c r="D12" t="str">
        <f>Plantilla!G5</f>
        <v>CAB</v>
      </c>
      <c r="E12" s="82">
        <f>Plantilla!J5</f>
        <v>0.741736667689717066</v>
      </c>
      <c r="F12" s="80">
        <f>Plantilla!O5</f>
        <v>1.5</v>
      </c>
      <c r="G12" s="80">
        <f>Plantilla!W5</f>
        <v>12.5</v>
      </c>
      <c r="H12" s="80">
        <f>Plantilla!X5</f>
        <v>2</v>
      </c>
      <c r="I12" s="80">
        <f>Plantilla!Y5</f>
        <v>0</v>
      </c>
      <c r="J12" s="80">
        <f>Plantilla!Z5</f>
        <v>0</v>
      </c>
      <c r="K12" s="80">
        <f>Plantilla!AA5</f>
        <v>0</v>
      </c>
      <c r="L12" s="80">
        <f>Plantilla!AB5</f>
        <v>1</v>
      </c>
      <c r="M12" s="80">
        <f>Plantilla!AC5</f>
        <v>4</v>
      </c>
      <c r="N12" s="82"/>
      <c r="O12" s="82"/>
      <c r="P12" s="332"/>
      <c r="Q12" s="332"/>
      <c r="R12" s="332"/>
      <c r="S12" s="332"/>
    </row>
    <row r="13" spans="1:19">
      <c r="A13" t="str">
        <f>Plantilla!D16</f>
        <v>A. Balsebre</v>
      </c>
      <c r="B13">
        <f>Plantilla!E16</f>
        <v>17</v>
      </c>
      <c r="C13" s="309">
        <f>Plantilla!F16</f>
        <v>63</v>
      </c>
      <c r="E13" s="82">
        <f>Plantilla!J16</f>
        <v>0.401373327551972992</v>
      </c>
      <c r="F13" s="80">
        <f>Plantilla!O16</f>
        <v>1.5</v>
      </c>
      <c r="G13" s="80">
        <f>Plantilla!W16</f>
        <v>0</v>
      </c>
      <c r="H13" s="80">
        <f>Plantilla!X16</f>
        <v>4</v>
      </c>
      <c r="I13" s="80">
        <f>Plantilla!Y16</f>
        <v>6.25</v>
      </c>
      <c r="J13" s="80">
        <f>Plantilla!Z16</f>
        <v>2</v>
      </c>
      <c r="K13" s="80">
        <f>Plantilla!AA16</f>
        <v>5</v>
      </c>
      <c r="L13" s="80">
        <f>Plantilla!AB16</f>
        <v>3</v>
      </c>
      <c r="M13" s="80">
        <f>Plantilla!AC16</f>
        <v>4</v>
      </c>
      <c r="N13" s="82"/>
      <c r="O13" s="82"/>
      <c r="P13" s="332"/>
      <c r="Q13" s="332"/>
      <c r="R13" s="332"/>
      <c r="S13" s="332"/>
    </row>
    <row r="14" spans="1:19">
      <c r="A14" t="str">
        <f>Plantilla!D15</f>
        <v>L. Grière</v>
      </c>
      <c r="B14">
        <f>Plantilla!E15</f>
        <v>17</v>
      </c>
      <c r="C14" s="309">
        <f>Plantilla!F15</f>
        <v>84</v>
      </c>
      <c r="E14" s="82">
        <f>Plantilla!J15</f>
        <v>0.401373327551972992</v>
      </c>
      <c r="F14" s="80">
        <f>Plantilla!O15</f>
        <v>1.5</v>
      </c>
      <c r="G14" s="80">
        <f>Plantilla!W15</f>
        <v>0</v>
      </c>
      <c r="H14" s="80">
        <f>Plantilla!X15</f>
        <v>4</v>
      </c>
      <c r="I14" s="80">
        <f>Plantilla!Y15</f>
        <v>6.125</v>
      </c>
      <c r="J14" s="80">
        <f>Plantilla!Z15</f>
        <v>6</v>
      </c>
      <c r="K14" s="80">
        <f>Plantilla!AA15</f>
        <v>2</v>
      </c>
      <c r="L14" s="80">
        <f>Plantilla!AB15</f>
        <v>4.66666666666666963</v>
      </c>
      <c r="M14" s="80">
        <f>Plantilla!AC15</f>
        <v>0</v>
      </c>
      <c r="N14" s="82"/>
      <c r="O14" s="82"/>
      <c r="P14" s="332"/>
      <c r="Q14" s="332"/>
      <c r="R14" s="332"/>
      <c r="S14" s="332"/>
    </row>
    <row r="15" spans="1:19">
      <c r="A15" t="str">
        <f>Plantilla!D4</f>
        <v>E. Tarrida</v>
      </c>
      <c r="B15">
        <f>Plantilla!E4</f>
        <v>21</v>
      </c>
      <c r="C15" s="309">
        <f>Plantilla!F4</f>
        <v>97</v>
      </c>
      <c r="D15" t="str">
        <f>Plantilla!G4</f>
        <v>RAP</v>
      </c>
      <c r="E15" s="82">
        <f>Plantilla!J4</f>
        <v>0.857936901981583055</v>
      </c>
      <c r="F15" s="80">
        <f>Plantilla!O4</f>
        <v>1.5</v>
      </c>
      <c r="G15" s="80">
        <f>Plantilla!W4</f>
        <v>13.2857142857143007</v>
      </c>
      <c r="H15" s="80">
        <f>Plantilla!X4</f>
        <v>6</v>
      </c>
      <c r="I15" s="80">
        <f>Plantilla!Y4</f>
        <v>2</v>
      </c>
      <c r="J15" s="80">
        <f>Plantilla!Z4</f>
        <v>2</v>
      </c>
      <c r="K15" s="80">
        <f>Plantilla!AA4</f>
        <v>4</v>
      </c>
      <c r="L15" s="80">
        <f>Plantilla!AB4</f>
        <v>2</v>
      </c>
      <c r="M15" s="80">
        <f>Plantilla!AC4</f>
        <v>4</v>
      </c>
      <c r="N15" s="7"/>
      <c r="O15" s="7"/>
      <c r="P15" s="332"/>
      <c r="Q15" s="332"/>
      <c r="R15" s="332"/>
      <c r="S15" s="332"/>
    </row>
    <row r="16" spans="1:19">
      <c r="A16" t="str">
        <f>Plantilla!D18</f>
        <v>I. Escuder</v>
      </c>
      <c r="B16">
        <f>Plantilla!E18</f>
        <v>26</v>
      </c>
      <c r="C16" s="309">
        <f>Plantilla!F18</f>
        <v>69</v>
      </c>
      <c r="E16" s="82">
        <f>Plantilla!J18</f>
        <v>0.954671124846399977</v>
      </c>
      <c r="F16" s="80">
        <f>Plantilla!O18</f>
        <v>1.5</v>
      </c>
      <c r="G16" s="80">
        <f>Plantilla!W18</f>
        <v>0</v>
      </c>
      <c r="H16" s="80">
        <f>Plantilla!X18</f>
        <v>5</v>
      </c>
      <c r="I16" s="80">
        <f>Plantilla!Y18</f>
        <v>6</v>
      </c>
      <c r="J16" s="80">
        <f>Plantilla!Z18</f>
        <v>2</v>
      </c>
      <c r="K16" s="80">
        <f>Plantilla!AA18</f>
        <v>3</v>
      </c>
      <c r="L16" s="80">
        <f>Plantilla!AB18</f>
        <v>2</v>
      </c>
      <c r="M16" s="80">
        <f>Plantilla!AC18</f>
        <v>4</v>
      </c>
      <c r="N16" s="82"/>
      <c r="O16" s="82"/>
      <c r="P16" s="332"/>
      <c r="Q16" s="332"/>
      <c r="R16" s="332"/>
      <c r="S16" s="332"/>
    </row>
    <row r="17" spans="1:15">
      <c r="A17" t="str">
        <f>Plantilla!D12</f>
        <v>J-L. Grellier</v>
      </c>
      <c r="B17">
        <f>Plantilla!E12</f>
        <v>32</v>
      </c>
      <c r="C17" s="309">
        <f>Plantilla!F12</f>
        <v>17</v>
      </c>
      <c r="E17" s="82">
        <f>Plantilla!J12</f>
        <v>1.11846545431633992</v>
      </c>
      <c r="F17" s="80">
        <f>Plantilla!O12</f>
        <v>1.5</v>
      </c>
      <c r="G17" s="80">
        <f>Plantilla!W12</f>
        <v>0</v>
      </c>
      <c r="H17" s="80">
        <f>Plantilla!X12</f>
        <v>5</v>
      </c>
      <c r="I17" s="80">
        <f>Plantilla!Y12</f>
        <v>5</v>
      </c>
      <c r="J17" s="80">
        <f>Plantilla!Z12</f>
        <v>2</v>
      </c>
      <c r="K17" s="80">
        <f>Plantilla!AA12</f>
        <v>1</v>
      </c>
      <c r="L17" s="80">
        <f>Plantilla!AB12</f>
        <v>1</v>
      </c>
      <c r="M17" s="80">
        <f>Plantilla!AC12</f>
        <v>3</v>
      </c>
      <c r="N17" s="82"/>
      <c r="O17" s="82"/>
    </row>
    <row r="18" spans="1:15">
      <c r="A18" t="e">
        <f>#REF!</f>
        <v>#REF!</v>
      </c>
      <c r="B18" t="e">
        <f>#REF!</f>
        <v>#REF!</v>
      </c>
      <c r="C18" s="309" t="e">
        <f>#REF!</f>
        <v>#REF!</v>
      </c>
      <c r="E18" s="82" t="e">
        <f>#REF!</f>
        <v>#REF!</v>
      </c>
      <c r="F18" s="80" t="e">
        <f>#REF!</f>
        <v>#REF!</v>
      </c>
      <c r="G18" s="80" t="e">
        <f>#REF!</f>
        <v>#REF!</v>
      </c>
      <c r="H18" s="80" t="e">
        <f>#REF!</f>
        <v>#REF!</v>
      </c>
      <c r="I18" s="80" t="e">
        <f>#REF!</f>
        <v>#REF!</v>
      </c>
      <c r="J18" s="80" t="e">
        <f>#REF!</f>
        <v>#REF!</v>
      </c>
      <c r="K18" s="80" t="e">
        <f>#REF!</f>
        <v>#REF!</v>
      </c>
      <c r="L18" s="80" t="e">
        <f>#REF!</f>
        <v>#REF!</v>
      </c>
      <c r="M18" s="80" t="e">
        <f>#REF!</f>
        <v>#REF!</v>
      </c>
      <c r="N18" s="82"/>
      <c r="O18" s="82"/>
    </row>
    <row r="19" spans="1:15">
      <c r="A19" t="str">
        <f>Plantilla!D14</f>
        <v>T. Lebon</v>
      </c>
      <c r="B19">
        <f>Plantilla!E14</f>
        <v>18</v>
      </c>
      <c r="C19" s="309">
        <f>Plantilla!F14</f>
        <v>65</v>
      </c>
      <c r="D19" t="str">
        <f>Plantilla!G14</f>
        <v>TEC</v>
      </c>
      <c r="E19" s="82">
        <f>Plantilla!J14</f>
        <v>0.482303781356789951</v>
      </c>
      <c r="F19" s="80">
        <f>Plantilla!O14</f>
        <v>1.5</v>
      </c>
      <c r="G19" s="80">
        <f>Plantilla!W14</f>
        <v>0</v>
      </c>
      <c r="H19" s="80">
        <f>Plantilla!X14</f>
        <v>4</v>
      </c>
      <c r="I19" s="80">
        <f>Plantilla!Y14</f>
        <v>6.25</v>
      </c>
      <c r="J19" s="80">
        <f>Plantilla!Z14</f>
        <v>5</v>
      </c>
      <c r="K19" s="80">
        <f>Plantilla!AA14</f>
        <v>4.33333333333333037</v>
      </c>
      <c r="L19" s="80">
        <f>Plantilla!AB14</f>
        <v>5.75</v>
      </c>
      <c r="M19" s="80">
        <f>Plantilla!AC14</f>
        <v>2</v>
      </c>
      <c r="N19" s="82"/>
      <c r="O19" s="82"/>
    </row>
    <row r="20" spans="1:15">
      <c r="A20" t="e">
        <f>#REF!</f>
        <v>#REF!</v>
      </c>
      <c r="B20" t="e">
        <f>#REF!</f>
        <v>#REF!</v>
      </c>
      <c r="C20" s="309" t="e">
        <f>#REF!</f>
        <v>#REF!</v>
      </c>
      <c r="E20" s="82" t="e">
        <f>#REF!</f>
        <v>#REF!</v>
      </c>
      <c r="F20" s="80" t="e">
        <f>#REF!</f>
        <v>#REF!</v>
      </c>
      <c r="G20" s="80" t="e">
        <f>#REF!</f>
        <v>#REF!</v>
      </c>
      <c r="H20" s="80" t="e">
        <f>#REF!</f>
        <v>#REF!</v>
      </c>
      <c r="I20" s="80" t="e">
        <f>#REF!</f>
        <v>#REF!</v>
      </c>
      <c r="J20" s="80" t="e">
        <f>#REF!</f>
        <v>#REF!</v>
      </c>
      <c r="K20" s="80" t="e">
        <f>#REF!</f>
        <v>#REF!</v>
      </c>
      <c r="L20" s="80" t="e">
        <f>#REF!</f>
        <v>#REF!</v>
      </c>
      <c r="M20" s="80" t="e">
        <f>#REF!</f>
        <v>#REF!</v>
      </c>
      <c r="N20" s="82"/>
      <c r="O20" s="82"/>
    </row>
    <row r="21" spans="1:15">
      <c r="A21" t="str">
        <f>Plantilla!D25</f>
        <v>I. Velayo</v>
      </c>
      <c r="B21">
        <f>Plantilla!E25</f>
        <v>20</v>
      </c>
      <c r="C21" s="309">
        <f>Plantilla!F25</f>
        <v>12</v>
      </c>
      <c r="E21" s="82">
        <f>Plantilla!J25</f>
        <v>0.655148925112363045</v>
      </c>
      <c r="F21" s="80">
        <f>Plantilla!O25</f>
        <v>1.5</v>
      </c>
      <c r="G21" s="80">
        <f>Plantilla!W25</f>
        <v>0</v>
      </c>
      <c r="H21" s="80">
        <f>Plantilla!X25</f>
        <v>4</v>
      </c>
      <c r="I21" s="80">
        <f>Plantilla!Y25</f>
        <v>3.33333333333332993</v>
      </c>
      <c r="J21" s="80">
        <f>Plantilla!Z25</f>
        <v>3</v>
      </c>
      <c r="K21" s="80">
        <f>Plantilla!AA25</f>
        <v>4</v>
      </c>
      <c r="L21" s="80">
        <f>Plantilla!AB25</f>
        <v>8.83333333333333925</v>
      </c>
      <c r="M21" s="80">
        <f>Plantilla!AC25</f>
        <v>1</v>
      </c>
      <c r="N21" s="82"/>
      <c r="O21" s="82"/>
    </row>
    <row r="22" spans="1:15">
      <c r="A22" t="e">
        <f>#REF!</f>
        <v>#REF!</v>
      </c>
      <c r="B22" t="e">
        <f>#REF!</f>
        <v>#REF!</v>
      </c>
      <c r="C22" s="309" t="e">
        <f>#REF!</f>
        <v>#REF!</v>
      </c>
      <c r="E22" s="82" t="e">
        <f>#REF!</f>
        <v>#REF!</v>
      </c>
      <c r="F22" s="80" t="e">
        <f>#REF!</f>
        <v>#REF!</v>
      </c>
      <c r="G22" s="80" t="e">
        <f>#REF!</f>
        <v>#REF!</v>
      </c>
      <c r="H22" s="80" t="e">
        <f>#REF!</f>
        <v>#REF!</v>
      </c>
      <c r="I22" s="80" t="e">
        <f>#REF!</f>
        <v>#REF!</v>
      </c>
      <c r="J22" s="80" t="e">
        <f>#REF!</f>
        <v>#REF!</v>
      </c>
      <c r="K22" s="80" t="e">
        <f>#REF!</f>
        <v>#REF!</v>
      </c>
      <c r="L22" s="80" t="e">
        <f>#REF!</f>
        <v>#REF!</v>
      </c>
      <c r="M22" s="80" t="e">
        <f>#REF!</f>
        <v>#REF!</v>
      </c>
      <c r="N22" s="82"/>
      <c r="O22" s="82"/>
    </row>
  </sheetData>
  <conditionalFormatting sqref="W6:W22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{49A1950C-1B42-3C3D-16DF-C423E91CE078}</x14:id>
        </ext>
      </extLst>
    </cfRule>
  </conditionalFormatting>
  <conditionalFormatting sqref="E6:F22">
    <cfRule type="colorScale" priority="2">
      <colorScale>
        <cfvo type="min"/>
        <cfvo type="max"/>
        <color rgb="FFFCFCFF"/>
        <color rgb="FFF8696B"/>
      </colorScale>
    </cfRule>
  </conditionalFormatting>
  <conditionalFormatting sqref="P6:V22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{34DCDABA-1744-DDF8-6CE7-0A444220D35B}</x14:id>
        </ext>
      </extLst>
    </cfRule>
  </conditionalFormatting>
  <conditionalFormatting sqref="N6:O22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{7BB8B40D-F25F-08A3-9857-A1681C02E608}</x14:id>
        </ext>
      </extLst>
    </cfRule>
  </conditionalFormatting>
  <conditionalFormatting sqref="G6:M22">
    <cfRule type="colorScale" priority="5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95858545" printRowHead="0" printColHead="0" printHeadLine="0" printFootLine="0" autoHeightHeader="0" autoHeightFooter="0" fitToPageBoth="0"/>
      </ext>
    </extLst>
  </printOptions>
  <pageMargins left="0.700000" right="0.700000" top="0.750000" bottom="0.750000" header="0.511806" footer="0.511806"/>
  <pageSetup paperSize="9" fitToWidth="0" fitToHeight="1" pageOrder="overThenDown" cellComments="asDisplayed"/>
  <headerFooter>
    <extLst>
      <ext uri="smNativeData">
        <pm:header xmlns:pm="smNativeData" id="1595858545" l="56" r="56" t="56" b="56" borderId="0" fillId="0" vertical="0"/>
        <pm:footer xmlns:pm="smNativeData" id="1595858545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9A1950C-1B42-3C3D-16DF-C423E91CE07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W6:W22</xm:sqref>
        </x14:conditionalFormatting>
        <x14:conditionalFormatting xmlns:xm="http://schemas.microsoft.com/office/excel/2006/main">
          <x14:cfRule type="dataBar" id="{34DCDABA-1744-DDF8-6CE7-0A444220D35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P6:V22</xm:sqref>
        </x14:conditionalFormatting>
        <x14:conditionalFormatting xmlns:xm="http://schemas.microsoft.com/office/excel/2006/main">
          <x14:cfRule type="dataBar" id="{7BB8B40D-F25F-08A3-9857-A1681C02E60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N6:O22</xm:sqref>
        </x14:conditionalFormatting>
      </x14:conditionalFormattings>
    </ext>
    <ext uri="smNativeData">
      <pm:sheetPrefs xmlns:pm="smNativeData" day="159585854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rgb="FFD964"/>
  </sheetPr>
  <dimension ref="A1:W23"/>
  <sheetViews>
    <sheetView view="normal" workbookViewId="0">
      <selection activeCell="Q10" sqref="Q10"/>
    </sheetView>
  </sheetViews>
  <sheetFormatPr baseColWidth="10" defaultColWidth="10.714286" defaultRowHeight="15.40"/>
  <cols>
    <col min="1" max="1" width="11.142857" customWidth="1"/>
    <col min="2" max="2" width="5.571429" customWidth="1"/>
    <col min="3" max="3" width="5.000000" customWidth="1"/>
    <col min="4" max="5" width="4.571429" customWidth="1"/>
    <col min="6" max="6" width="4.285714" customWidth="1"/>
    <col min="7" max="13" width="4.571429" customWidth="1"/>
    <col min="14" max="22" width="9.714286" customWidth="1"/>
    <col min="23" max="23" width="5.714286" customWidth="1"/>
  </cols>
  <sheetData>
    <row r="1" spans="1:15">
      <c r="A1" s="10" t="n">
        <v>43745</v>
      </c>
      <c r="N1" s="7"/>
      <c r="O1" s="7"/>
    </row>
    <row r="2" spans="14:22">
      <c r="N2" s="7"/>
      <c r="O2" s="7" t="s">
        <v>102</v>
      </c>
      <c r="P2" s="19"/>
      <c r="Q2" s="19"/>
      <c r="R2" s="19"/>
      <c r="S2" s="19"/>
      <c r="T2" s="19" t="n">
        <v>0.187999999999999989</v>
      </c>
      <c r="U2" s="19" t="n">
        <v>0.507000000000000028</v>
      </c>
      <c r="V2" s="19" t="n">
        <v>0.187999999999999989</v>
      </c>
    </row>
    <row r="3" spans="14:22">
      <c r="N3" s="7"/>
      <c r="O3" s="7" t="s">
        <v>101</v>
      </c>
      <c r="P3" s="19"/>
      <c r="Q3" s="19"/>
      <c r="R3" s="19"/>
      <c r="S3" s="19"/>
      <c r="T3" s="19" t="n">
        <v>0.187999999999999989</v>
      </c>
      <c r="U3" s="19" t="n">
        <v>0.341000000000000014</v>
      </c>
      <c r="V3" s="19" t="n">
        <v>0.187999999999999989</v>
      </c>
    </row>
    <row r="4" spans="14:22">
      <c r="N4" s="7"/>
      <c r="O4" s="7" t="s">
        <v>103</v>
      </c>
      <c r="P4" s="19"/>
      <c r="Q4" s="19"/>
      <c r="R4" s="19"/>
      <c r="S4" s="19"/>
      <c r="T4" s="19" t="n">
        <v>0.243999999999999995</v>
      </c>
      <c r="U4" s="19" t="n">
        <v>0.120999999999999996</v>
      </c>
      <c r="V4" s="19" t="n">
        <v>0</v>
      </c>
    </row>
    <row r="5" spans="14:22">
      <c r="N5" s="7"/>
      <c r="O5" s="7" t="s">
        <v>17</v>
      </c>
      <c r="P5" s="19"/>
      <c r="Q5" s="19"/>
      <c r="R5" s="19"/>
      <c r="S5" s="19"/>
      <c r="T5" s="19" t="n">
        <v>0.141999999999999993</v>
      </c>
      <c r="U5" s="19" t="n">
        <v>0.368999999999999995</v>
      </c>
      <c r="V5" s="19" t="n">
        <v>0.141999999999999993</v>
      </c>
    </row>
    <row r="6" spans="1:23">
      <c r="A6" s="328" t="s">
        <v>53</v>
      </c>
      <c r="B6" s="329" t="s">
        <v>54</v>
      </c>
      <c r="C6" s="329" t="s">
        <v>55</v>
      </c>
      <c r="D6" s="329" t="s">
        <v>56</v>
      </c>
      <c r="E6" s="329" t="s">
        <v>59</v>
      </c>
      <c r="F6" s="329" t="s">
        <v>64</v>
      </c>
      <c r="G6" s="329" t="s">
        <v>72</v>
      </c>
      <c r="H6" s="329" t="s">
        <v>73</v>
      </c>
      <c r="I6" s="329" t="s">
        <v>74</v>
      </c>
      <c r="J6" s="329" t="s">
        <v>75</v>
      </c>
      <c r="K6" s="329" t="s">
        <v>76</v>
      </c>
      <c r="L6" s="329" t="s">
        <v>77</v>
      </c>
      <c r="M6" s="329" t="s">
        <v>56</v>
      </c>
      <c r="N6" s="330" t="s">
        <v>177</v>
      </c>
      <c r="O6" s="330" t="s">
        <v>52</v>
      </c>
      <c r="P6" s="331" t="s">
        <v>435</v>
      </c>
      <c r="Q6" s="331" t="s">
        <v>436</v>
      </c>
      <c r="R6" s="331" t="s">
        <v>437</v>
      </c>
      <c r="S6" s="331" t="s">
        <v>438</v>
      </c>
      <c r="T6" s="331" t="s">
        <v>439</v>
      </c>
      <c r="U6" s="331" t="s">
        <v>440</v>
      </c>
      <c r="V6" s="331" t="s">
        <v>441</v>
      </c>
      <c r="W6" s="331" t="s">
        <v>89</v>
      </c>
    </row>
    <row r="7" spans="1:23">
      <c r="A7" t="str">
        <f>Plantilla!D16</f>
        <v>A. Balsebre</v>
      </c>
      <c r="B7">
        <f>Plantilla!E16</f>
        <v>17</v>
      </c>
      <c r="C7" s="309">
        <f>Plantilla!F16</f>
        <v>63</v>
      </c>
      <c r="E7" s="82">
        <f>Plantilla!J16</f>
        <v>0.401373327551972992</v>
      </c>
      <c r="F7" s="80">
        <f>Plantilla!O16</f>
        <v>1.5</v>
      </c>
      <c r="G7" s="80">
        <f>Plantilla!W16</f>
        <v>0</v>
      </c>
      <c r="H7" s="80">
        <f>Plantilla!X16</f>
        <v>4</v>
      </c>
      <c r="I7" s="80">
        <f>Plantilla!Y16</f>
        <v>6.25</v>
      </c>
      <c r="J7" s="80">
        <f>Plantilla!Z16</f>
        <v>2</v>
      </c>
      <c r="K7" s="80">
        <f>Plantilla!AA16</f>
        <v>5</v>
      </c>
      <c r="L7" s="80">
        <f>Plantilla!AB16</f>
        <v>3</v>
      </c>
      <c r="M7" s="80">
        <f>Plantilla!AC16</f>
        <v>4</v>
      </c>
      <c r="N7" s="82">
        <f>1/4</f>
        <v>0.25</v>
      </c>
      <c r="O7" s="82" t="s">
        <v>102</v>
      </c>
      <c r="P7" s="332"/>
      <c r="Q7" s="332"/>
      <c r="R7" s="332"/>
      <c r="S7" s="332"/>
      <c r="T7" s="332">
        <f>$N7*T$2</f>
        <v>0.0469999999999999929</v>
      </c>
      <c r="U7" s="332">
        <f>$N7*U$2</f>
        <v>0.126750000000000007</v>
      </c>
      <c r="V7" s="332">
        <f>$N7*V$2</f>
        <v>0.0469999999999999929</v>
      </c>
      <c r="W7" s="334">
        <f>V7+U7+T7</f>
        <v>0.220750000000000002</v>
      </c>
    </row>
    <row r="8" spans="1:23">
      <c r="A8" t="str">
        <f>Plantilla!D24</f>
        <v>L-G. Salares</v>
      </c>
      <c r="B8">
        <f>Plantilla!E24</f>
        <v>21</v>
      </c>
      <c r="C8" s="309">
        <f>Plantilla!F24</f>
        <v>71</v>
      </c>
      <c r="E8" s="82">
        <f>Plantilla!J24</f>
        <v>0.757602298755993075</v>
      </c>
      <c r="F8" s="80">
        <f>Plantilla!O24</f>
        <v>1.5</v>
      </c>
      <c r="G8" s="80">
        <f>Plantilla!W24</f>
        <v>0</v>
      </c>
      <c r="H8" s="80">
        <f>Plantilla!X24</f>
        <v>1</v>
      </c>
      <c r="I8" s="80">
        <f>Plantilla!Y24</f>
        <v>3</v>
      </c>
      <c r="J8" s="80">
        <f>Plantilla!Z24</f>
        <v>5</v>
      </c>
      <c r="K8" s="80">
        <f>Plantilla!AA24</f>
        <v>4</v>
      </c>
      <c r="L8" s="80">
        <f>Plantilla!AB24</f>
        <v>7.79999999999999982</v>
      </c>
      <c r="M8" s="80">
        <f>Plantilla!AC24</f>
        <v>5</v>
      </c>
      <c r="N8" s="82">
        <f>1/3</f>
        <v>0.333333333333332993</v>
      </c>
      <c r="O8" s="82" t="s">
        <v>17</v>
      </c>
      <c r="T8" s="332">
        <f>$N8*T$5</f>
        <v>0.0473333333333329964</v>
      </c>
      <c r="U8" s="332">
        <f>$N8*U$5</f>
        <v>0.122999999999999998</v>
      </c>
      <c r="V8" s="332">
        <f>$N8*V$5</f>
        <v>0.0473333333333329964</v>
      </c>
      <c r="W8" s="334">
        <f>V8+U8+T8</f>
        <v>0.217666666666666009</v>
      </c>
    </row>
    <row r="9" spans="1:23">
      <c r="A9" t="str">
        <f>Plantilla!D21</f>
        <v>A. Aguilella</v>
      </c>
      <c r="B9">
        <f>Plantilla!E21</f>
        <v>24</v>
      </c>
      <c r="C9" s="309">
        <f>Plantilla!F21</f>
        <v>43</v>
      </c>
      <c r="E9" s="82">
        <f>Plantilla!J21</f>
        <v>0.802746655103950069</v>
      </c>
      <c r="F9" s="80">
        <f>Plantilla!O21</f>
        <v>1.5</v>
      </c>
      <c r="G9" s="80">
        <f>Plantilla!W21</f>
        <v>0</v>
      </c>
      <c r="H9" s="80">
        <f>Plantilla!X21</f>
        <v>4</v>
      </c>
      <c r="I9" s="80">
        <f>Plantilla!Y21</f>
        <v>5</v>
      </c>
      <c r="J9" s="80">
        <f>Plantilla!Z21</f>
        <v>5</v>
      </c>
      <c r="K9" s="80">
        <f>Plantilla!AA21</f>
        <v>4</v>
      </c>
      <c r="L9" s="80">
        <f>Plantilla!AB21</f>
        <v>2.5</v>
      </c>
      <c r="M9" s="80">
        <f>Plantilla!AC21</f>
        <v>4</v>
      </c>
      <c r="N9" s="82">
        <f>1/3</f>
        <v>0.333333333333332993</v>
      </c>
      <c r="O9" s="82" t="s">
        <v>103</v>
      </c>
      <c r="P9" s="332"/>
      <c r="Q9" s="332"/>
      <c r="R9" s="332"/>
      <c r="S9" s="332"/>
      <c r="T9" s="332">
        <f>$N9*T$4</f>
        <v>0.0813333333333329911</v>
      </c>
      <c r="U9" s="332">
        <f>$N9*U$4</f>
        <v>0.0403333333333329946</v>
      </c>
      <c r="V9" s="332">
        <f>$N9*V$4</f>
        <v>0</v>
      </c>
      <c r="W9" s="334">
        <f>V9+U9+T9</f>
        <v>0.121666666666666012</v>
      </c>
    </row>
    <row r="10" spans="1:23">
      <c r="A10" t="str">
        <f>Plantilla!D15</f>
        <v>L. Grière</v>
      </c>
      <c r="B10">
        <f>Plantilla!E15</f>
        <v>17</v>
      </c>
      <c r="C10" s="309">
        <f>Plantilla!F15</f>
        <v>84</v>
      </c>
      <c r="E10" s="82">
        <f>Plantilla!J15</f>
        <v>0.401373327551972992</v>
      </c>
      <c r="F10" s="80">
        <f>Plantilla!O15</f>
        <v>1.5</v>
      </c>
      <c r="G10" s="80">
        <f>Plantilla!W15</f>
        <v>0</v>
      </c>
      <c r="H10" s="80">
        <f>Plantilla!X15</f>
        <v>4</v>
      </c>
      <c r="I10" s="80">
        <f>Plantilla!Y15</f>
        <v>6.125</v>
      </c>
      <c r="J10" s="80">
        <f>Plantilla!Z15</f>
        <v>6</v>
      </c>
      <c r="K10" s="80">
        <f>Plantilla!AA15</f>
        <v>2</v>
      </c>
      <c r="L10" s="80">
        <f>Plantilla!AB15</f>
        <v>4.66666666666666963</v>
      </c>
      <c r="M10" s="80">
        <f>Plantilla!AC15</f>
        <v>0</v>
      </c>
      <c r="N10" s="82"/>
      <c r="O10" s="82"/>
      <c r="P10" s="332"/>
      <c r="Q10" s="332"/>
      <c r="R10" s="332"/>
      <c r="S10" s="332"/>
      <c r="T10" s="332"/>
      <c r="U10" s="332"/>
      <c r="V10" s="332"/>
      <c r="W10" s="334"/>
    </row>
    <row r="11" spans="1:23">
      <c r="A11" t="str">
        <f>Plantilla!D18</f>
        <v>I. Escuder</v>
      </c>
      <c r="B11">
        <f>Plantilla!E18</f>
        <v>26</v>
      </c>
      <c r="C11" s="309">
        <f>Plantilla!F18</f>
        <v>69</v>
      </c>
      <c r="E11" s="82">
        <f>Plantilla!J18</f>
        <v>0.954671124846399977</v>
      </c>
      <c r="F11" s="80">
        <f>Plantilla!O18</f>
        <v>1.5</v>
      </c>
      <c r="G11" s="80">
        <f>Plantilla!W18</f>
        <v>0</v>
      </c>
      <c r="H11" s="80">
        <f>Plantilla!X18</f>
        <v>5</v>
      </c>
      <c r="I11" s="80">
        <f>Plantilla!Y18</f>
        <v>6</v>
      </c>
      <c r="J11" s="80">
        <f>Plantilla!Z18</f>
        <v>2</v>
      </c>
      <c r="K11" s="80">
        <f>Plantilla!AA18</f>
        <v>3</v>
      </c>
      <c r="L11" s="80">
        <f>Plantilla!AB18</f>
        <v>2</v>
      </c>
      <c r="M11" s="80">
        <f>Plantilla!AC18</f>
        <v>4</v>
      </c>
      <c r="N11" s="82"/>
      <c r="O11" s="82"/>
      <c r="P11" s="332"/>
      <c r="Q11" s="332"/>
      <c r="R11" s="332"/>
      <c r="S11" s="332"/>
      <c r="T11" s="332"/>
      <c r="U11" s="332"/>
      <c r="V11" s="332"/>
      <c r="W11" s="334"/>
    </row>
    <row r="12" spans="1:23">
      <c r="A12" t="str">
        <f>Plantilla!D22</f>
        <v>T. Averous</v>
      </c>
      <c r="B12">
        <f>Plantilla!E22</f>
        <v>26</v>
      </c>
      <c r="C12" s="309">
        <f>Plantilla!F22</f>
        <v>25</v>
      </c>
      <c r="E12" s="82">
        <f>Plantilla!J22</f>
        <v>0.965701159467719883</v>
      </c>
      <c r="F12" s="80">
        <f>Plantilla!O22</f>
        <v>1.5</v>
      </c>
      <c r="G12" s="80">
        <f>Plantilla!W22</f>
        <v>0</v>
      </c>
      <c r="H12" s="80">
        <f>Plantilla!X22</f>
        <v>3</v>
      </c>
      <c r="I12" s="80">
        <f>Plantilla!Y22</f>
        <v>5</v>
      </c>
      <c r="J12" s="80">
        <f>Plantilla!Z22</f>
        <v>6</v>
      </c>
      <c r="K12" s="80">
        <f>Plantilla!AA22</f>
        <v>5</v>
      </c>
      <c r="L12" s="80">
        <f>Plantilla!AB22</f>
        <v>3</v>
      </c>
      <c r="M12" s="80">
        <f>Plantilla!AC22</f>
        <v>4</v>
      </c>
      <c r="N12" s="82"/>
      <c r="O12" s="82"/>
      <c r="P12" s="332"/>
      <c r="Q12" s="332"/>
      <c r="R12" s="332"/>
      <c r="S12" s="332"/>
      <c r="T12" s="332"/>
      <c r="U12" s="332"/>
      <c r="V12" s="332"/>
      <c r="W12" s="334"/>
    </row>
    <row r="13" spans="1:19">
      <c r="A13" t="str">
        <f>Plantilla!D5</f>
        <v>S. Candela</v>
      </c>
      <c r="B13">
        <f>Plantilla!E5</f>
        <v>24</v>
      </c>
      <c r="C13" s="309">
        <f>Plantilla!F5</f>
        <v>88</v>
      </c>
      <c r="D13" t="str">
        <f>Plantilla!G5</f>
        <v>CAB</v>
      </c>
      <c r="E13" s="82">
        <f>Plantilla!J5</f>
        <v>0.741736667689717066</v>
      </c>
      <c r="F13" s="80">
        <f>Plantilla!O5</f>
        <v>1.5</v>
      </c>
      <c r="G13" s="80">
        <f>Plantilla!W5</f>
        <v>12.5</v>
      </c>
      <c r="H13" s="80">
        <f>Plantilla!X5</f>
        <v>2</v>
      </c>
      <c r="I13" s="80">
        <f>Plantilla!Y5</f>
        <v>0</v>
      </c>
      <c r="J13" s="80">
        <f>Plantilla!Z5</f>
        <v>0</v>
      </c>
      <c r="K13" s="80">
        <f>Plantilla!AA5</f>
        <v>0</v>
      </c>
      <c r="L13" s="80">
        <f>Plantilla!AB5</f>
        <v>1</v>
      </c>
      <c r="M13" s="80">
        <f>Plantilla!AC5</f>
        <v>4</v>
      </c>
      <c r="N13" s="82"/>
      <c r="O13" s="82"/>
      <c r="P13" s="332"/>
      <c r="Q13" s="332"/>
      <c r="R13" s="332"/>
      <c r="S13" s="332"/>
    </row>
    <row r="14" spans="1:23">
      <c r="A14" t="str">
        <f>Plantilla!D4</f>
        <v>E. Tarrida</v>
      </c>
      <c r="B14">
        <f>Plantilla!E4</f>
        <v>21</v>
      </c>
      <c r="C14" s="309">
        <f>Plantilla!F4</f>
        <v>97</v>
      </c>
      <c r="D14" t="str">
        <f>Plantilla!G4</f>
        <v>RAP</v>
      </c>
      <c r="E14" s="82">
        <f>Plantilla!J4</f>
        <v>0.857936901981583055</v>
      </c>
      <c r="F14" s="80">
        <f>Plantilla!O4</f>
        <v>1.5</v>
      </c>
      <c r="G14" s="80">
        <f>Plantilla!W4</f>
        <v>13.2857142857143007</v>
      </c>
      <c r="H14" s="80">
        <f>Plantilla!X4</f>
        <v>6</v>
      </c>
      <c r="I14" s="80">
        <f>Plantilla!Y4</f>
        <v>2</v>
      </c>
      <c r="J14" s="80">
        <f>Plantilla!Z4</f>
        <v>2</v>
      </c>
      <c r="K14" s="80">
        <f>Plantilla!AA4</f>
        <v>4</v>
      </c>
      <c r="L14" s="80">
        <f>Plantilla!AB4</f>
        <v>2</v>
      </c>
      <c r="M14" s="80">
        <f>Plantilla!AC4</f>
        <v>4</v>
      </c>
      <c r="N14" s="7"/>
      <c r="O14" s="7"/>
      <c r="P14" s="332"/>
      <c r="Q14" s="332"/>
      <c r="R14" s="332"/>
      <c r="S14" s="332"/>
      <c r="T14" s="332"/>
      <c r="U14" s="332"/>
      <c r="V14" s="332"/>
      <c r="W14" s="332"/>
    </row>
    <row r="15" spans="1:15">
      <c r="A15" t="str">
        <f>Plantilla!D6</f>
        <v>D. Juliol</v>
      </c>
      <c r="B15">
        <f>Plantilla!E6</f>
        <v>18</v>
      </c>
      <c r="C15" s="309">
        <f>Plantilla!F6</f>
        <v>42</v>
      </c>
      <c r="E15" s="82">
        <f>Plantilla!J6</f>
        <v>0.636161672959549929</v>
      </c>
      <c r="F15" s="80">
        <f>Plantilla!O6</f>
        <v>1.5</v>
      </c>
      <c r="G15" s="80">
        <f>Plantilla!W6</f>
        <v>1</v>
      </c>
      <c r="H15" s="80">
        <f>Plantilla!X6</f>
        <v>5</v>
      </c>
      <c r="I15" s="80">
        <f>Plantilla!Y6</f>
        <v>4.16666666666666963</v>
      </c>
      <c r="J15" s="80">
        <f>Plantilla!Z6</f>
        <v>5</v>
      </c>
      <c r="K15" s="80">
        <f>Plantilla!AA6</f>
        <v>2</v>
      </c>
      <c r="L15" s="80">
        <f>Plantilla!AB6</f>
        <v>6.25</v>
      </c>
      <c r="M15" s="80">
        <f>Plantilla!AC6</f>
        <v>1</v>
      </c>
      <c r="N15" s="82"/>
      <c r="O15" s="82"/>
    </row>
    <row r="16" spans="1:15">
      <c r="A16" t="str">
        <f>Plantilla!D7</f>
        <v>M. Teixé</v>
      </c>
      <c r="B16">
        <f>Plantilla!E7</f>
        <v>30</v>
      </c>
      <c r="C16" s="309">
        <f>Plantilla!F7</f>
        <v>14</v>
      </c>
      <c r="E16" s="82">
        <f>Plantilla!J7</f>
        <v>1.05652225266434008</v>
      </c>
      <c r="F16" s="80">
        <f>Plantilla!O7</f>
        <v>1.5</v>
      </c>
      <c r="G16" s="80">
        <f>Plantilla!W7</f>
        <v>0</v>
      </c>
      <c r="H16" s="80">
        <f>Plantilla!X7</f>
        <v>6</v>
      </c>
      <c r="I16" s="80">
        <f>Plantilla!Y7</f>
        <v>2</v>
      </c>
      <c r="J16" s="80">
        <f>Plantilla!Z7</f>
        <v>5</v>
      </c>
      <c r="K16" s="80">
        <f>Plantilla!AA7</f>
        <v>3</v>
      </c>
      <c r="L16" s="80">
        <f>Plantilla!AB7</f>
        <v>2</v>
      </c>
      <c r="M16" s="80">
        <f>Plantilla!AC7</f>
        <v>4</v>
      </c>
      <c r="N16" s="82"/>
      <c r="O16" s="82"/>
    </row>
    <row r="17" spans="1:15">
      <c r="A17" t="str">
        <f>Plantilla!D12</f>
        <v>J-L. Grellier</v>
      </c>
      <c r="B17">
        <f>Plantilla!E12</f>
        <v>32</v>
      </c>
      <c r="C17" s="309">
        <f>Plantilla!F12</f>
        <v>17</v>
      </c>
      <c r="E17" s="82">
        <f>Plantilla!J12</f>
        <v>1.11846545431633992</v>
      </c>
      <c r="F17" s="80">
        <f>Plantilla!O12</f>
        <v>1.5</v>
      </c>
      <c r="G17" s="80">
        <f>Plantilla!W12</f>
        <v>0</v>
      </c>
      <c r="H17" s="80">
        <f>Plantilla!X12</f>
        <v>5</v>
      </c>
      <c r="I17" s="80">
        <f>Plantilla!Y12</f>
        <v>5</v>
      </c>
      <c r="J17" s="80">
        <f>Plantilla!Z12</f>
        <v>2</v>
      </c>
      <c r="K17" s="80">
        <f>Plantilla!AA12</f>
        <v>1</v>
      </c>
      <c r="L17" s="80">
        <f>Plantilla!AB12</f>
        <v>1</v>
      </c>
      <c r="M17" s="80">
        <f>Plantilla!AC12</f>
        <v>3</v>
      </c>
      <c r="N17" s="82"/>
      <c r="O17" s="82"/>
    </row>
    <row r="18" spans="1:15">
      <c r="A18" t="e">
        <f>#REF!</f>
        <v>#REF!</v>
      </c>
      <c r="B18" t="e">
        <f>#REF!</f>
        <v>#REF!</v>
      </c>
      <c r="C18" s="309" t="e">
        <f>#REF!</f>
        <v>#REF!</v>
      </c>
      <c r="E18" s="82" t="e">
        <f>#REF!</f>
        <v>#REF!</v>
      </c>
      <c r="F18" s="80" t="e">
        <f>#REF!</f>
        <v>#REF!</v>
      </c>
      <c r="G18" s="80" t="e">
        <f>#REF!</f>
        <v>#REF!</v>
      </c>
      <c r="H18" s="80" t="e">
        <f>#REF!</f>
        <v>#REF!</v>
      </c>
      <c r="I18" s="80" t="e">
        <f>#REF!</f>
        <v>#REF!</v>
      </c>
      <c r="J18" s="80" t="e">
        <f>#REF!</f>
        <v>#REF!</v>
      </c>
      <c r="K18" s="80" t="e">
        <f>#REF!</f>
        <v>#REF!</v>
      </c>
      <c r="L18" s="80" t="e">
        <f>#REF!</f>
        <v>#REF!</v>
      </c>
      <c r="M18" s="80" t="e">
        <f>#REF!</f>
        <v>#REF!</v>
      </c>
      <c r="N18" s="82"/>
      <c r="O18" s="82"/>
    </row>
    <row r="19" spans="1:15">
      <c r="A19" t="str">
        <f>Plantilla!D14</f>
        <v>T. Lebon</v>
      </c>
      <c r="B19">
        <f>Plantilla!E14</f>
        <v>18</v>
      </c>
      <c r="C19" s="309">
        <f>Plantilla!F14</f>
        <v>65</v>
      </c>
      <c r="D19" t="str">
        <f>Plantilla!G14</f>
        <v>TEC</v>
      </c>
      <c r="E19" s="82">
        <f>Plantilla!J14</f>
        <v>0.482303781356789951</v>
      </c>
      <c r="F19" s="80">
        <f>Plantilla!O14</f>
        <v>1.5</v>
      </c>
      <c r="G19" s="80">
        <f>Plantilla!W14</f>
        <v>0</v>
      </c>
      <c r="H19" s="80">
        <f>Plantilla!X14</f>
        <v>4</v>
      </c>
      <c r="I19" s="80">
        <f>Plantilla!Y14</f>
        <v>6.25</v>
      </c>
      <c r="J19" s="80">
        <f>Plantilla!Z14</f>
        <v>5</v>
      </c>
      <c r="K19" s="80">
        <f>Plantilla!AA14</f>
        <v>4.33333333333333037</v>
      </c>
      <c r="L19" s="80">
        <f>Plantilla!AB14</f>
        <v>5.75</v>
      </c>
      <c r="M19" s="80">
        <f>Plantilla!AC14</f>
        <v>2</v>
      </c>
      <c r="N19" s="82"/>
      <c r="O19" s="82"/>
    </row>
    <row r="20" spans="1:15">
      <c r="A20" t="e">
        <f>#REF!</f>
        <v>#REF!</v>
      </c>
      <c r="B20" t="e">
        <f>#REF!</f>
        <v>#REF!</v>
      </c>
      <c r="C20" s="309" t="e">
        <f>#REF!</f>
        <v>#REF!</v>
      </c>
      <c r="E20" s="82" t="e">
        <f>#REF!</f>
        <v>#REF!</v>
      </c>
      <c r="F20" s="80" t="e">
        <f>#REF!</f>
        <v>#REF!</v>
      </c>
      <c r="G20" s="80" t="e">
        <f>#REF!</f>
        <v>#REF!</v>
      </c>
      <c r="H20" s="80" t="e">
        <f>#REF!</f>
        <v>#REF!</v>
      </c>
      <c r="I20" s="80" t="e">
        <f>#REF!</f>
        <v>#REF!</v>
      </c>
      <c r="J20" s="80" t="e">
        <f>#REF!</f>
        <v>#REF!</v>
      </c>
      <c r="K20" s="80" t="e">
        <f>#REF!</f>
        <v>#REF!</v>
      </c>
      <c r="L20" s="80" t="e">
        <f>#REF!</f>
        <v>#REF!</v>
      </c>
      <c r="M20" s="80" t="e">
        <f>#REF!</f>
        <v>#REF!</v>
      </c>
      <c r="N20" s="82"/>
      <c r="O20" s="82"/>
    </row>
    <row r="21" spans="1:15">
      <c r="A21" t="str">
        <f>Plantilla!D20</f>
        <v>M. Tàcias</v>
      </c>
      <c r="B21">
        <f>Plantilla!E20</f>
        <v>30</v>
      </c>
      <c r="C21" s="309">
        <f>Plantilla!F20</f>
        <v>71</v>
      </c>
      <c r="D21" t="str">
        <f>Plantilla!G20</f>
        <v>IMP</v>
      </c>
      <c r="E21" s="82">
        <f>Plantilla!J20</f>
        <v>1.12679738668567997</v>
      </c>
      <c r="F21" s="80">
        <f>Plantilla!O20</f>
        <v>1.5</v>
      </c>
      <c r="G21" s="80">
        <f>Plantilla!W20</f>
        <v>0</v>
      </c>
      <c r="H21" s="80">
        <f>Plantilla!X20</f>
        <v>5</v>
      </c>
      <c r="I21" s="80">
        <f>Plantilla!Y20</f>
        <v>5</v>
      </c>
      <c r="J21" s="80">
        <f>Plantilla!Z20</f>
        <v>5</v>
      </c>
      <c r="K21" s="80">
        <f>Plantilla!AA20</f>
        <v>3</v>
      </c>
      <c r="L21" s="80">
        <f>Plantilla!AB20</f>
        <v>3</v>
      </c>
      <c r="M21" s="80">
        <f>Plantilla!AC20</f>
        <v>2</v>
      </c>
      <c r="N21" s="82"/>
      <c r="O21" s="82"/>
    </row>
    <row r="22" spans="1:15">
      <c r="A22" t="str">
        <f>Plantilla!D25</f>
        <v>I. Velayo</v>
      </c>
      <c r="B22">
        <f>Plantilla!E25</f>
        <v>20</v>
      </c>
      <c r="C22" s="309">
        <f>Plantilla!F25</f>
        <v>12</v>
      </c>
      <c r="E22" s="82">
        <f>Plantilla!J25</f>
        <v>0.655148925112363045</v>
      </c>
      <c r="F22" s="80">
        <f>Plantilla!O25</f>
        <v>1.5</v>
      </c>
      <c r="G22" s="80">
        <f>Plantilla!W25</f>
        <v>0</v>
      </c>
      <c r="H22" s="80">
        <f>Plantilla!X25</f>
        <v>4</v>
      </c>
      <c r="I22" s="80">
        <f>Plantilla!Y25</f>
        <v>3.33333333333332993</v>
      </c>
      <c r="J22" s="80">
        <f>Plantilla!Z25</f>
        <v>3</v>
      </c>
      <c r="K22" s="80">
        <f>Plantilla!AA25</f>
        <v>4</v>
      </c>
      <c r="L22" s="80">
        <f>Plantilla!AB25</f>
        <v>8.83333333333333925</v>
      </c>
      <c r="M22" s="80">
        <f>Plantilla!AC25</f>
        <v>1</v>
      </c>
      <c r="N22" s="82"/>
      <c r="O22" s="82"/>
    </row>
    <row r="23" spans="1:15">
      <c r="A23" t="e">
        <f>#REF!</f>
        <v>#REF!</v>
      </c>
      <c r="B23" t="e">
        <f>#REF!</f>
        <v>#REF!</v>
      </c>
      <c r="C23" s="309" t="e">
        <f>#REF!</f>
        <v>#REF!</v>
      </c>
      <c r="E23" s="82" t="e">
        <f>#REF!</f>
        <v>#REF!</v>
      </c>
      <c r="F23" s="80" t="e">
        <f>#REF!</f>
        <v>#REF!</v>
      </c>
      <c r="G23" s="80" t="e">
        <f>#REF!</f>
        <v>#REF!</v>
      </c>
      <c r="H23" s="80" t="e">
        <f>#REF!</f>
        <v>#REF!</v>
      </c>
      <c r="I23" s="80" t="e">
        <f>#REF!</f>
        <v>#REF!</v>
      </c>
      <c r="J23" s="80" t="e">
        <f>#REF!</f>
        <v>#REF!</v>
      </c>
      <c r="K23" s="80" t="e">
        <f>#REF!</f>
        <v>#REF!</v>
      </c>
      <c r="L23" s="80" t="e">
        <f>#REF!</f>
        <v>#REF!</v>
      </c>
      <c r="M23" s="80" t="e">
        <f>#REF!</f>
        <v>#REF!</v>
      </c>
      <c r="N23" s="82"/>
      <c r="O23" s="82"/>
    </row>
  </sheetData>
  <conditionalFormatting sqref="P7:W23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{59A204AE-E27F-6828-BDB3-D90921DDC411}</x14:id>
        </ext>
      </extLst>
    </cfRule>
  </conditionalFormatting>
  <conditionalFormatting sqref="E7:F23">
    <cfRule type="colorScale" priority="2">
      <colorScale>
        <cfvo type="min"/>
        <cfvo type="max"/>
        <color rgb="FFFCFCFF"/>
        <color rgb="FFF8696B"/>
      </colorScale>
    </cfRule>
  </conditionalFormatting>
  <conditionalFormatting sqref="N7:O23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{57131AEE-0FE4-8404-0C3E-9D039B597F3F}</x14:id>
        </ext>
      </extLst>
    </cfRule>
  </conditionalFormatting>
  <conditionalFormatting sqref="G7:M23">
    <cfRule type="colorScale" priority="4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95858545" printRowHead="0" printColHead="0" printHeadLine="0" printFootLine="0" autoHeightHeader="0" autoHeightFooter="0" fitToPageBoth="0"/>
      </ext>
    </extLst>
  </printOptions>
  <pageMargins left="0.700000" right="0.700000" top="0.750000" bottom="0.750000" header="0.511806" footer="0.511806"/>
  <pageSetup paperSize="9" fitToWidth="0" fitToHeight="1" pageOrder="overThenDown" cellComments="asDisplayed"/>
  <headerFooter>
    <extLst>
      <ext uri="smNativeData">
        <pm:header xmlns:pm="smNativeData" id="1595858545" l="56" r="56" t="56" b="56" borderId="0" fillId="0" vertical="0"/>
        <pm:footer xmlns:pm="smNativeData" id="1595858545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9A204AE-E27F-6828-BDB3-D90921DDC4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P7:W23</xm:sqref>
        </x14:conditionalFormatting>
        <x14:conditionalFormatting xmlns:xm="http://schemas.microsoft.com/office/excel/2006/main">
          <x14:cfRule type="dataBar" id="{57131AEE-0FE4-8404-0C3E-9D039B597F3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N7:O23</xm:sqref>
        </x14:conditionalFormatting>
      </x14:conditionalFormattings>
    </ext>
    <ext uri="smNativeData">
      <pm:sheetPrefs xmlns:pm="smNativeData" day="159585854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rgb="FFD964"/>
  </sheetPr>
  <dimension ref="A1:W22"/>
  <sheetViews>
    <sheetView view="normal" workbookViewId="0">
      <selection activeCell="Q13" sqref="Q13"/>
    </sheetView>
  </sheetViews>
  <sheetFormatPr baseColWidth="10" defaultColWidth="10.714286" defaultRowHeight="15.40"/>
  <cols>
    <col min="1" max="1" width="11.142857" customWidth="1"/>
    <col min="2" max="2" width="5.571429" customWidth="1"/>
    <col min="3" max="3" width="5.000000" customWidth="1"/>
    <col min="4" max="5" width="4.571429" customWidth="1"/>
    <col min="6" max="6" width="4.285714" customWidth="1"/>
    <col min="7" max="13" width="4.571429" customWidth="1"/>
    <col min="14" max="22" width="9.285714" customWidth="1"/>
    <col min="23" max="23" width="6.857143" customWidth="1"/>
  </cols>
  <sheetData>
    <row r="1" spans="1:15">
      <c r="A1" s="10" t="n">
        <v>43745</v>
      </c>
      <c r="N1" s="7"/>
      <c r="O1" s="7"/>
    </row>
    <row r="2" spans="14:22">
      <c r="N2" s="7"/>
      <c r="O2" s="7" t="s">
        <v>102</v>
      </c>
      <c r="P2" s="19"/>
      <c r="Q2" s="19"/>
      <c r="R2" s="19"/>
      <c r="S2" s="19"/>
      <c r="T2" s="19" t="n">
        <v>0</v>
      </c>
      <c r="U2" s="19" t="n">
        <v>0.210000000000000009</v>
      </c>
      <c r="V2" s="19" t="n">
        <v>0</v>
      </c>
    </row>
    <row r="3" spans="14:22">
      <c r="N3" s="7"/>
      <c r="O3" s="7" t="s">
        <v>101</v>
      </c>
      <c r="P3" s="19"/>
      <c r="Q3" s="19"/>
      <c r="R3" s="19"/>
      <c r="S3" s="19"/>
      <c r="T3" s="19" t="n">
        <v>0</v>
      </c>
      <c r="U3" s="19" t="n">
        <v>0.310000000000000009</v>
      </c>
      <c r="V3" s="19" t="n">
        <v>0</v>
      </c>
    </row>
    <row r="4" spans="14:22">
      <c r="N4" s="7"/>
      <c r="O4" s="7" t="s">
        <v>17</v>
      </c>
      <c r="P4" s="19"/>
      <c r="Q4" s="19"/>
      <c r="R4" s="19"/>
      <c r="S4" s="19"/>
      <c r="T4" s="19" t="n">
        <v>0.260000000000000009</v>
      </c>
      <c r="U4" s="19" t="n">
        <v>1</v>
      </c>
      <c r="V4" s="19" t="n">
        <v>0.260000000000000009</v>
      </c>
    </row>
    <row r="5" spans="1:23">
      <c r="A5" s="328" t="s">
        <v>53</v>
      </c>
      <c r="B5" s="329" t="s">
        <v>54</v>
      </c>
      <c r="C5" s="329" t="s">
        <v>55</v>
      </c>
      <c r="D5" s="329" t="s">
        <v>56</v>
      </c>
      <c r="E5" s="329" t="s">
        <v>59</v>
      </c>
      <c r="F5" s="329" t="s">
        <v>64</v>
      </c>
      <c r="G5" s="329" t="s">
        <v>72</v>
      </c>
      <c r="H5" s="329" t="s">
        <v>73</v>
      </c>
      <c r="I5" s="329" t="s">
        <v>74</v>
      </c>
      <c r="J5" s="329" t="s">
        <v>75</v>
      </c>
      <c r="K5" s="329" t="s">
        <v>76</v>
      </c>
      <c r="L5" s="329" t="s">
        <v>77</v>
      </c>
      <c r="M5" s="329" t="s">
        <v>56</v>
      </c>
      <c r="N5" s="330" t="s">
        <v>177</v>
      </c>
      <c r="O5" s="330" t="s">
        <v>52</v>
      </c>
      <c r="P5" s="331" t="s">
        <v>435</v>
      </c>
      <c r="Q5" s="331" t="s">
        <v>436</v>
      </c>
      <c r="R5" s="331" t="s">
        <v>437</v>
      </c>
      <c r="S5" s="331" t="s">
        <v>438</v>
      </c>
      <c r="T5" s="331" t="s">
        <v>439</v>
      </c>
      <c r="U5" s="331" t="s">
        <v>440</v>
      </c>
      <c r="V5" s="331" t="s">
        <v>441</v>
      </c>
      <c r="W5" s="331" t="s">
        <v>377</v>
      </c>
    </row>
    <row r="6" spans="1:23">
      <c r="A6" t="str">
        <f>Plantilla!D24</f>
        <v>L-G. Salares</v>
      </c>
      <c r="B6">
        <f>Plantilla!E24</f>
        <v>21</v>
      </c>
      <c r="C6" s="309">
        <f>Plantilla!F24</f>
        <v>71</v>
      </c>
      <c r="E6" s="82">
        <f>Plantilla!J24</f>
        <v>0.757602298755993075</v>
      </c>
      <c r="F6" s="80">
        <f>Plantilla!O24</f>
        <v>1.5</v>
      </c>
      <c r="G6" s="80">
        <f>Plantilla!W24</f>
        <v>0</v>
      </c>
      <c r="H6" s="80">
        <f>Plantilla!X24</f>
        <v>1</v>
      </c>
      <c r="I6" s="80">
        <f>Plantilla!Y24</f>
        <v>3</v>
      </c>
      <c r="J6" s="80">
        <f>Plantilla!Z24</f>
        <v>5</v>
      </c>
      <c r="K6" s="80">
        <f>Plantilla!AA24</f>
        <v>4</v>
      </c>
      <c r="L6" s="80">
        <f>Plantilla!AB24</f>
        <v>7.79999999999999982</v>
      </c>
      <c r="M6" s="80">
        <f>Plantilla!AC24</f>
        <v>5</v>
      </c>
      <c r="N6" s="82">
        <f>1/4</f>
        <v>0.25</v>
      </c>
      <c r="O6" s="82" t="s">
        <v>17</v>
      </c>
      <c r="P6" s="332"/>
      <c r="Q6" s="332"/>
      <c r="R6" s="332"/>
      <c r="S6" s="332"/>
      <c r="T6" s="332">
        <f>$N6*T$4</f>
        <v>0.065</v>
      </c>
      <c r="U6" s="332">
        <f>$N6*U$4</f>
        <v>0.25</v>
      </c>
      <c r="V6" s="332">
        <f>$N6*V$4</f>
        <v>0.065</v>
      </c>
      <c r="W6" s="334">
        <f>V6+U6+T6</f>
        <v>0.379999999999999982</v>
      </c>
    </row>
    <row r="7" spans="1:23">
      <c r="A7" t="str">
        <f>Plantilla!D16</f>
        <v>A. Balsebre</v>
      </c>
      <c r="B7">
        <f>Plantilla!E16</f>
        <v>17</v>
      </c>
      <c r="C7" s="309">
        <f>Plantilla!F16</f>
        <v>63</v>
      </c>
      <c r="E7" s="82">
        <f>Plantilla!J16</f>
        <v>0.401373327551972992</v>
      </c>
      <c r="F7" s="80">
        <f>Plantilla!O16</f>
        <v>1.5</v>
      </c>
      <c r="G7" s="80">
        <f>Plantilla!W16</f>
        <v>0</v>
      </c>
      <c r="H7" s="80">
        <f>Plantilla!X16</f>
        <v>4</v>
      </c>
      <c r="I7" s="80">
        <f>Plantilla!Y16</f>
        <v>6.25</v>
      </c>
      <c r="J7" s="80">
        <f>Plantilla!Z16</f>
        <v>2</v>
      </c>
      <c r="K7" s="80">
        <f>Plantilla!AA16</f>
        <v>5</v>
      </c>
      <c r="L7" s="80">
        <f>Plantilla!AB16</f>
        <v>3</v>
      </c>
      <c r="M7" s="80">
        <f>Plantilla!AC16</f>
        <v>4</v>
      </c>
      <c r="N7" s="82">
        <f>1/3</f>
        <v>0.333333333333332993</v>
      </c>
      <c r="O7" s="82" t="s">
        <v>102</v>
      </c>
      <c r="P7" s="332"/>
      <c r="Q7" s="332"/>
      <c r="R7" s="332"/>
      <c r="S7" s="332"/>
      <c r="T7" s="332">
        <f>$N7*T$3</f>
        <v>0</v>
      </c>
      <c r="U7" s="332">
        <f>$N7*U$3</f>
        <v>0.103333333333333011</v>
      </c>
      <c r="V7" s="332">
        <f>$N7*V$3</f>
        <v>0</v>
      </c>
      <c r="W7" s="334">
        <f>V7+U7+T7</f>
        <v>0.103333333333333011</v>
      </c>
    </row>
    <row r="8" spans="1:23">
      <c r="A8" t="str">
        <f>Plantilla!D15</f>
        <v>L. Grière</v>
      </c>
      <c r="B8">
        <f>Plantilla!E15</f>
        <v>17</v>
      </c>
      <c r="C8" s="309">
        <f>Plantilla!F15</f>
        <v>84</v>
      </c>
      <c r="E8" s="82">
        <f>Plantilla!J15</f>
        <v>0.401373327551972992</v>
      </c>
      <c r="F8" s="80">
        <f>Plantilla!O15</f>
        <v>1.5</v>
      </c>
      <c r="G8" s="80">
        <f>Plantilla!W15</f>
        <v>0</v>
      </c>
      <c r="H8" s="80">
        <f>Plantilla!X15</f>
        <v>4</v>
      </c>
      <c r="I8" s="80">
        <f>Plantilla!Y15</f>
        <v>6.125</v>
      </c>
      <c r="J8" s="80">
        <f>Plantilla!Z15</f>
        <v>6</v>
      </c>
      <c r="K8" s="80">
        <f>Plantilla!AA15</f>
        <v>2</v>
      </c>
      <c r="L8" s="80">
        <f>Plantilla!AB15</f>
        <v>4.66666666666666963</v>
      </c>
      <c r="M8" s="80">
        <f>Plantilla!AC15</f>
        <v>0</v>
      </c>
      <c r="N8" s="82"/>
      <c r="O8" s="82"/>
      <c r="P8" s="332"/>
      <c r="Q8" s="332"/>
      <c r="R8" s="332"/>
      <c r="S8" s="332"/>
      <c r="T8" s="332"/>
      <c r="U8" s="332"/>
      <c r="V8" s="332"/>
      <c r="W8" s="334"/>
    </row>
    <row r="9" spans="1:23">
      <c r="A9" t="str">
        <f>Plantilla!D14</f>
        <v>T. Lebon</v>
      </c>
      <c r="B9">
        <f>Plantilla!E14</f>
        <v>18</v>
      </c>
      <c r="C9" s="309">
        <f>Plantilla!F14</f>
        <v>65</v>
      </c>
      <c r="D9" t="str">
        <f>Plantilla!G14</f>
        <v>TEC</v>
      </c>
      <c r="E9" s="82">
        <f>Plantilla!J14</f>
        <v>0.482303781356789951</v>
      </c>
      <c r="F9" s="80">
        <f>Plantilla!O14</f>
        <v>1.5</v>
      </c>
      <c r="G9" s="80">
        <f>Plantilla!W14</f>
        <v>0</v>
      </c>
      <c r="H9" s="80">
        <f>Plantilla!X14</f>
        <v>4</v>
      </c>
      <c r="I9" s="80">
        <f>Plantilla!Y14</f>
        <v>6.25</v>
      </c>
      <c r="J9" s="80">
        <f>Plantilla!Z14</f>
        <v>5</v>
      </c>
      <c r="K9" s="80">
        <f>Plantilla!AA14</f>
        <v>4.33333333333333037</v>
      </c>
      <c r="L9" s="80">
        <f>Plantilla!AB14</f>
        <v>5.75</v>
      </c>
      <c r="M9" s="80">
        <f>Plantilla!AC14</f>
        <v>2</v>
      </c>
      <c r="N9" s="82"/>
      <c r="O9" s="82"/>
      <c r="P9" s="332"/>
      <c r="Q9" s="332"/>
      <c r="R9" s="332"/>
      <c r="S9" s="332"/>
      <c r="T9" s="332"/>
      <c r="U9" s="332"/>
      <c r="V9" s="332"/>
      <c r="W9" s="334"/>
    </row>
    <row r="10" spans="1:23">
      <c r="A10" t="str">
        <f>Plantilla!D18</f>
        <v>I. Escuder</v>
      </c>
      <c r="B10">
        <f>Plantilla!E18</f>
        <v>26</v>
      </c>
      <c r="C10" s="309">
        <f>Plantilla!F18</f>
        <v>69</v>
      </c>
      <c r="E10" s="82">
        <f>Plantilla!J18</f>
        <v>0.954671124846399977</v>
      </c>
      <c r="F10" s="80">
        <f>Plantilla!O18</f>
        <v>1.5</v>
      </c>
      <c r="G10" s="80">
        <f>Plantilla!W18</f>
        <v>0</v>
      </c>
      <c r="H10" s="80">
        <f>Plantilla!X18</f>
        <v>5</v>
      </c>
      <c r="I10" s="80">
        <f>Plantilla!Y18</f>
        <v>6</v>
      </c>
      <c r="J10" s="80">
        <f>Plantilla!Z18</f>
        <v>2</v>
      </c>
      <c r="K10" s="80">
        <f>Plantilla!AA18</f>
        <v>3</v>
      </c>
      <c r="L10" s="80">
        <f>Plantilla!AB18</f>
        <v>2</v>
      </c>
      <c r="M10" s="80">
        <f>Plantilla!AC18</f>
        <v>4</v>
      </c>
      <c r="N10" s="82"/>
      <c r="O10" s="82"/>
      <c r="P10" s="332"/>
      <c r="Q10" s="332"/>
      <c r="R10" s="332"/>
      <c r="S10" s="332"/>
      <c r="T10" s="332"/>
      <c r="U10" s="332"/>
      <c r="V10" s="332"/>
      <c r="W10" s="334"/>
    </row>
    <row r="11" spans="1:23">
      <c r="A11" t="e">
        <f>#REF!</f>
        <v>#REF!</v>
      </c>
      <c r="B11" t="e">
        <f>#REF!</f>
        <v>#REF!</v>
      </c>
      <c r="C11" s="309" t="e">
        <f>#REF!</f>
        <v>#REF!</v>
      </c>
      <c r="E11" s="82" t="e">
        <f>#REF!</f>
        <v>#REF!</v>
      </c>
      <c r="F11" s="80" t="e">
        <f>#REF!</f>
        <v>#REF!</v>
      </c>
      <c r="G11" s="80" t="e">
        <f>#REF!</f>
        <v>#REF!</v>
      </c>
      <c r="H11" s="80" t="e">
        <f>#REF!</f>
        <v>#REF!</v>
      </c>
      <c r="I11" s="80" t="e">
        <f>#REF!</f>
        <v>#REF!</v>
      </c>
      <c r="J11" s="80" t="e">
        <f>#REF!</f>
        <v>#REF!</v>
      </c>
      <c r="K11" s="80" t="e">
        <f>#REF!</f>
        <v>#REF!</v>
      </c>
      <c r="L11" s="80" t="e">
        <f>#REF!</f>
        <v>#REF!</v>
      </c>
      <c r="M11" s="80" t="e">
        <f>#REF!</f>
        <v>#REF!</v>
      </c>
      <c r="N11" s="82"/>
      <c r="O11" s="82"/>
      <c r="P11" s="332"/>
      <c r="Q11" s="332"/>
      <c r="R11" s="332"/>
      <c r="S11" s="332"/>
      <c r="T11" s="332"/>
      <c r="U11" s="332"/>
      <c r="V11" s="332"/>
      <c r="W11" s="334"/>
    </row>
    <row r="12" spans="1:22">
      <c r="A12" t="str">
        <f>Plantilla!D5</f>
        <v>S. Candela</v>
      </c>
      <c r="B12">
        <f>Plantilla!E5</f>
        <v>24</v>
      </c>
      <c r="C12" s="309">
        <f>Plantilla!F5</f>
        <v>88</v>
      </c>
      <c r="D12" t="str">
        <f>Plantilla!G5</f>
        <v>CAB</v>
      </c>
      <c r="E12" s="82">
        <f>Plantilla!J5</f>
        <v>0.741736667689717066</v>
      </c>
      <c r="F12" s="80">
        <f>Plantilla!O5</f>
        <v>1.5</v>
      </c>
      <c r="G12" s="80">
        <f>Plantilla!W5</f>
        <v>12.5</v>
      </c>
      <c r="H12" s="80">
        <f>Plantilla!X5</f>
        <v>2</v>
      </c>
      <c r="I12" s="80">
        <f>Plantilla!Y5</f>
        <v>0</v>
      </c>
      <c r="J12" s="80">
        <f>Plantilla!Z5</f>
        <v>0</v>
      </c>
      <c r="K12" s="80">
        <f>Plantilla!AA5</f>
        <v>0</v>
      </c>
      <c r="L12" s="80">
        <f>Plantilla!AB5</f>
        <v>1</v>
      </c>
      <c r="M12" s="80">
        <f>Plantilla!AC5</f>
        <v>4</v>
      </c>
      <c r="N12" s="82"/>
      <c r="O12" s="82"/>
      <c r="P12" s="332"/>
      <c r="Q12" s="332"/>
      <c r="R12" s="332"/>
      <c r="S12" s="332"/>
      <c r="T12" s="332"/>
      <c r="U12" s="332"/>
      <c r="V12" s="332"/>
    </row>
    <row r="13" spans="1:22">
      <c r="A13" t="str">
        <f>Plantilla!D4</f>
        <v>E. Tarrida</v>
      </c>
      <c r="B13">
        <f>Plantilla!E4</f>
        <v>21</v>
      </c>
      <c r="C13" s="309">
        <f>Plantilla!F4</f>
        <v>97</v>
      </c>
      <c r="D13" t="str">
        <f>Plantilla!G4</f>
        <v>RAP</v>
      </c>
      <c r="E13" s="82">
        <f>Plantilla!J4</f>
        <v>0.857936901981583055</v>
      </c>
      <c r="F13" s="80">
        <f>Plantilla!O4</f>
        <v>1.5</v>
      </c>
      <c r="G13" s="80">
        <f>Plantilla!W4</f>
        <v>13.2857142857143007</v>
      </c>
      <c r="H13" s="80">
        <f>Plantilla!X4</f>
        <v>6</v>
      </c>
      <c r="I13" s="80">
        <f>Plantilla!Y4</f>
        <v>2</v>
      </c>
      <c r="J13" s="80">
        <f>Plantilla!Z4</f>
        <v>2</v>
      </c>
      <c r="K13" s="80">
        <f>Plantilla!AA4</f>
        <v>4</v>
      </c>
      <c r="L13" s="80">
        <f>Plantilla!AB4</f>
        <v>2</v>
      </c>
      <c r="M13" s="80">
        <f>Plantilla!AC4</f>
        <v>4</v>
      </c>
      <c r="N13" s="7"/>
      <c r="O13" s="7"/>
      <c r="P13" s="332"/>
      <c r="Q13" s="332"/>
      <c r="R13" s="332"/>
      <c r="S13" s="332"/>
      <c r="T13" s="332"/>
      <c r="U13" s="332"/>
      <c r="V13" s="332"/>
    </row>
    <row r="14" spans="1:22">
      <c r="A14" t="str">
        <f>Plantilla!D21</f>
        <v>A. Aguilella</v>
      </c>
      <c r="B14">
        <f>Plantilla!E21</f>
        <v>24</v>
      </c>
      <c r="C14" s="309">
        <f>Plantilla!F21</f>
        <v>43</v>
      </c>
      <c r="E14" s="82">
        <f>Plantilla!J21</f>
        <v>0.802746655103950069</v>
      </c>
      <c r="F14" s="80">
        <f>Plantilla!O21</f>
        <v>1.5</v>
      </c>
      <c r="G14" s="80">
        <f>Plantilla!W21</f>
        <v>0</v>
      </c>
      <c r="H14" s="80">
        <f>Plantilla!X21</f>
        <v>4</v>
      </c>
      <c r="I14" s="80">
        <f>Plantilla!Y21</f>
        <v>5</v>
      </c>
      <c r="J14" s="80">
        <f>Plantilla!Z21</f>
        <v>5</v>
      </c>
      <c r="K14" s="80">
        <f>Plantilla!AA21</f>
        <v>4</v>
      </c>
      <c r="L14" s="80">
        <f>Plantilla!AB21</f>
        <v>2.5</v>
      </c>
      <c r="M14" s="80">
        <f>Plantilla!AC21</f>
        <v>4</v>
      </c>
      <c r="N14" s="82"/>
      <c r="O14" s="82"/>
      <c r="P14" s="332"/>
      <c r="Q14" s="332"/>
      <c r="R14" s="332"/>
      <c r="S14" s="332"/>
      <c r="T14" s="332"/>
      <c r="U14" s="332"/>
      <c r="V14" s="332"/>
    </row>
    <row r="15" spans="1:22">
      <c r="A15" t="str">
        <f>Plantilla!D22</f>
        <v>T. Averous</v>
      </c>
      <c r="B15">
        <f>Plantilla!E22</f>
        <v>26</v>
      </c>
      <c r="C15" s="309">
        <f>Plantilla!F22</f>
        <v>25</v>
      </c>
      <c r="E15" s="82">
        <f>Plantilla!J22</f>
        <v>0.965701159467719883</v>
      </c>
      <c r="F15" s="80">
        <f>Plantilla!O22</f>
        <v>1.5</v>
      </c>
      <c r="G15" s="80">
        <f>Plantilla!W22</f>
        <v>0</v>
      </c>
      <c r="H15" s="80">
        <f>Plantilla!X22</f>
        <v>3</v>
      </c>
      <c r="I15" s="80">
        <f>Plantilla!Y22</f>
        <v>5</v>
      </c>
      <c r="J15" s="80">
        <f>Plantilla!Z22</f>
        <v>6</v>
      </c>
      <c r="K15" s="80">
        <f>Plantilla!AA22</f>
        <v>5</v>
      </c>
      <c r="L15" s="80">
        <f>Plantilla!AB22</f>
        <v>3</v>
      </c>
      <c r="M15" s="80">
        <f>Plantilla!AC22</f>
        <v>4</v>
      </c>
      <c r="N15" s="82"/>
      <c r="O15" s="82"/>
      <c r="P15" s="332"/>
      <c r="Q15" s="332"/>
      <c r="R15" s="332"/>
      <c r="S15" s="332"/>
      <c r="T15" s="332"/>
      <c r="U15" s="332"/>
      <c r="V15" s="332"/>
    </row>
    <row r="16" spans="1:22">
      <c r="A16" t="str">
        <f>Plantilla!D6</f>
        <v>D. Juliol</v>
      </c>
      <c r="B16">
        <f>Plantilla!E6</f>
        <v>18</v>
      </c>
      <c r="C16" s="309">
        <f>Plantilla!F6</f>
        <v>42</v>
      </c>
      <c r="E16" s="82">
        <f>Plantilla!J6</f>
        <v>0.636161672959549929</v>
      </c>
      <c r="F16" s="80">
        <f>Plantilla!O6</f>
        <v>1.5</v>
      </c>
      <c r="G16" s="80">
        <f>Plantilla!W6</f>
        <v>1</v>
      </c>
      <c r="H16" s="80">
        <f>Plantilla!X6</f>
        <v>5</v>
      </c>
      <c r="I16" s="80">
        <f>Plantilla!Y6</f>
        <v>4.16666666666666963</v>
      </c>
      <c r="J16" s="80">
        <f>Plantilla!Z6</f>
        <v>5</v>
      </c>
      <c r="K16" s="80">
        <f>Plantilla!AA6</f>
        <v>2</v>
      </c>
      <c r="L16" s="80">
        <f>Plantilla!AB6</f>
        <v>6.25</v>
      </c>
      <c r="M16" s="80">
        <f>Plantilla!AC6</f>
        <v>1</v>
      </c>
      <c r="N16" s="82"/>
      <c r="O16" s="82"/>
      <c r="P16" s="332"/>
      <c r="Q16" s="332"/>
      <c r="R16" s="332"/>
      <c r="S16" s="332"/>
      <c r="T16" s="332"/>
      <c r="U16" s="332"/>
      <c r="V16" s="332"/>
    </row>
    <row r="17" spans="1:22">
      <c r="A17" t="str">
        <f>Plantilla!D7</f>
        <v>M. Teixé</v>
      </c>
      <c r="B17">
        <f>Plantilla!E7</f>
        <v>30</v>
      </c>
      <c r="C17" s="309">
        <f>Plantilla!F7</f>
        <v>14</v>
      </c>
      <c r="E17" s="82">
        <f>Plantilla!J7</f>
        <v>1.05652225266434008</v>
      </c>
      <c r="F17" s="80">
        <f>Plantilla!O7</f>
        <v>1.5</v>
      </c>
      <c r="G17" s="80">
        <f>Plantilla!W7</f>
        <v>0</v>
      </c>
      <c r="H17" s="80">
        <f>Plantilla!X7</f>
        <v>6</v>
      </c>
      <c r="I17" s="80">
        <f>Plantilla!Y7</f>
        <v>2</v>
      </c>
      <c r="J17" s="80">
        <f>Plantilla!Z7</f>
        <v>5</v>
      </c>
      <c r="K17" s="80">
        <f>Plantilla!AA7</f>
        <v>3</v>
      </c>
      <c r="L17" s="80">
        <f>Plantilla!AB7</f>
        <v>2</v>
      </c>
      <c r="M17" s="80">
        <f>Plantilla!AC7</f>
        <v>4</v>
      </c>
      <c r="N17" s="82"/>
      <c r="O17" s="82"/>
      <c r="P17" s="332"/>
      <c r="Q17" s="332"/>
      <c r="R17" s="332"/>
      <c r="S17" s="332"/>
      <c r="T17" s="332"/>
      <c r="U17" s="332"/>
      <c r="V17" s="332"/>
    </row>
    <row r="18" spans="1:22">
      <c r="A18" t="str">
        <f>Plantilla!D12</f>
        <v>J-L. Grellier</v>
      </c>
      <c r="B18">
        <f>Plantilla!E12</f>
        <v>32</v>
      </c>
      <c r="C18" s="309">
        <f>Plantilla!F12</f>
        <v>17</v>
      </c>
      <c r="E18" s="82">
        <f>Plantilla!J12</f>
        <v>1.11846545431633992</v>
      </c>
      <c r="F18" s="80">
        <f>Plantilla!O12</f>
        <v>1.5</v>
      </c>
      <c r="G18" s="80">
        <f>Plantilla!W12</f>
        <v>0</v>
      </c>
      <c r="H18" s="80">
        <f>Plantilla!X12</f>
        <v>5</v>
      </c>
      <c r="I18" s="80">
        <f>Plantilla!Y12</f>
        <v>5</v>
      </c>
      <c r="J18" s="80">
        <f>Plantilla!Z12</f>
        <v>2</v>
      </c>
      <c r="K18" s="80">
        <f>Plantilla!AA12</f>
        <v>1</v>
      </c>
      <c r="L18" s="80">
        <f>Plantilla!AB12</f>
        <v>1</v>
      </c>
      <c r="M18" s="80">
        <f>Plantilla!AC12</f>
        <v>3</v>
      </c>
      <c r="N18" s="82"/>
      <c r="O18" s="82"/>
      <c r="P18" s="332"/>
      <c r="Q18" s="332"/>
      <c r="R18" s="332"/>
      <c r="S18" s="332"/>
      <c r="T18" s="332"/>
      <c r="U18" s="332"/>
      <c r="V18" s="332"/>
    </row>
    <row r="19" spans="1:22">
      <c r="A19" t="e">
        <f>#REF!</f>
        <v>#REF!</v>
      </c>
      <c r="B19" t="e">
        <f>#REF!</f>
        <v>#REF!</v>
      </c>
      <c r="C19" s="309" t="e">
        <f>#REF!</f>
        <v>#REF!</v>
      </c>
      <c r="E19" s="82" t="e">
        <f>#REF!</f>
        <v>#REF!</v>
      </c>
      <c r="F19" s="80" t="e">
        <f>#REF!</f>
        <v>#REF!</v>
      </c>
      <c r="G19" s="80" t="e">
        <f>#REF!</f>
        <v>#REF!</v>
      </c>
      <c r="H19" s="80" t="e">
        <f>#REF!</f>
        <v>#REF!</v>
      </c>
      <c r="I19" s="80" t="e">
        <f>#REF!</f>
        <v>#REF!</v>
      </c>
      <c r="J19" s="80" t="e">
        <f>#REF!</f>
        <v>#REF!</v>
      </c>
      <c r="K19" s="80" t="e">
        <f>#REF!</f>
        <v>#REF!</v>
      </c>
      <c r="L19" s="80" t="e">
        <f>#REF!</f>
        <v>#REF!</v>
      </c>
      <c r="M19" s="80" t="e">
        <f>#REF!</f>
        <v>#REF!</v>
      </c>
      <c r="N19" s="82"/>
      <c r="O19" s="82"/>
      <c r="P19" s="332"/>
      <c r="Q19" s="332"/>
      <c r="R19" s="332"/>
      <c r="S19" s="332"/>
      <c r="T19" s="332"/>
      <c r="U19" s="332"/>
      <c r="V19" s="332"/>
    </row>
    <row r="20" spans="1:22">
      <c r="A20" t="str">
        <f>Plantilla!D20</f>
        <v>M. Tàcias</v>
      </c>
      <c r="B20">
        <f>Plantilla!E20</f>
        <v>30</v>
      </c>
      <c r="C20" s="309">
        <f>Plantilla!F20</f>
        <v>71</v>
      </c>
      <c r="D20" t="str">
        <f>Plantilla!G20</f>
        <v>IMP</v>
      </c>
      <c r="E20" s="82">
        <f>Plantilla!J20</f>
        <v>1.12679738668567997</v>
      </c>
      <c r="F20" s="80">
        <f>Plantilla!O20</f>
        <v>1.5</v>
      </c>
      <c r="G20" s="80">
        <f>Plantilla!W20</f>
        <v>0</v>
      </c>
      <c r="H20" s="80">
        <f>Plantilla!X20</f>
        <v>5</v>
      </c>
      <c r="I20" s="80">
        <f>Plantilla!Y20</f>
        <v>5</v>
      </c>
      <c r="J20" s="80">
        <f>Plantilla!Z20</f>
        <v>5</v>
      </c>
      <c r="K20" s="80">
        <f>Plantilla!AA20</f>
        <v>3</v>
      </c>
      <c r="L20" s="80">
        <f>Plantilla!AB20</f>
        <v>3</v>
      </c>
      <c r="M20" s="80">
        <f>Plantilla!AC20</f>
        <v>2</v>
      </c>
      <c r="N20" s="82"/>
      <c r="O20" s="82"/>
      <c r="P20" s="332"/>
      <c r="Q20" s="332"/>
      <c r="R20" s="332"/>
      <c r="S20" s="332"/>
      <c r="T20" s="332"/>
      <c r="U20" s="332"/>
      <c r="V20" s="332"/>
    </row>
    <row r="21" spans="1:15">
      <c r="A21" t="str">
        <f>Plantilla!D25</f>
        <v>I. Velayo</v>
      </c>
      <c r="B21">
        <f>Plantilla!E25</f>
        <v>20</v>
      </c>
      <c r="C21" s="309">
        <f>Plantilla!F25</f>
        <v>12</v>
      </c>
      <c r="E21" s="82">
        <f>Plantilla!J25</f>
        <v>0.655148925112363045</v>
      </c>
      <c r="F21" s="80">
        <f>Plantilla!O25</f>
        <v>1.5</v>
      </c>
      <c r="G21" s="80">
        <f>Plantilla!W25</f>
        <v>0</v>
      </c>
      <c r="H21" s="80">
        <f>Plantilla!X25</f>
        <v>4</v>
      </c>
      <c r="I21" s="80">
        <f>Plantilla!Y25</f>
        <v>3.33333333333332993</v>
      </c>
      <c r="J21" s="80">
        <f>Plantilla!Z25</f>
        <v>3</v>
      </c>
      <c r="K21" s="80">
        <f>Plantilla!AA25</f>
        <v>4</v>
      </c>
      <c r="L21" s="80">
        <f>Plantilla!AB25</f>
        <v>8.83333333333333925</v>
      </c>
      <c r="M21" s="80">
        <f>Plantilla!AC25</f>
        <v>1</v>
      </c>
      <c r="N21" s="82"/>
      <c r="O21" s="82"/>
    </row>
    <row r="22" spans="1:15">
      <c r="A22" t="e">
        <f>#REF!</f>
        <v>#REF!</v>
      </c>
      <c r="B22" t="e">
        <f>#REF!</f>
        <v>#REF!</v>
      </c>
      <c r="C22" s="309" t="e">
        <f>#REF!</f>
        <v>#REF!</v>
      </c>
      <c r="E22" s="82" t="e">
        <f>#REF!</f>
        <v>#REF!</v>
      </c>
      <c r="F22" s="80" t="e">
        <f>#REF!</f>
        <v>#REF!</v>
      </c>
      <c r="G22" s="80" t="e">
        <f>#REF!</f>
        <v>#REF!</v>
      </c>
      <c r="H22" s="80" t="e">
        <f>#REF!</f>
        <v>#REF!</v>
      </c>
      <c r="I22" s="80" t="e">
        <f>#REF!</f>
        <v>#REF!</v>
      </c>
      <c r="J22" s="80" t="e">
        <f>#REF!</f>
        <v>#REF!</v>
      </c>
      <c r="K22" s="80" t="e">
        <f>#REF!</f>
        <v>#REF!</v>
      </c>
      <c r="L22" s="80" t="e">
        <f>#REF!</f>
        <v>#REF!</v>
      </c>
      <c r="M22" s="80" t="e">
        <f>#REF!</f>
        <v>#REF!</v>
      </c>
      <c r="N22" s="82"/>
      <c r="O22" s="82"/>
    </row>
  </sheetData>
  <conditionalFormatting sqref="P6:W22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{1E9F9842-256A-72E1-1284-801C6ADF3D09}</x14:id>
        </ext>
      </extLst>
    </cfRule>
  </conditionalFormatting>
  <conditionalFormatting sqref="E6:F22">
    <cfRule type="colorScale" priority="2">
      <colorScale>
        <cfvo type="min"/>
        <cfvo type="max"/>
        <color rgb="FFFCFCFF"/>
        <color rgb="FFF8696B"/>
      </colorScale>
    </cfRule>
  </conditionalFormatting>
  <conditionalFormatting sqref="N6:O22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{685A544F-191E-FAAC-8C90-477235F8E609}</x14:id>
        </ext>
      </extLst>
    </cfRule>
  </conditionalFormatting>
  <conditionalFormatting sqref="G6:M22">
    <cfRule type="colorScale" priority="4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95858545" printRowHead="0" printColHead="0" printHeadLine="0" printFootLine="0" autoHeightHeader="0" autoHeightFooter="0" fitToPageBoth="0"/>
      </ext>
    </extLst>
  </printOptions>
  <pageMargins left="0.700000" right="0.700000" top="0.750000" bottom="0.750000" header="0.511806" footer="0.511806"/>
  <pageSetup paperSize="9" fitToWidth="0" fitToHeight="1" cellComments="asDisplayed"/>
  <headerFooter>
    <extLst>
      <ext uri="smNativeData">
        <pm:header xmlns:pm="smNativeData" id="1595858545" l="56" r="56" t="56" b="56" borderId="0" fillId="0" vertical="0"/>
        <pm:footer xmlns:pm="smNativeData" id="1595858545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E9F9842-256A-72E1-1284-801C6ADF3D0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P6:W22</xm:sqref>
        </x14:conditionalFormatting>
        <x14:conditionalFormatting xmlns:xm="http://schemas.microsoft.com/office/excel/2006/main">
          <x14:cfRule type="dataBar" id="{685A544F-191E-FAAC-8C90-477235F8E60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N6:O22</xm:sqref>
        </x14:conditionalFormatting>
      </x14:conditionalFormattings>
    </ext>
    <ext uri="smNativeData">
      <pm:sheetPrefs xmlns:pm="smNativeData" day="159585854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FFD964"/>
  </sheetPr>
  <dimension ref="A1:M8"/>
  <sheetViews>
    <sheetView view="normal" workbookViewId="0">
      <selection activeCell="J6" sqref="J6"/>
    </sheetView>
  </sheetViews>
  <sheetFormatPr baseColWidth="10" defaultColWidth="10.714286" defaultRowHeight="15.40"/>
  <cols>
    <col min="1" max="1" width="2.285714" customWidth="1"/>
    <col min="2" max="2" width="11.428571" customWidth="1"/>
    <col min="3" max="3" width="8.428571" customWidth="1"/>
    <col min="4" max="4" width="7.857143" customWidth="1"/>
    <col min="5" max="5" width="8.428571" customWidth="1"/>
    <col min="6" max="10" width="7.571429" customWidth="1"/>
    <col min="12" max="12" width="12.714286" customWidth="1" style="7"/>
    <col min="13" max="13" width="4.857143" customWidth="1" style="7"/>
  </cols>
  <sheetData>
    <row r="1" spans="1:1" ht="8.25" customHeight="1"/>
    <row r="2" spans="2:13">
      <c r="B2" s="335" t="s">
        <v>442</v>
      </c>
      <c r="C2" s="336" t="s">
        <v>435</v>
      </c>
      <c r="D2" s="336" t="s">
        <v>436</v>
      </c>
      <c r="E2" s="336" t="s">
        <v>437</v>
      </c>
      <c r="F2" s="336" t="s">
        <v>438</v>
      </c>
      <c r="G2" s="336" t="s">
        <v>439</v>
      </c>
      <c r="H2" s="336" t="s">
        <v>440</v>
      </c>
      <c r="I2" s="336" t="s">
        <v>441</v>
      </c>
      <c r="J2" s="336" t="s">
        <v>89</v>
      </c>
      <c r="L2" s="335" t="s">
        <v>442</v>
      </c>
      <c r="M2" s="331" t="s">
        <v>52</v>
      </c>
    </row>
    <row r="3" spans="2:13">
      <c r="B3" s="48" t="s">
        <v>443</v>
      </c>
      <c r="C3" s="337">
        <f>POR!O4</f>
        <v>0.0852857142857140005</v>
      </c>
      <c r="D3" s="337">
        <f>POR!P4</f>
        <v>0.123714285714285999</v>
      </c>
      <c r="E3" s="337">
        <f>POR!Q4</f>
        <v>0.0852857142857140005</v>
      </c>
      <c r="F3" s="337">
        <f>POR!R4</f>
        <v>0</v>
      </c>
      <c r="G3" s="337">
        <f>POR!S4</f>
        <v>0</v>
      </c>
      <c r="H3" s="337">
        <f>POR!T4</f>
        <v>0</v>
      </c>
      <c r="I3" s="337">
        <f>POR!U4</f>
        <v>0</v>
      </c>
      <c r="J3" s="338">
        <f>POR!V4</f>
        <v>0.294285714285713986</v>
      </c>
      <c r="L3" s="7" t="str">
        <f>Plantilla!D4</f>
        <v>E. Tarrida</v>
      </c>
      <c r="M3" s="7" t="s">
        <v>15</v>
      </c>
    </row>
    <row r="4" spans="2:13">
      <c r="B4" s="48" t="s">
        <v>444</v>
      </c>
      <c r="C4" s="337" t="e">
        <f>#REF!+DEF!P6+DEF!P7+DEF!P8+DEF!P9+DEF!P10</f>
        <v>#REF!</v>
      </c>
      <c r="D4" s="337" t="e">
        <f>#REF!+DEF!Q6+DEF!Q7+DEF!Q8+DEF!Q9+DEF!Q10</f>
        <v>#REF!</v>
      </c>
      <c r="E4" s="337" t="e">
        <f>#REF!+DEF!R6+DEF!R7+DEF!R8+DEF!R9+DEF!R10</f>
        <v>#REF!</v>
      </c>
      <c r="F4" s="337" t="e">
        <f>#REF!+DEF!S6+DEF!S7+DEF!S8+DEF!S9+DEF!S10</f>
        <v>#REF!</v>
      </c>
      <c r="G4" s="337" t="e">
        <f>#REF!+DEF!T6+DEF!T7+DEF!T8+DEF!T9+DEF!T10</f>
        <v>#REF!</v>
      </c>
      <c r="H4" s="337" t="e">
        <f>#REF!+DEF!U6+DEF!U7+DEF!U8+DEF!U9+DEF!U10</f>
        <v>#REF!</v>
      </c>
      <c r="I4" s="337" t="e">
        <f>#REF!+DEF!V6+DEF!V7+DEF!V8+DEF!V9+DEF!V10</f>
        <v>#REF!</v>
      </c>
      <c r="J4" s="338" t="e">
        <f>#REF!+DEF!W6+DEF!W7+DEF!W8+DEF!W9+DEF!W10</f>
        <v>#REF!</v>
      </c>
      <c r="L4" s="7" t="s">
        <v>445</v>
      </c>
      <c r="M4" s="7" t="s">
        <v>101</v>
      </c>
    </row>
    <row r="5" spans="2:13">
      <c r="B5" s="48" t="s">
        <v>446</v>
      </c>
      <c r="C5" s="337">
        <f>JUG!P8+JUG!P9+JUG!P10+JUG!P11+JUG!P12+JUG!P14</f>
        <v>0</v>
      </c>
      <c r="D5" s="337">
        <f>JUG!Q8+JUG!Q9+JUG!Q10+JUG!Q11+JUG!Q12+JUG!Q14</f>
        <v>0</v>
      </c>
      <c r="E5" s="337">
        <f>JUG!R8+JUG!R9+JUG!R10+JUG!R11+JUG!R12+JUG!R14</f>
        <v>0</v>
      </c>
      <c r="F5" s="337">
        <f>JUG!S8+JUG!S9+JUG!S10+JUG!S11+JUG!S12+JUG!S14</f>
        <v>0.56933333333333298</v>
      </c>
      <c r="G5" s="337">
        <f>JUG!T8+JUG!T9+JUG!T10+JUG!T11+JUG!T12+JUG!T14</f>
        <v>0</v>
      </c>
      <c r="H5" s="337">
        <f>JUG!U8+JUG!U9+JUG!U10+JUG!U11+JUG!U12+JUG!U14</f>
        <v>0</v>
      </c>
      <c r="I5" s="337">
        <f>JUG!V8+JUG!V9+JUG!V10+JUG!V11+JUG!V12+JUG!V14</f>
        <v>0</v>
      </c>
      <c r="J5" s="338">
        <f>JUG!W8+JUG!W9+JUG!W10+JUG!W11+JUG!W12+JUG!W14</f>
        <v>0.56933333333333298</v>
      </c>
      <c r="L5" s="7" t="s">
        <v>154</v>
      </c>
      <c r="M5" s="7" t="s">
        <v>103</v>
      </c>
    </row>
    <row r="6" spans="2:13">
      <c r="B6" s="48" t="s">
        <v>447</v>
      </c>
      <c r="C6" s="337">
        <f>LAT!P6+LAT!P7+LAT!P8+LAT!P9</f>
        <v>0</v>
      </c>
      <c r="D6" s="337">
        <f>LAT!Q6+LAT!Q7+LAT!Q8+LAT!Q9</f>
        <v>0</v>
      </c>
      <c r="E6" s="337">
        <f>LAT!R6+LAT!R7+LAT!R8+LAT!R9</f>
        <v>0</v>
      </c>
      <c r="F6" s="337">
        <f>LAT!S6+LAT!S7+LAT!S8+LAT!S9</f>
        <v>0</v>
      </c>
      <c r="G6" s="337">
        <f>LAT!T6+LAT!T7+LAT!T8+LAT!T9</f>
        <v>0.361666666666667025</v>
      </c>
      <c r="H6" s="337">
        <f>LAT!U6+LAT!U7+LAT!U8+LAT!U9</f>
        <v>0</v>
      </c>
      <c r="I6" s="337">
        <f>LAT!V6+LAT!V7+LAT!V8+LAT!V9</f>
        <v>0.073666666666667</v>
      </c>
      <c r="J6" s="338">
        <f>LAT!W6+LAT!W7+LAT!W8+LAT!W9</f>
        <v>0.43533333333333406</v>
      </c>
      <c r="L6" s="7" t="s">
        <v>160</v>
      </c>
      <c r="M6" s="7" t="s">
        <v>17</v>
      </c>
    </row>
    <row r="7" spans="2:10">
      <c r="B7" s="48" t="s">
        <v>448</v>
      </c>
      <c r="C7" s="337">
        <f>PAS!P7+PAS!P8+PAS!P9+PAS!P10+PAS!P11+PAS!P12</f>
        <v>0</v>
      </c>
      <c r="D7" s="337">
        <f>PAS!Q7+PAS!Q8+PAS!Q9+PAS!Q10+PAS!Q11+PAS!Q12</f>
        <v>0</v>
      </c>
      <c r="E7" s="337">
        <f>PAS!R7+PAS!R8+PAS!R9+PAS!R10+PAS!R11+PAS!R12</f>
        <v>0</v>
      </c>
      <c r="F7" s="337">
        <f>PAS!S7+PAS!S8+PAS!S9+PAS!S10+PAS!S11+PAS!S12</f>
        <v>0</v>
      </c>
      <c r="G7" s="337">
        <f>PAS!T7+PAS!T8+PAS!T9+PAS!T10+PAS!T11+PAS!T12</f>
        <v>0.175666666666665989</v>
      </c>
      <c r="H7" s="337">
        <f>PAS!U7+PAS!U8+PAS!U9+PAS!U10+PAS!U11+PAS!U12</f>
        <v>0.290083333333333027</v>
      </c>
      <c r="I7" s="337">
        <f>PAS!V7+PAS!V8+PAS!V9+PAS!V10+PAS!V11+PAS!V12</f>
        <v>0.0943333333333329982</v>
      </c>
      <c r="J7" s="338">
        <f>PAS!W7+PAS!W8+PAS!W9+PAS!W10+PAS!W11+PAS!W12</f>
        <v>0.560083333333332067</v>
      </c>
    </row>
    <row r="8" spans="2:10">
      <c r="B8" s="48" t="s">
        <v>449</v>
      </c>
      <c r="C8" s="337">
        <f>ANO!P6+ANO!P8+ANO!P10+ANO!P9</f>
        <v>0</v>
      </c>
      <c r="D8" s="337">
        <f>ANO!Q6+ANO!Q8+ANO!Q10+ANO!Q9</f>
        <v>0</v>
      </c>
      <c r="E8" s="337">
        <f>ANO!R6+ANO!R8+ANO!R10+ANO!R9</f>
        <v>0</v>
      </c>
      <c r="F8" s="337">
        <f>ANO!S6+ANO!S8+ANO!S10+ANO!S9</f>
        <v>0</v>
      </c>
      <c r="G8" s="337">
        <f>ANO!T6+ANO!T8+ANO!T10+ANO!T9</f>
        <v>0.065</v>
      </c>
      <c r="H8" s="337">
        <f>ANO!U6+ANO!U8+ANO!U10+ANO!U9</f>
        <v>0.25</v>
      </c>
      <c r="I8" s="337">
        <f>ANO!V6+ANO!V8+ANO!V10+ANO!V9</f>
        <v>0.065</v>
      </c>
      <c r="J8" s="338">
        <f>ANO!W6+ANO!W8+ANO!W10+ANO!W9</f>
        <v>0.379999999999999982</v>
      </c>
    </row>
  </sheetData>
  <conditionalFormatting sqref="C3:J8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{16E31795-6B46-0F79-8DF5-EF1EB2522F6B}</x14:id>
        </ext>
      </extLst>
    </cfRule>
  </conditionalFormatting>
  <printOptions>
    <extLst>
      <ext uri="smNativeData">
        <pm:pageFlags xmlns:pm="smNativeData" id="1595858545" printRowHead="0" printColHead="0" printHeadLine="0" printFootLine="0" autoHeightHeader="0" autoHeightFooter="0" fitToPageBoth="0"/>
      </ext>
    </extLst>
  </printOptions>
  <pageMargins left="0.700000" right="0.700000" top="0.750000" bottom="0.750000" header="0.511806" footer="0.511806"/>
  <pageSetup paperSize="9" fitToWidth="0" fitToHeight="1" cellComments="asDisplayed"/>
  <headerFooter>
    <extLst>
      <ext uri="smNativeData">
        <pm:header xmlns:pm="smNativeData" id="1595858545" l="56" r="56" t="56" b="56" borderId="0" fillId="0" vertical="0"/>
        <pm:footer xmlns:pm="smNativeData" id="1595858545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6E31795-6B46-0F79-8DF5-EF1EB2522F6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C3:J8</xm:sqref>
        </x14:conditionalFormatting>
      </x14:conditionalFormattings>
    </ext>
    <ext uri="smNativeData">
      <pm:sheetPrefs xmlns:pm="smNativeData" day="159585854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uny11</cp:lastModifiedBy>
  <cp:revision>0</cp:revision>
  <dcterms:created xsi:type="dcterms:W3CDTF">2015-06-05T20:19:34Z</dcterms:created>
  <dcterms:modified xsi:type="dcterms:W3CDTF">2020-07-27T14:02:25Z</dcterms:modified>
</cp:coreProperties>
</file>