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SIMULADOR&gt;22-12-17" sheetId="435" r:id="rId1"/>
    <sheet name="SIMULADOR" sheetId="285" r:id="rId2"/>
    <sheet name="SIMULADOR_sinJC" sheetId="273" r:id="rId3"/>
  </sheets>
  <calcPr calcId="152511"/>
  <fileRecoveryPr autoRecover="0"/>
</workbook>
</file>

<file path=xl/calcChain.xml><?xml version="1.0" encoding="utf-8"?>
<calcChain xmlns="http://schemas.openxmlformats.org/spreadsheetml/2006/main">
  <c r="Z14" i="435" l="1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O5" i="435"/>
  <c r="Z9" i="435"/>
  <c r="P9" i="435"/>
  <c r="Z7" i="435"/>
  <c r="P7" i="435"/>
  <c r="V1" i="435"/>
  <c r="AE2" i="435"/>
  <c r="U2" i="435"/>
  <c r="O10" i="285" l="1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Y19" i="435" l="1"/>
  <c r="Y18" i="435"/>
  <c r="Y17" i="435"/>
  <c r="Y13" i="435"/>
  <c r="O13" i="435"/>
  <c r="O19" i="435"/>
  <c r="O18" i="435"/>
  <c r="O17" i="435"/>
  <c r="P13" i="285"/>
  <c r="Z13" i="285"/>
  <c r="P13" i="435"/>
  <c r="Z13" i="435" l="1"/>
  <c r="Q9" i="435" l="1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S1" i="435"/>
  <c r="R5" i="435" s="1"/>
  <c r="E23" i="435" l="1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B34" i="435" l="1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R34" i="435" l="1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P26" i="435"/>
  <c r="R31" i="435" s="1"/>
  <c r="R32" i="435"/>
  <c r="P25" i="435"/>
  <c r="N23" i="435"/>
  <c r="R26" i="435" l="1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R43" i="435" l="1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T17" i="435" l="1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R16" i="285" l="1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E21" i="435" l="1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F21" i="435" l="1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BJ20" i="435" s="1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R43" i="435" l="1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<sst xmlns="http://schemas.openxmlformats.org/spreadsheetml/2006/main" count="650" uniqueCount="151">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</sst>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4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0.1244728317040885</c:v>
                </c:pt>
                <c:pt idx="1">
                  <c:v>0.28041644636022522</c:v>
                </c:pt>
                <c:pt idx="2">
                  <c:v>0.29229709143304111</c:v>
                </c:pt>
                <c:pt idx="3">
                  <c:v>0.18698692259793651</c:v>
                </c:pt>
                <c:pt idx="4">
                  <c:v>8.2081391810065712E-2</c:v>
                </c:pt>
                <c:pt idx="5">
                  <c:v>2.6175016841669337E-2</c:v>
                </c:pt>
                <c:pt idx="6">
                  <c:v>6.2561110627256285E-3</c:v>
                </c:pt>
                <c:pt idx="7">
                  <c:v>1.1381503678774448E-3</c:v>
                </c:pt>
                <c:pt idx="8">
                  <c:v>1.5807902867017088E-4</c:v>
                </c:pt>
                <c:pt idx="9">
                  <c:v>1.6601898639487265E-5</c:v>
                </c:pt>
                <c:pt idx="10">
                  <c:v>1.2848840137615907E-6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5.0605156211116158E-2</c:v>
                </c:pt>
                <c:pt idx="1">
                  <c:v>0.1694533299795809</c:v>
                </c:pt>
                <c:pt idx="2">
                  <c:v>0.26189310734629728</c:v>
                </c:pt>
                <c:pt idx="3">
                  <c:v>0.24771155541906539</c:v>
                </c:pt>
                <c:pt idx="4">
                  <c:v>0.16028321663903661</c:v>
                </c:pt>
                <c:pt idx="5">
                  <c:v>7.5105183897098263E-2</c:v>
                </c:pt>
                <c:pt idx="6">
                  <c:v>2.6297957267953715E-2</c:v>
                </c:pt>
                <c:pt idx="7">
                  <c:v>6.9910387303847412E-3</c:v>
                </c:pt>
                <c:pt idx="8">
                  <c:v>1.41627066857635E-3</c:v>
                </c:pt>
                <c:pt idx="9">
                  <c:v>2.1673201590329845E-4</c:v>
                </c:pt>
                <c:pt idx="10">
                  <c:v>2.4429180962835062E-5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30168"/>
        <c:axId val="288729384"/>
      </c:lineChart>
      <c:catAx>
        <c:axId val="28873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729384"/>
        <c:crosses val="autoZero"/>
        <c:auto val="1"/>
        <c:lblAlgn val="ctr"/>
        <c:lblOffset val="100"/>
        <c:noMultiLvlLbl val="0"/>
      </c:catAx>
      <c:valAx>
        <c:axId val="2887293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873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0.19198073895851603</c:v>
                </c:pt>
                <c:pt idx="1">
                  <c:v>0.54917453719436227</c:v>
                </c:pt>
                <c:pt idx="2">
                  <c:v>0.25884134434216988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29984"/>
        <c:axId val="286830376"/>
      </c:lineChart>
      <c:catAx>
        <c:axId val="2868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830376"/>
        <c:crosses val="autoZero"/>
        <c:auto val="1"/>
        <c:lblAlgn val="ctr"/>
        <c:lblOffset val="100"/>
        <c:noMultiLvlLbl val="0"/>
      </c:catAx>
      <c:valAx>
        <c:axId val="2868303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68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28208"/>
        <c:axId val="288731736"/>
      </c:lineChart>
      <c:catAx>
        <c:axId val="28872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731736"/>
        <c:crosses val="autoZero"/>
        <c:auto val="1"/>
        <c:lblAlgn val="ctr"/>
        <c:lblOffset val="100"/>
        <c:noMultiLvlLbl val="0"/>
      </c:catAx>
      <c:valAx>
        <c:axId val="2887317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8872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tabSelected="1"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0</v>
      </c>
      <c r="L1" s="70">
        <f>K1+K2+K3</f>
        <v>2</v>
      </c>
      <c r="M1" s="150">
        <f>L1+H1</f>
        <v>6</v>
      </c>
      <c r="P1" s="196"/>
      <c r="Q1" s="196"/>
      <c r="R1" s="152">
        <v>0</v>
      </c>
      <c r="S1" s="153">
        <f>1+R1</f>
        <v>1</v>
      </c>
      <c r="U1" s="160" t="s">
        <v>145</v>
      </c>
      <c r="V1">
        <f>IF(B17="JC",IF(C17="JC",2,1.5),IF(C17="JC",1.5,1))</f>
        <v>1</v>
      </c>
      <c r="AE1" s="160" t="s">
        <v>145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1</v>
      </c>
      <c r="L2" s="13" t="s">
        <v>134</v>
      </c>
      <c r="M2" s="163" t="str">
        <f>IF(M1&lt;&gt;0,"SI","NO")</f>
        <v>SI</v>
      </c>
      <c r="O2" t="s">
        <v>148</v>
      </c>
      <c r="P2" s="201" t="s">
        <v>149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148</v>
      </c>
      <c r="Z2" s="202" t="s">
        <v>149</v>
      </c>
      <c r="AE2">
        <f>IF(B17="JC",IF(C17="JC",3,1.75),IF(C17="JC",2.25,1))</f>
        <v>1</v>
      </c>
    </row>
    <row r="3" spans="1:70" x14ac:dyDescent="0.25">
      <c r="A3" s="162" t="s">
        <v>108</v>
      </c>
      <c r="B3" s="197" t="s">
        <v>116</v>
      </c>
      <c r="C3" s="197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1</v>
      </c>
      <c r="L3" s="13"/>
      <c r="O3" t="s">
        <v>132</v>
      </c>
      <c r="P3" s="201" t="s">
        <v>138</v>
      </c>
      <c r="Q3" t="s">
        <v>133</v>
      </c>
      <c r="R3" s="201" t="s">
        <v>139</v>
      </c>
      <c r="Y3" t="s">
        <v>132</v>
      </c>
      <c r="Z3" s="202" t="s">
        <v>138</v>
      </c>
      <c r="AA3" t="s">
        <v>133</v>
      </c>
      <c r="AB3" s="202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2.1092335824245748E-2</v>
      </c>
      <c r="BL4">
        <v>0</v>
      </c>
      <c r="BM4">
        <v>0</v>
      </c>
      <c r="BN4" s="107">
        <f>H25*H39</f>
        <v>6.2989670924253702E-3</v>
      </c>
      <c r="BP4">
        <v>1</v>
      </c>
      <c r="BQ4">
        <v>0</v>
      </c>
      <c r="BR4" s="107">
        <f>$H$26*H39</f>
        <v>1.4190518072225272E-2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COUNTIF(F5:F10,"IMP")*AI5</f>
        <v>0.04</v>
      </c>
      <c r="P5" s="199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1.6408732796982704E-2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5.5233501793353979E-3</v>
      </c>
      <c r="V5" s="18"/>
      <c r="W5" s="186" t="s">
        <v>36</v>
      </c>
      <c r="X5" s="15" t="s">
        <v>37</v>
      </c>
      <c r="Y5" s="69">
        <f>COUNTIF(J5:J10,"IMP")*AI5</f>
        <v>0.04</v>
      </c>
      <c r="Z5" s="200" t="str">
        <f>Z3</f>
        <v>0,6</v>
      </c>
      <c r="AA5" s="19">
        <f>Z5*Y5</f>
        <v>2.4E-2</v>
      </c>
      <c r="AB5" s="157">
        <f>IF($M$2="SI",AA5*$C$22/0.5*$S$1,AA5*$C$22/0.5*$S$2)</f>
        <v>2.5263157894736845E-2</v>
      </c>
      <c r="AC5" s="176">
        <f>(1-AB5)</f>
        <v>0.97473684210526312</v>
      </c>
      <c r="AD5" s="177">
        <f>AB5*PRODUCT(AC6:AC19)</f>
        <v>1.647484551181503E-2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7.316907514314591E-3</v>
      </c>
      <c r="AF5" s="18"/>
      <c r="AI5" s="194">
        <v>0.04</v>
      </c>
      <c r="BH5">
        <v>0</v>
      </c>
      <c r="BI5">
        <v>2</v>
      </c>
      <c r="BJ5" s="107">
        <f t="shared" si="0"/>
        <v>3.2598576675176447E-2</v>
      </c>
      <c r="BL5">
        <v>1</v>
      </c>
      <c r="BM5">
        <v>1</v>
      </c>
      <c r="BN5" s="107">
        <f>$H$26*H40</f>
        <v>4.7517500616780693E-2</v>
      </c>
      <c r="BP5">
        <f>BP4+1</f>
        <v>2</v>
      </c>
      <c r="BQ5">
        <v>0</v>
      </c>
      <c r="BR5" s="107">
        <f>$H$27*H39</f>
        <v>1.4791739972023947E-2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COUNTIF(F11:F18,"IMP")*AI6</f>
        <v>0.04</v>
      </c>
      <c r="P6" s="199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1.6408732796982704E-2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5.1415873309781967E-3</v>
      </c>
      <c r="V6" s="18"/>
      <c r="W6" s="186" t="s">
        <v>38</v>
      </c>
      <c r="X6" s="15" t="s">
        <v>39</v>
      </c>
      <c r="Y6" s="69">
        <f>COUNTIF(J11:J18,"IMP")*AI6</f>
        <v>0.08</v>
      </c>
      <c r="Z6" s="200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3.3826401206076974E-2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1.3223110264544265E-2</v>
      </c>
      <c r="AF6" s="18"/>
      <c r="AI6" s="194">
        <v>0.04</v>
      </c>
      <c r="BH6">
        <v>0</v>
      </c>
      <c r="BI6">
        <v>3</v>
      </c>
      <c r="BJ6" s="107">
        <f t="shared" si="0"/>
        <v>3.0833358748835318E-2</v>
      </c>
      <c r="BL6">
        <f>BH14+1</f>
        <v>2</v>
      </c>
      <c r="BM6">
        <v>2</v>
      </c>
      <c r="BN6" s="107">
        <f>$H$27*H41</f>
        <v>7.6550593543683904E-2</v>
      </c>
      <c r="BP6">
        <f>BL5+1</f>
        <v>2</v>
      </c>
      <c r="BQ6">
        <v>1</v>
      </c>
      <c r="BR6" s="107">
        <f>$H$27*H40</f>
        <v>4.9530715486674842E-2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9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200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1.9950905849700763E-2</v>
      </c>
      <c r="BL7">
        <f>BH23+1</f>
        <v>3</v>
      </c>
      <c r="BM7">
        <v>3</v>
      </c>
      <c r="BN7" s="107">
        <f>$H$28*H42</f>
        <v>4.6318821439759239E-2</v>
      </c>
      <c r="BP7">
        <f>BP5+1</f>
        <v>3</v>
      </c>
      <c r="BQ7">
        <v>0</v>
      </c>
      <c r="BR7" s="107">
        <f>$H$28*H39</f>
        <v>9.4625024275044635E-3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COUNTIF(F6:F18,"IMP")*AI8</f>
        <v>0.04</v>
      </c>
      <c r="P8" s="199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1.6408732796982708E-2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4.7598244826209946E-3</v>
      </c>
      <c r="W8" s="186" t="s">
        <v>42</v>
      </c>
      <c r="X8" s="15" t="s">
        <v>43</v>
      </c>
      <c r="Y8" s="69">
        <f>COUNTIF(J6:J18,"IMP")*AI8</f>
        <v>0.08</v>
      </c>
      <c r="Z8" s="200" t="str">
        <f>Z3</f>
        <v>0,6</v>
      </c>
      <c r="AA8" s="19">
        <f t="shared" si="3"/>
        <v>4.8000000000000001E-2</v>
      </c>
      <c r="AB8" s="157">
        <f t="shared" si="4"/>
        <v>5.052631578947369E-2</v>
      </c>
      <c r="AC8" s="176">
        <f t="shared" si="5"/>
        <v>0.94947368421052636</v>
      </c>
      <c r="AD8" s="177">
        <f>AB8*PRODUCT(AC5:AC7)*PRODUCT(AC9:AC19)</f>
        <v>3.3826401206076974E-2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1.1423035699254135E-2</v>
      </c>
      <c r="AI8" s="194">
        <v>0.04</v>
      </c>
      <c r="BH8">
        <v>0</v>
      </c>
      <c r="BI8">
        <v>5</v>
      </c>
      <c r="BJ8" s="107">
        <f t="shared" si="0"/>
        <v>9.3485549153281295E-3</v>
      </c>
      <c r="BL8">
        <f>BH31+1</f>
        <v>4</v>
      </c>
      <c r="BM8">
        <v>4</v>
      </c>
      <c r="BN8" s="107">
        <f>$H$29*H43</f>
        <v>1.3156269505526407E-2</v>
      </c>
      <c r="BP8">
        <f>BP6+1</f>
        <v>3</v>
      </c>
      <c r="BQ8">
        <v>1</v>
      </c>
      <c r="BR8" s="107">
        <f>$H$28*H40</f>
        <v>3.1685556696854487E-2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</f>
        <v>2.5000000000000001E-2</v>
      </c>
      <c r="P9" s="199" t="str">
        <f>Z3</f>
        <v>0,6</v>
      </c>
      <c r="Q9" s="16">
        <f t="shared" si="1"/>
        <v>1.4999999999999999E-2</v>
      </c>
      <c r="R9" s="157">
        <f t="shared" si="6"/>
        <v>1.4210526315789472E-2</v>
      </c>
      <c r="S9" s="176">
        <f t="shared" si="2"/>
        <v>0.98578947368421055</v>
      </c>
      <c r="T9" s="177">
        <f>R9*PRODUCT(S5:S8)*PRODUCT(S10:S19)</f>
        <v>1.016675622578667E-2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2.8026021857904017E-3</v>
      </c>
      <c r="W9" s="187" t="s">
        <v>44</v>
      </c>
      <c r="X9" s="15" t="s">
        <v>45</v>
      </c>
      <c r="Y9" s="69">
        <f>COUNTIF(F6:F13,"IMP")*AI9</f>
        <v>2.5000000000000001E-2</v>
      </c>
      <c r="Z9" s="200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1.0197665069479089E-2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3.2801103868289557E-3</v>
      </c>
      <c r="AI9" s="194">
        <v>2.5000000000000001E-2</v>
      </c>
      <c r="BH9">
        <v>0</v>
      </c>
      <c r="BI9">
        <v>6</v>
      </c>
      <c r="BJ9" s="107">
        <f t="shared" si="0"/>
        <v>3.2733812091753139E-3</v>
      </c>
      <c r="BL9">
        <f>BH38+1</f>
        <v>5</v>
      </c>
      <c r="BM9">
        <v>5</v>
      </c>
      <c r="BN9" s="107">
        <f>$H$30*H44</f>
        <v>1.9658794534032197E-3</v>
      </c>
      <c r="BP9">
        <f>BL6+1</f>
        <v>3</v>
      </c>
      <c r="BQ9">
        <v>2</v>
      </c>
      <c r="BR9" s="107">
        <f>$H$28*H41</f>
        <v>4.8970586192295169E-2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COUNTIF(F11:F18,"RAP")*AI10</f>
        <v>0.12</v>
      </c>
      <c r="P10" s="199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6.2874808657465239E-2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1.1727005977108965E-2</v>
      </c>
      <c r="W10" s="186" t="s">
        <v>46</v>
      </c>
      <c r="X10" s="15" t="s">
        <v>47</v>
      </c>
      <c r="Y10" s="69">
        <f>COUNTIF(J11:J18,"RAP")*AI10</f>
        <v>0</v>
      </c>
      <c r="Z10" s="200" t="str">
        <f>AB3</f>
        <v>0,72</v>
      </c>
      <c r="AA10" s="19">
        <f t="shared" si="3"/>
        <v>0</v>
      </c>
      <c r="AB10" s="157">
        <f t="shared" si="4"/>
        <v>0</v>
      </c>
      <c r="AC10" s="176">
        <f t="shared" si="5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I10" s="194">
        <v>0.06</v>
      </c>
      <c r="BH10">
        <v>0</v>
      </c>
      <c r="BI10">
        <v>7</v>
      </c>
      <c r="BJ10" s="107">
        <f t="shared" si="0"/>
        <v>8.7019438732394443E-4</v>
      </c>
      <c r="BL10">
        <f>BH44+1</f>
        <v>6</v>
      </c>
      <c r="BM10">
        <v>6</v>
      </c>
      <c r="BN10" s="107">
        <f>$H$31*H45</f>
        <v>1.6452294139113107E-4</v>
      </c>
      <c r="BP10">
        <f>BP7+1</f>
        <v>4</v>
      </c>
      <c r="BQ10">
        <v>0</v>
      </c>
      <c r="BR10" s="107">
        <f>$H$29*H39</f>
        <v>4.1537416545742055E-3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COUNTIF(F11:F18,"RAP")*AI11</f>
        <v>0.12</v>
      </c>
      <c r="P11" s="199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6.2874808657465239E-2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6.1217309138184763E-3</v>
      </c>
      <c r="W11" s="186" t="s">
        <v>48</v>
      </c>
      <c r="X11" s="15" t="s">
        <v>49</v>
      </c>
      <c r="Y11" s="69">
        <f>COUNTIF(J11:J18,"RAP")*AI11</f>
        <v>0</v>
      </c>
      <c r="Z11" s="200" t="str">
        <f>AB3</f>
        <v>0,72</v>
      </c>
      <c r="AA11" s="19">
        <f t="shared" si="3"/>
        <v>0</v>
      </c>
      <c r="AB11" s="157">
        <f t="shared" si="4"/>
        <v>0</v>
      </c>
      <c r="AC11" s="176">
        <f t="shared" si="5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I11" s="194">
        <v>0.06</v>
      </c>
      <c r="BH11">
        <v>0</v>
      </c>
      <c r="BI11">
        <v>8</v>
      </c>
      <c r="BJ11" s="107">
        <f t="shared" si="0"/>
        <v>1.762872205771409E-4</v>
      </c>
      <c r="BL11">
        <f>BH50+1</f>
        <v>7</v>
      </c>
      <c r="BM11">
        <v>7</v>
      </c>
      <c r="BN11" s="107">
        <f>$H$32*H46</f>
        <v>7.9568533028328572E-6</v>
      </c>
      <c r="BP11">
        <f>BP8+1</f>
        <v>4</v>
      </c>
      <c r="BQ11">
        <v>1</v>
      </c>
      <c r="BR11" s="107">
        <f>$H$29*H40</f>
        <v>1.3908965171574335E-2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99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200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2.6977247740419101E-5</v>
      </c>
      <c r="BL12">
        <f>BH54+1</f>
        <v>8</v>
      </c>
      <c r="BM12">
        <v>8</v>
      </c>
      <c r="BN12" s="107">
        <f>$H$33*H47</f>
        <v>2.238826916226029E-7</v>
      </c>
      <c r="BP12">
        <f>BP9+1</f>
        <v>4</v>
      </c>
      <c r="BQ12">
        <v>2</v>
      </c>
      <c r="BR12" s="107">
        <f>$H$29*H41</f>
        <v>2.1496550756447026E-2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99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3.5068755821175752E-2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1.6706773836290165E-3</v>
      </c>
      <c r="W13" s="186" t="s">
        <v>52</v>
      </c>
      <c r="X13" s="15" t="s">
        <v>53</v>
      </c>
      <c r="Y13" s="69">
        <f>AI13</f>
        <v>0.125</v>
      </c>
      <c r="Z13" s="200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3.5314136444307212E-2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9.3970043148906141E-3</v>
      </c>
      <c r="AI13" s="194">
        <v>0.125</v>
      </c>
      <c r="BH13">
        <v>0</v>
      </c>
      <c r="BI13">
        <v>10</v>
      </c>
      <c r="BJ13" s="107">
        <f t="shared" si="0"/>
        <v>3.0407693306556913E-6</v>
      </c>
      <c r="BL13">
        <f>BH57+1</f>
        <v>9</v>
      </c>
      <c r="BM13">
        <v>9</v>
      </c>
      <c r="BN13" s="107">
        <f>$H$34*H48</f>
        <v>3.5981629599583029E-9</v>
      </c>
      <c r="BP13">
        <f>BL7+1</f>
        <v>4</v>
      </c>
      <c r="BQ13">
        <v>3</v>
      </c>
      <c r="BR13" s="107">
        <f>$H$29*H42</f>
        <v>2.0332509236233112E-2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99">
        <f>IF(COUNTIF(F6:F18,"CAB")-COUNTIF(J6:J18,"CAB")&gt;0,0.85,IF(COUNTIF(F6:F18,"CAB")-COUNTIF(J6:J18,"CAB")=0,0.5,0.25))</f>
        <v>0.25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0.125</v>
      </c>
      <c r="Z14" s="200">
        <f>IF(COUNTIF(J6:J18,"CAB")-COUNTIF(F6:F18,"CAB")&gt;0,0.85,IF(COUNTIF(J6:J18,"CAB")-COUNTIF(F6:F18,"CAB")=0,0.5,0.25))</f>
        <v>0.85</v>
      </c>
      <c r="AA14" s="19">
        <f t="shared" si="3"/>
        <v>0.10625</v>
      </c>
      <c r="AB14" s="157">
        <f t="shared" si="4"/>
        <v>0.11184210526315791</v>
      </c>
      <c r="AC14" s="176">
        <f t="shared" si="5"/>
        <v>0.88815789473684204</v>
      </c>
      <c r="AD14" s="177">
        <f>AB14*PRODUCT(AC5:AC13)*PRODUCT(AC15:AC19)</f>
        <v>8.0045375940429694E-2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1.1220088365697947E-2</v>
      </c>
      <c r="AI14" s="195">
        <v>0.125</v>
      </c>
      <c r="BH14">
        <v>1</v>
      </c>
      <c r="BI14">
        <v>2</v>
      </c>
      <c r="BJ14" s="107">
        <f t="shared" ref="BJ14:BJ22" si="7">$H$26*H41</f>
        <v>7.3439134488285679E-2</v>
      </c>
      <c r="BL14">
        <f>BP39+1</f>
        <v>10</v>
      </c>
      <c r="BM14">
        <v>10</v>
      </c>
      <c r="BN14" s="107">
        <f>$H$35*H49</f>
        <v>3.1388664088435759E-11</v>
      </c>
      <c r="BP14">
        <f>BP10+1</f>
        <v>5</v>
      </c>
      <c r="BQ14">
        <v>0</v>
      </c>
      <c r="BR14" s="107">
        <f>$H$30*H39</f>
        <v>1.324590816101273E-3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99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200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6.9462394092978302E-2</v>
      </c>
      <c r="BP15">
        <f>BP11+1</f>
        <v>5</v>
      </c>
      <c r="BQ15">
        <v>1</v>
      </c>
      <c r="BR15" s="107">
        <f>$H$30*H40</f>
        <v>4.4354437660924818E-3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/>
      <c r="P16" s="199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200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4.4946050021104765E-2</v>
      </c>
      <c r="BP16">
        <f>BP12+1</f>
        <v>5</v>
      </c>
      <c r="BQ16">
        <v>2</v>
      </c>
      <c r="BR16" s="107">
        <f>$H$30*H41</f>
        <v>6.8550564955064466E-3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9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3.3599178492983557E-2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200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3.3826401206076974E-2</v>
      </c>
      <c r="AE17" s="177">
        <f>AB17*AB18*PRODUCT(AC5:AC16)*AC19+AB17*AB19*PRODUCT(AC5:AC16)*AC18</f>
        <v>2.9414261918327815E-3</v>
      </c>
      <c r="AI17" s="194">
        <v>0.04</v>
      </c>
      <c r="BH17">
        <v>1</v>
      </c>
      <c r="BI17">
        <v>5</v>
      </c>
      <c r="BJ17" s="107">
        <f t="shared" si="7"/>
        <v>2.1060728771655508E-2</v>
      </c>
      <c r="BP17">
        <f>BP13+1</f>
        <v>5</v>
      </c>
      <c r="BQ17">
        <v>3</v>
      </c>
      <c r="BR17" s="107">
        <f>$H$30*H42</f>
        <v>6.4838541349701443E-3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9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0.08</v>
      </c>
      <c r="Z18" s="200">
        <v>0.95</v>
      </c>
      <c r="AA18" s="19">
        <f t="shared" si="3"/>
        <v>7.5999999999999998E-2</v>
      </c>
      <c r="AB18" s="157">
        <f t="shared" si="4"/>
        <v>8.0000000000000016E-2</v>
      </c>
      <c r="AC18" s="176">
        <f t="shared" si="5"/>
        <v>0.91999999999999993</v>
      </c>
      <c r="AD18" s="177">
        <f>AB18*PRODUCT(AC5:AC17)*PRODUCT(AC19:AC19)</f>
        <v>5.5274300521524343E-2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7.374379723612638E-3</v>
      </c>
      <c r="BP18">
        <f>BL8+1</f>
        <v>5</v>
      </c>
      <c r="BQ18">
        <v>4</v>
      </c>
      <c r="BR18" s="107">
        <f>$H$30*H43</f>
        <v>4.1954158949637178E-3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9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200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1.9604022371411899E-3</v>
      </c>
      <c r="BP19">
        <f>BP15+1</f>
        <v>6</v>
      </c>
      <c r="BQ19">
        <v>1</v>
      </c>
      <c r="BR19" s="107">
        <f>$H$31*H40</f>
        <v>1.0601188523009526E-3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0.70527164484809013</v>
      </c>
      <c r="T20" s="181">
        <f>SUM(T5:T19)</f>
        <v>0.25381050624582457</v>
      </c>
      <c r="U20" s="181">
        <f>SUM(U5:U19)</f>
        <v>3.7746778453281449E-2</v>
      </c>
      <c r="V20" s="181">
        <f>1-S20-T20-U20</f>
        <v>3.171070452803848E-3</v>
      </c>
      <c r="W20" s="21"/>
      <c r="X20" s="22"/>
      <c r="Y20" s="22"/>
      <c r="Z20" s="22"/>
      <c r="AA20" s="22"/>
      <c r="AB20" s="23"/>
      <c r="AC20" s="184">
        <f>PRODUCT(AC5:AC19)</f>
        <v>0.63565445599752979</v>
      </c>
      <c r="AD20" s="181">
        <f>SUM(AD5:AD19)</f>
        <v>0.29878552710578632</v>
      </c>
      <c r="AE20" s="181">
        <f>SUM(AE5:AE19)</f>
        <v>5.8801682737363289E-2</v>
      </c>
      <c r="AF20" s="181">
        <f>1-AC20-AD20-AE20</f>
        <v>6.7583341593206031E-3</v>
      </c>
      <c r="BH20">
        <v>1</v>
      </c>
      <c r="BI20">
        <v>8</v>
      </c>
      <c r="BJ20" s="107">
        <f t="shared" si="7"/>
        <v>3.9714558796640035E-4</v>
      </c>
      <c r="BP20">
        <f>BP16+1</f>
        <v>6</v>
      </c>
      <c r="BQ20">
        <v>2</v>
      </c>
      <c r="BR20" s="107">
        <f>$H$31*H41</f>
        <v>1.6384323661207611E-3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0.70527164484809013</v>
      </c>
      <c r="T21" s="183">
        <f>T20*U2</f>
        <v>0.25381050624582457</v>
      </c>
      <c r="U21" s="183">
        <f>U20*U2</f>
        <v>3.7746778453281449E-2</v>
      </c>
      <c r="V21" s="183">
        <f>V20*U2</f>
        <v>3.171070452803848E-3</v>
      </c>
      <c r="W21" s="21"/>
      <c r="X21" s="22"/>
      <c r="Y21" s="22"/>
      <c r="Z21" s="22"/>
      <c r="AA21" s="22"/>
      <c r="AB21" s="23"/>
      <c r="AC21" s="185">
        <f>1-AD21-AE21-AF21</f>
        <v>0.63565445599752979</v>
      </c>
      <c r="AD21" s="183">
        <f>AD20*AE2</f>
        <v>0.29878552710578632</v>
      </c>
      <c r="AE21" s="183">
        <f>AE20*AE2</f>
        <v>5.8801682737363289E-2</v>
      </c>
      <c r="AF21" s="183">
        <f>AF20*AE2</f>
        <v>6.7583341593206031E-3</v>
      </c>
      <c r="BH21" s="18">
        <v>1</v>
      </c>
      <c r="BI21">
        <v>9</v>
      </c>
      <c r="BJ21" s="107">
        <f t="shared" si="7"/>
        <v>6.0775221712090771E-5</v>
      </c>
      <c r="BP21">
        <f>BP17+1</f>
        <v>6</v>
      </c>
      <c r="BQ21">
        <v>3</v>
      </c>
      <c r="BR21" s="107">
        <f>$H$31*H42</f>
        <v>1.5497110022221876E-3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6.8503441130890737E-6</v>
      </c>
      <c r="BP22">
        <f>BP18+1</f>
        <v>6</v>
      </c>
      <c r="BQ22">
        <v>4</v>
      </c>
      <c r="BR22" s="107">
        <f>$H$31*H43</f>
        <v>1.0027496047847254E-3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0.99999992798895276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7.2405367163347389E-2</v>
      </c>
      <c r="BP23">
        <f>BL9+1</f>
        <v>6</v>
      </c>
      <c r="BQ23">
        <v>5</v>
      </c>
      <c r="BR23" s="107">
        <f>$H$31*H44</f>
        <v>4.698663718466792E-4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4.6850318029122422E-2</v>
      </c>
      <c r="BP24">
        <f>BH49+1</f>
        <v>7</v>
      </c>
      <c r="BQ24">
        <v>0</v>
      </c>
      <c r="BR24" s="107">
        <f t="shared" ref="BR24:BR30" si="10">$H$32*H39</f>
        <v>5.7596277158177413E-5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0.1244728317040885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0.70527164484809013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2.1953026804665498E-2</v>
      </c>
      <c r="BP25">
        <f>BP19+1</f>
        <v>7</v>
      </c>
      <c r="BQ25">
        <v>1</v>
      </c>
      <c r="BR25" s="107">
        <f t="shared" si="10"/>
        <v>1.9286336985431803E-4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0.28041644636022522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0.25381050624582457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7.6868164200532751E-3</v>
      </c>
      <c r="BP26">
        <f>BP20+1</f>
        <v>7</v>
      </c>
      <c r="BQ26">
        <v>2</v>
      </c>
      <c r="BR26" s="107">
        <f t="shared" si="10"/>
        <v>2.9807373647075536E-4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0.29229709143304111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3.7746778453281449E-2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2.0434602869872005E-3</v>
      </c>
      <c r="BP27">
        <f>BP21+1</f>
        <v>7</v>
      </c>
      <c r="BQ27">
        <v>3</v>
      </c>
      <c r="BR27" s="107">
        <f t="shared" si="10"/>
        <v>2.8193299792770335E-4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0.18698692259793651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3.171070452803848E-3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4.1397179710679562E-4</v>
      </c>
      <c r="BP28">
        <f>BP22+1</f>
        <v>7</v>
      </c>
      <c r="BQ28">
        <v>4</v>
      </c>
      <c r="BR28" s="107">
        <f t="shared" si="10"/>
        <v>1.8242640198229968E-4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8.2081391810065712E-2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6.3350137868953743E-5</v>
      </c>
      <c r="BP29">
        <f>BP23+1</f>
        <v>7</v>
      </c>
      <c r="BQ29">
        <v>5</v>
      </c>
      <c r="BR29" s="107">
        <f t="shared" si="10"/>
        <v>8.5480992681985523E-5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2.6175016841669337E-2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7.1405785415281071E-6</v>
      </c>
      <c r="BP30">
        <f>BL10+1</f>
        <v>7</v>
      </c>
      <c r="BQ30">
        <v>6</v>
      </c>
      <c r="BR30" s="107">
        <f t="shared" si="10"/>
        <v>2.9931029738946842E-5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6.2561110627256285E-3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2.9970865423431827E-2</v>
      </c>
      <c r="BP31">
        <f t="shared" ref="BP31:BP37" si="17">BP24+1</f>
        <v>8</v>
      </c>
      <c r="BQ31">
        <v>0</v>
      </c>
      <c r="BR31" s="107">
        <f t="shared" ref="BR31:BR38" si="18">$H$33*H39</f>
        <v>7.9996139395555074E-6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1.1381503678774448E-3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1.4043687208070501E-2</v>
      </c>
      <c r="BP32">
        <f t="shared" si="17"/>
        <v>8</v>
      </c>
      <c r="BQ32">
        <v>1</v>
      </c>
      <c r="BR32" s="107">
        <f t="shared" si="18"/>
        <v>2.6787017808098095E-5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1.5807902867017088E-4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4.917374100146703E-3</v>
      </c>
      <c r="BP33">
        <f t="shared" si="17"/>
        <v>8</v>
      </c>
      <c r="BQ33">
        <v>2</v>
      </c>
      <c r="BR33" s="107">
        <f t="shared" si="18"/>
        <v>4.1399808024715471E-5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1.6601898639487265E-5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1.3072328179576278E-3</v>
      </c>
      <c r="BP34">
        <f t="shared" si="17"/>
        <v>8</v>
      </c>
      <c r="BQ34">
        <v>3</v>
      </c>
      <c r="BR34" s="107">
        <f t="shared" si="18"/>
        <v>3.9158002071023061E-5</v>
      </c>
    </row>
    <row r="35" spans="1:70" ht="15.75" thickBot="1" x14ac:dyDescent="0.3">
      <c r="G35" s="88">
        <v>10</v>
      </c>
      <c r="H35" s="129">
        <f>J35*L25+J34*L26+J33*L27+J32*L28</f>
        <v>1.2848840137615907E-6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2.6482409388281372E-4</v>
      </c>
      <c r="BP35">
        <f t="shared" si="17"/>
        <v>8</v>
      </c>
      <c r="BQ35">
        <v>4</v>
      </c>
      <c r="BR35" s="107">
        <f t="shared" si="18"/>
        <v>2.5337415198429479E-5</v>
      </c>
    </row>
    <row r="36" spans="1:70" x14ac:dyDescent="0.25">
      <c r="A36" s="1"/>
      <c r="B36" s="108">
        <f>SUM(B37:B39)</f>
        <v>0.99999662049504823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4.0526052682204808E-5</v>
      </c>
      <c r="BP36">
        <f t="shared" si="17"/>
        <v>8</v>
      </c>
      <c r="BQ36">
        <v>5</v>
      </c>
      <c r="BR36" s="107">
        <f t="shared" si="18"/>
        <v>1.1872554518547852E-5</v>
      </c>
    </row>
    <row r="37" spans="1:70" ht="15.75" thickBot="1" x14ac:dyDescent="0.3">
      <c r="A37" s="109" t="s">
        <v>104</v>
      </c>
      <c r="B37" s="107">
        <f>SUM(BN4:BN14)</f>
        <v>0.19198073895851603</v>
      </c>
      <c r="G37" s="13"/>
      <c r="H37" s="59">
        <f>SUM(H39:H49)</f>
        <v>0.99999797735597551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4.5679373698286238E-6</v>
      </c>
      <c r="BP37">
        <f t="shared" si="17"/>
        <v>8</v>
      </c>
      <c r="BQ37">
        <v>6</v>
      </c>
      <c r="BR37" s="107">
        <f t="shared" si="18"/>
        <v>4.1571555409277838E-6</v>
      </c>
    </row>
    <row r="38" spans="1:70" ht="15.75" thickBot="1" x14ac:dyDescent="0.3">
      <c r="A38" s="110" t="s">
        <v>105</v>
      </c>
      <c r="B38" s="107">
        <f>SUM(BJ4:BJ59)</f>
        <v>0.54917453719436227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6.1647380264247603E-3</v>
      </c>
      <c r="BP38">
        <f>BL11+1</f>
        <v>8</v>
      </c>
      <c r="BQ38">
        <v>7</v>
      </c>
      <c r="BR38" s="107">
        <f t="shared" si="18"/>
        <v>1.1051366118947645E-6</v>
      </c>
    </row>
    <row r="39" spans="1:70" x14ac:dyDescent="0.25">
      <c r="A39" s="111" t="s">
        <v>0</v>
      </c>
      <c r="B39" s="107">
        <f>SUM(BR4:BR47)</f>
        <v>0.25884134434216988</v>
      </c>
      <c r="G39" s="130">
        <v>0</v>
      </c>
      <c r="H39" s="131">
        <f>L39*J39</f>
        <v>5.0605156211116158E-2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0.63565445599752979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2.1585729343152741E-3</v>
      </c>
      <c r="BP39">
        <f t="shared" ref="BP39:BP46" si="34">BP31+1</f>
        <v>9</v>
      </c>
      <c r="BQ39">
        <v>0</v>
      </c>
      <c r="BR39" s="107">
        <f t="shared" ref="BR39:BR47" si="35">$H$34*H39</f>
        <v>8.4014167405236981E-7</v>
      </c>
    </row>
    <row r="40" spans="1:70" x14ac:dyDescent="0.25">
      <c r="G40" s="91">
        <v>1</v>
      </c>
      <c r="H40" s="132">
        <f>L39*J40+L40*J39</f>
        <v>0.1694533299795809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0.29878552710578632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5.7383418918805428E-4</v>
      </c>
      <c r="BP40">
        <f t="shared" si="34"/>
        <v>9</v>
      </c>
      <c r="BQ40">
        <v>1</v>
      </c>
      <c r="BR40" s="107">
        <f t="shared" si="35"/>
        <v>2.8132470084445909E-6</v>
      </c>
    </row>
    <row r="41" spans="1:70" x14ac:dyDescent="0.25">
      <c r="G41" s="91">
        <v>2</v>
      </c>
      <c r="H41" s="132">
        <f>L39*J41+J40*L40+J39*L41</f>
        <v>0.26189310734629728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5.8801682737363289E-2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1.1624946765651911E-4</v>
      </c>
      <c r="BP41">
        <f t="shared" si="34"/>
        <v>9</v>
      </c>
      <c r="BQ41">
        <v>2</v>
      </c>
      <c r="BR41" s="107">
        <f t="shared" si="35"/>
        <v>4.3479228225435854E-6</v>
      </c>
    </row>
    <row r="42" spans="1:70" ht="15" customHeight="1" x14ac:dyDescent="0.25">
      <c r="G42" s="91">
        <v>3</v>
      </c>
      <c r="H42" s="132">
        <f>J42*L39+J41*L40+L42*J39+L41*J40</f>
        <v>0.24771155541906539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6.7583341593206031E-3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1.7789665515144033E-5</v>
      </c>
      <c r="BP42">
        <f t="shared" si="34"/>
        <v>9</v>
      </c>
      <c r="BQ42">
        <v>3</v>
      </c>
      <c r="BR42" s="107">
        <f t="shared" si="35"/>
        <v>4.112482134897056E-6</v>
      </c>
    </row>
    <row r="43" spans="1:70" ht="15" customHeight="1" x14ac:dyDescent="0.25">
      <c r="G43" s="91">
        <v>4</v>
      </c>
      <c r="H43" s="132">
        <f>J43*L39+J42*L40+J41*L41+J40*L42</f>
        <v>0.16028321663903661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2.0051811742094632E-6</v>
      </c>
      <c r="BP43">
        <f t="shared" si="34"/>
        <v>9</v>
      </c>
      <c r="BQ43">
        <v>4</v>
      </c>
      <c r="BR43" s="107">
        <f t="shared" si="35"/>
        <v>2.6610057162522646E-6</v>
      </c>
    </row>
    <row r="44" spans="1:70" ht="15" customHeight="1" thickBot="1" x14ac:dyDescent="0.3">
      <c r="G44" s="91">
        <v>5</v>
      </c>
      <c r="H44" s="132">
        <f>J44*L39+J43*L40+J42*L41+J41*L42</f>
        <v>7.5105183897098263E-2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6.8834947439018902E-4</v>
      </c>
      <c r="BP44">
        <f t="shared" si="34"/>
        <v>9</v>
      </c>
      <c r="BQ44">
        <v>5</v>
      </c>
      <c r="BR44" s="107">
        <f t="shared" si="35"/>
        <v>1.2468886503596764E-6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2.6297957267953715E-2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1.8299055650858323E-4</v>
      </c>
      <c r="BP45">
        <f t="shared" si="34"/>
        <v>9</v>
      </c>
      <c r="BQ45">
        <v>6</v>
      </c>
      <c r="BR45" s="107">
        <f t="shared" si="35"/>
        <v>4.3659602098813502E-7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6.9910387303847412E-3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3.7070908602348249E-5</v>
      </c>
      <c r="BP46">
        <f t="shared" si="34"/>
        <v>9</v>
      </c>
      <c r="BQ46">
        <v>7</v>
      </c>
      <c r="BR46" s="107">
        <f t="shared" si="35"/>
        <v>1.1606451638657721E-7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1.41627066857635E-3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5.672964166397784E-6</v>
      </c>
      <c r="BP47">
        <f>BL12+1</f>
        <v>9</v>
      </c>
      <c r="BQ47">
        <v>8</v>
      </c>
      <c r="BR47" s="107">
        <f t="shared" si="35"/>
        <v>2.3512782085783424E-8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2.1673201590329845E-4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6.3943422313039566E-7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2.4429180962835062E-5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3.1659147760332236E-4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4.3736714741103314E-5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8.8603465974943251E-6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1.3558995623394524E-6</v>
      </c>
    </row>
    <row r="53" spans="1:62" x14ac:dyDescent="0.25">
      <c r="BH53">
        <f>BH48+1</f>
        <v>6</v>
      </c>
      <c r="BI53">
        <v>10</v>
      </c>
      <c r="BJ53" s="107">
        <f>$H$31*H49</f>
        <v>1.5283166927491875E-7</v>
      </c>
    </row>
    <row r="54" spans="1:62" x14ac:dyDescent="0.25">
      <c r="BH54">
        <f>BH51+1</f>
        <v>7</v>
      </c>
      <c r="BI54">
        <v>8</v>
      </c>
      <c r="BJ54" s="107">
        <f>$H$32*H47</f>
        <v>1.6119289824542073E-6</v>
      </c>
    </row>
    <row r="55" spans="1:62" x14ac:dyDescent="0.25">
      <c r="BH55">
        <f>BH52+1</f>
        <v>7</v>
      </c>
      <c r="BI55">
        <v>9</v>
      </c>
      <c r="BJ55" s="107">
        <f>$H$32*H48</f>
        <v>2.4667362363115933E-7</v>
      </c>
    </row>
    <row r="56" spans="1:62" x14ac:dyDescent="0.25">
      <c r="BH56">
        <f>BH53+1</f>
        <v>7</v>
      </c>
      <c r="BI56">
        <v>10</v>
      </c>
      <c r="BJ56" s="107">
        <f>$H$32*H49</f>
        <v>2.7804081299795395E-8</v>
      </c>
    </row>
    <row r="57" spans="1:62" x14ac:dyDescent="0.25">
      <c r="BH57">
        <f>BH55+1</f>
        <v>8</v>
      </c>
      <c r="BI57">
        <v>9</v>
      </c>
      <c r="BJ57" s="107">
        <f>$H$33*H48</f>
        <v>3.4260786555721445E-8</v>
      </c>
    </row>
    <row r="58" spans="1:62" x14ac:dyDescent="0.25">
      <c r="BH58">
        <f>BH56+1</f>
        <v>8</v>
      </c>
      <c r="BI58">
        <v>10</v>
      </c>
      <c r="BJ58" s="107">
        <f>$H$33*H49</f>
        <v>3.8617411978127966E-9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4.0557078619067961E-10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J14" sqref="J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150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8" t="s">
        <v>130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2017-12-15T13:01:17Z</dcterms:modified>
</cp:coreProperties>
</file>