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por\Desktop\"/>
    </mc:Choice>
  </mc:AlternateContent>
  <bookViews>
    <workbookView xWindow="1320" yWindow="0" windowWidth="27480" windowHeight="14220" activeTab="4"/>
  </bookViews>
  <sheets>
    <sheet name="RazaInicial" sheetId="1" r:id="rId1"/>
    <sheet name="Perks" sheetId="2" r:id="rId2"/>
    <sheet name="XP" sheetId="3" r:id="rId3"/>
    <sheet name="ARMOR" sheetId="4" r:id="rId4"/>
    <sheet name="Daernyeris" sheetId="6" r:id="rId5"/>
    <sheet name="Efects_Items" sheetId="8" r:id="rId6"/>
    <sheet name="Efects_Armas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6" l="1"/>
  <c r="L10" i="6" l="1"/>
  <c r="B4" i="4"/>
  <c r="B12" i="4" l="1"/>
  <c r="K22" i="6"/>
  <c r="M22" i="6" l="1"/>
  <c r="B18" i="6" l="1"/>
  <c r="B16" i="6"/>
  <c r="B14" i="6"/>
  <c r="K15" i="6" l="1"/>
  <c r="M15" i="6" s="1"/>
  <c r="K13" i="6"/>
  <c r="M13" i="6" s="1"/>
  <c r="B10" i="6"/>
  <c r="K27" i="6"/>
  <c r="M27" i="6" s="1"/>
  <c r="K35" i="6"/>
  <c r="M35" i="6" s="1"/>
  <c r="K30" i="6"/>
  <c r="M30" i="6" s="1"/>
  <c r="K25" i="6"/>
  <c r="K29" i="6"/>
  <c r="M29" i="6" s="1"/>
  <c r="K34" i="6"/>
  <c r="M34" i="6" s="1"/>
  <c r="K24" i="6"/>
  <c r="M24" i="6" s="1"/>
  <c r="K21" i="6"/>
  <c r="M21" i="6" s="1"/>
  <c r="K37" i="6"/>
  <c r="M37" i="6" s="1"/>
  <c r="K36" i="6"/>
  <c r="M36" i="6" s="1"/>
  <c r="K28" i="6"/>
  <c r="K33" i="6"/>
  <c r="M33" i="6" s="1"/>
  <c r="K23" i="6"/>
  <c r="M23" i="6" s="1"/>
  <c r="K31" i="6"/>
  <c r="M31" i="6" s="1"/>
  <c r="K26" i="6"/>
  <c r="M26" i="6" s="1"/>
  <c r="K32" i="6"/>
  <c r="M32" i="6" s="1"/>
  <c r="K20" i="6"/>
  <c r="M20" i="6" s="1"/>
  <c r="K19" i="6"/>
  <c r="M19" i="6" s="1"/>
  <c r="K17" i="6"/>
  <c r="M17" i="6" s="1"/>
  <c r="K12" i="6"/>
  <c r="K7" i="6"/>
  <c r="K8" i="6" s="1"/>
  <c r="M8" i="6" s="1"/>
  <c r="K5" i="6"/>
  <c r="K6" i="6" s="1"/>
  <c r="M6" i="6" s="1"/>
  <c r="K3" i="6"/>
  <c r="M3" i="6" s="1"/>
  <c r="B11" i="6"/>
  <c r="K11" i="6" s="1"/>
  <c r="M11" i="6" s="1"/>
  <c r="R2" i="6"/>
  <c r="Q2" i="6"/>
  <c r="M28" i="6" l="1"/>
  <c r="M7" i="6"/>
  <c r="M25" i="6"/>
  <c r="K4" i="6"/>
  <c r="M4" i="6" s="1"/>
  <c r="M5" i="6"/>
  <c r="M12" i="6"/>
  <c r="K16" i="6"/>
  <c r="K14" i="6"/>
  <c r="K18" i="6"/>
  <c r="A2" i="2"/>
  <c r="M18" i="6" l="1"/>
  <c r="M16" i="6"/>
  <c r="M14" i="6"/>
  <c r="J27" i="3"/>
  <c r="B16" i="4" l="1"/>
  <c r="B22" i="4"/>
  <c r="B31" i="4" s="1"/>
  <c r="B40" i="4" s="1"/>
  <c r="B23" i="4"/>
  <c r="B32" i="4" s="1"/>
  <c r="B41" i="4" s="1"/>
  <c r="B24" i="4"/>
  <c r="B25" i="4"/>
  <c r="B34" i="4" s="1"/>
  <c r="B43" i="4" s="1"/>
  <c r="B15" i="4"/>
  <c r="B33" i="4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3" i="3"/>
  <c r="F3" i="3" s="1"/>
  <c r="F4" i="3" s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3" i="3"/>
  <c r="D3" i="3" s="1"/>
  <c r="B42" i="4" l="1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D4" i="3"/>
  <c r="D5" i="3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E25" i="1"/>
  <c r="E17" i="1"/>
  <c r="E22" i="1"/>
  <c r="E21" i="1"/>
  <c r="E15" i="1"/>
  <c r="E2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M27" i="1"/>
  <c r="M26" i="1"/>
  <c r="M25" i="1"/>
  <c r="M24" i="1"/>
  <c r="M18" i="1"/>
  <c r="M38" i="1" s="1"/>
  <c r="M22" i="1"/>
  <c r="M23" i="1"/>
  <c r="L15" i="1"/>
  <c r="L37" i="1" s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K32" i="1"/>
  <c r="K25" i="1"/>
  <c r="K24" i="1"/>
  <c r="K28" i="1"/>
  <c r="K22" i="1"/>
  <c r="K26" i="1"/>
  <c r="V15" i="1"/>
  <c r="V37" i="1" s="1"/>
  <c r="V16" i="1"/>
  <c r="V17" i="1"/>
  <c r="V36" i="1" s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U24" i="1"/>
  <c r="U30" i="1"/>
  <c r="U29" i="1"/>
  <c r="U21" i="1"/>
  <c r="U27" i="1"/>
  <c r="U31" i="1"/>
  <c r="D15" i="1"/>
  <c r="D37" i="1" s="1"/>
  <c r="D16" i="1"/>
  <c r="D17" i="1"/>
  <c r="D36" i="1" s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C24" i="1"/>
  <c r="C23" i="1"/>
  <c r="C18" i="1"/>
  <c r="C38" i="1" s="1"/>
  <c r="C17" i="1"/>
  <c r="C28" i="1"/>
  <c r="C22" i="1"/>
  <c r="C20" i="1"/>
  <c r="H15" i="1"/>
  <c r="H16" i="1"/>
  <c r="H17" i="1"/>
  <c r="H36" i="1" s="1"/>
  <c r="H18" i="1"/>
  <c r="H38" i="1" s="1"/>
  <c r="H19" i="1"/>
  <c r="H20" i="1"/>
  <c r="H21" i="1"/>
  <c r="H22" i="1"/>
  <c r="H23" i="1"/>
  <c r="H24" i="1"/>
  <c r="H25" i="1"/>
  <c r="H26" i="1"/>
  <c r="H27" i="1"/>
  <c r="H28" i="1"/>
  <c r="H29" i="1"/>
  <c r="H39" i="1" s="1"/>
  <c r="H30" i="1"/>
  <c r="H31" i="1"/>
  <c r="H32" i="1"/>
  <c r="G31" i="1"/>
  <c r="G28" i="1"/>
  <c r="G19" i="1"/>
  <c r="G15" i="1"/>
  <c r="G27" i="1"/>
  <c r="G17" i="1"/>
  <c r="J15" i="1"/>
  <c r="J16" i="1"/>
  <c r="J17" i="1"/>
  <c r="J36" i="1" s="1"/>
  <c r="J18" i="1"/>
  <c r="J38" i="1" s="1"/>
  <c r="J19" i="1"/>
  <c r="J20" i="1"/>
  <c r="J21" i="1"/>
  <c r="J22" i="1"/>
  <c r="J23" i="1"/>
  <c r="J24" i="1"/>
  <c r="J25" i="1"/>
  <c r="J26" i="1"/>
  <c r="J27" i="1"/>
  <c r="J28" i="1"/>
  <c r="J29" i="1"/>
  <c r="J39" i="1" s="1"/>
  <c r="J30" i="1"/>
  <c r="J31" i="1"/>
  <c r="J32" i="1"/>
  <c r="I32" i="1"/>
  <c r="I20" i="1"/>
  <c r="I19" i="1"/>
  <c r="I15" i="1"/>
  <c r="I27" i="1"/>
  <c r="I16" i="1"/>
  <c r="T15" i="1"/>
  <c r="T16" i="1"/>
  <c r="T17" i="1"/>
  <c r="T36" i="1" s="1"/>
  <c r="T18" i="1"/>
  <c r="T38" i="1" s="1"/>
  <c r="T19" i="1"/>
  <c r="T20" i="1"/>
  <c r="T21" i="1"/>
  <c r="T22" i="1"/>
  <c r="T23" i="1"/>
  <c r="T24" i="1"/>
  <c r="T25" i="1"/>
  <c r="T26" i="1"/>
  <c r="T27" i="1"/>
  <c r="T28" i="1"/>
  <c r="T29" i="1"/>
  <c r="T39" i="1" s="1"/>
  <c r="T30" i="1"/>
  <c r="T31" i="1"/>
  <c r="T32" i="1"/>
  <c r="S31" i="1"/>
  <c r="S30" i="1"/>
  <c r="S29" i="1"/>
  <c r="S28" i="1"/>
  <c r="S27" i="1"/>
  <c r="S21" i="1"/>
  <c r="R15" i="1"/>
  <c r="R16" i="1"/>
  <c r="R17" i="1"/>
  <c r="R36" i="1" s="1"/>
  <c r="R18" i="1"/>
  <c r="R38" i="1" s="1"/>
  <c r="R19" i="1"/>
  <c r="R20" i="1"/>
  <c r="R21" i="1"/>
  <c r="R22" i="1"/>
  <c r="R23" i="1"/>
  <c r="R24" i="1"/>
  <c r="R25" i="1"/>
  <c r="R26" i="1"/>
  <c r="R27" i="1"/>
  <c r="R28" i="1"/>
  <c r="R29" i="1"/>
  <c r="R39" i="1" s="1"/>
  <c r="R30" i="1"/>
  <c r="R31" i="1"/>
  <c r="R32" i="1"/>
  <c r="Q31" i="1"/>
  <c r="Q20" i="1"/>
  <c r="Q30" i="1"/>
  <c r="Q28" i="1"/>
  <c r="Q15" i="1"/>
  <c r="Q29" i="1"/>
  <c r="P15" i="1"/>
  <c r="P16" i="1"/>
  <c r="P17" i="1"/>
  <c r="P36" i="1" s="1"/>
  <c r="P18" i="1"/>
  <c r="P38" i="1" s="1"/>
  <c r="P19" i="1"/>
  <c r="P20" i="1"/>
  <c r="O19" i="1"/>
  <c r="O20" i="1"/>
  <c r="O18" i="1"/>
  <c r="O17" i="1"/>
  <c r="O16" i="1"/>
  <c r="O15" i="1"/>
  <c r="S15" i="1"/>
  <c r="C15" i="1"/>
  <c r="U15" i="1"/>
  <c r="K15" i="1"/>
  <c r="K37" i="1" s="1"/>
  <c r="M15" i="1"/>
  <c r="Q16" i="1"/>
  <c r="S16" i="1"/>
  <c r="G16" i="1"/>
  <c r="C16" i="1"/>
  <c r="U16" i="1"/>
  <c r="K16" i="1"/>
  <c r="M16" i="1"/>
  <c r="E16" i="1"/>
  <c r="Q17" i="1"/>
  <c r="S17" i="1"/>
  <c r="I17" i="1"/>
  <c r="U17" i="1"/>
  <c r="K17" i="1"/>
  <c r="M17" i="1"/>
  <c r="Q18" i="1"/>
  <c r="Q38" i="1" s="1"/>
  <c r="S18" i="1"/>
  <c r="I18" i="1"/>
  <c r="G18" i="1"/>
  <c r="G38" i="1" s="1"/>
  <c r="U18" i="1"/>
  <c r="U38" i="1" s="1"/>
  <c r="K18" i="1"/>
  <c r="E18" i="1"/>
  <c r="E38" i="1" s="1"/>
  <c r="Q19" i="1"/>
  <c r="S19" i="1"/>
  <c r="C19" i="1"/>
  <c r="U19" i="1"/>
  <c r="K19" i="1"/>
  <c r="M19" i="1"/>
  <c r="E19" i="1"/>
  <c r="S20" i="1"/>
  <c r="G20" i="1"/>
  <c r="U20" i="1"/>
  <c r="K20" i="1"/>
  <c r="M20" i="1"/>
  <c r="E20" i="1"/>
  <c r="P21" i="1"/>
  <c r="Q21" i="1"/>
  <c r="I21" i="1"/>
  <c r="G21" i="1"/>
  <c r="C21" i="1"/>
  <c r="K21" i="1"/>
  <c r="M21" i="1"/>
  <c r="P22" i="1"/>
  <c r="Q22" i="1"/>
  <c r="S22" i="1"/>
  <c r="I22" i="1"/>
  <c r="G22" i="1"/>
  <c r="U22" i="1"/>
  <c r="P23" i="1"/>
  <c r="Q23" i="1"/>
  <c r="S23" i="1"/>
  <c r="I23" i="1"/>
  <c r="G23" i="1"/>
  <c r="U23" i="1"/>
  <c r="K23" i="1"/>
  <c r="E23" i="1"/>
  <c r="P24" i="1"/>
  <c r="Q24" i="1"/>
  <c r="S24" i="1"/>
  <c r="I24" i="1"/>
  <c r="G24" i="1"/>
  <c r="P25" i="1"/>
  <c r="Q25" i="1"/>
  <c r="S25" i="1"/>
  <c r="I25" i="1"/>
  <c r="G25" i="1"/>
  <c r="C25" i="1"/>
  <c r="U25" i="1"/>
  <c r="P26" i="1"/>
  <c r="Q26" i="1"/>
  <c r="S26" i="1"/>
  <c r="I26" i="1"/>
  <c r="G26" i="1"/>
  <c r="C26" i="1"/>
  <c r="U26" i="1"/>
  <c r="E26" i="1"/>
  <c r="P27" i="1"/>
  <c r="Q27" i="1"/>
  <c r="C27" i="1"/>
  <c r="K27" i="1"/>
  <c r="E27" i="1"/>
  <c r="P28" i="1"/>
  <c r="I28" i="1"/>
  <c r="U28" i="1"/>
  <c r="M28" i="1"/>
  <c r="E28" i="1"/>
  <c r="P29" i="1"/>
  <c r="I29" i="1"/>
  <c r="I39" i="1" s="1"/>
  <c r="G29" i="1"/>
  <c r="C29" i="1"/>
  <c r="K29" i="1"/>
  <c r="M29" i="1"/>
  <c r="M39" i="1" s="1"/>
  <c r="E29" i="1"/>
  <c r="P30" i="1"/>
  <c r="I30" i="1"/>
  <c r="G30" i="1"/>
  <c r="C30" i="1"/>
  <c r="K30" i="1"/>
  <c r="M30" i="1"/>
  <c r="E30" i="1"/>
  <c r="P31" i="1"/>
  <c r="I31" i="1"/>
  <c r="C31" i="1"/>
  <c r="K31" i="1"/>
  <c r="M31" i="1"/>
  <c r="E31" i="1"/>
  <c r="P32" i="1"/>
  <c r="Q32" i="1"/>
  <c r="S32" i="1"/>
  <c r="G32" i="1"/>
  <c r="C32" i="1"/>
  <c r="U32" i="1"/>
  <c r="M32" i="1"/>
  <c r="E32" i="1"/>
  <c r="O21" i="1"/>
  <c r="O22" i="1"/>
  <c r="O23" i="1"/>
  <c r="O24" i="1"/>
  <c r="O25" i="1"/>
  <c r="O26" i="1"/>
  <c r="O27" i="1"/>
  <c r="O28" i="1"/>
  <c r="O29" i="1"/>
  <c r="O39" i="1" s="1"/>
  <c r="O30" i="1"/>
  <c r="O31" i="1"/>
  <c r="O32" i="1"/>
  <c r="F12" i="1"/>
  <c r="E12" i="1"/>
  <c r="K10" i="1"/>
  <c r="L10" i="1"/>
  <c r="D13" i="1"/>
  <c r="C13" i="1"/>
  <c r="H9" i="1"/>
  <c r="G9" i="1"/>
  <c r="J8" i="1"/>
  <c r="I8" i="1"/>
  <c r="T12" i="1"/>
  <c r="S12" i="1"/>
  <c r="T11" i="1"/>
  <c r="S11" i="1"/>
  <c r="R11" i="1"/>
  <c r="Q11" i="1"/>
  <c r="P9" i="1"/>
  <c r="Q9" i="1"/>
  <c r="R9" i="1"/>
  <c r="S9" i="1"/>
  <c r="T9" i="1"/>
  <c r="I9" i="1"/>
  <c r="J9" i="1"/>
  <c r="C9" i="1"/>
  <c r="D9" i="1"/>
  <c r="U9" i="1"/>
  <c r="V9" i="1"/>
  <c r="K9" i="1"/>
  <c r="L9" i="1"/>
  <c r="M9" i="1"/>
  <c r="N9" i="1"/>
  <c r="E9" i="1"/>
  <c r="F9" i="1"/>
  <c r="P10" i="1"/>
  <c r="Q10" i="1"/>
  <c r="R10" i="1"/>
  <c r="S10" i="1"/>
  <c r="T10" i="1"/>
  <c r="I10" i="1"/>
  <c r="J10" i="1"/>
  <c r="G10" i="1"/>
  <c r="H10" i="1"/>
  <c r="C10" i="1"/>
  <c r="D10" i="1"/>
  <c r="U10" i="1"/>
  <c r="V10" i="1"/>
  <c r="M10" i="1"/>
  <c r="N10" i="1"/>
  <c r="E10" i="1"/>
  <c r="F10" i="1"/>
  <c r="P12" i="1"/>
  <c r="Q12" i="1"/>
  <c r="R12" i="1"/>
  <c r="I12" i="1"/>
  <c r="J12" i="1"/>
  <c r="G12" i="1"/>
  <c r="H12" i="1"/>
  <c r="C12" i="1"/>
  <c r="D12" i="1"/>
  <c r="U12" i="1"/>
  <c r="V12" i="1"/>
  <c r="K12" i="1"/>
  <c r="L12" i="1"/>
  <c r="M12" i="1"/>
  <c r="N12" i="1"/>
  <c r="P8" i="1"/>
  <c r="Q8" i="1"/>
  <c r="R8" i="1"/>
  <c r="S8" i="1"/>
  <c r="T8" i="1"/>
  <c r="G8" i="1"/>
  <c r="H8" i="1"/>
  <c r="C8" i="1"/>
  <c r="D8" i="1"/>
  <c r="U8" i="1"/>
  <c r="V8" i="1"/>
  <c r="K8" i="1"/>
  <c r="L8" i="1"/>
  <c r="M8" i="1"/>
  <c r="N8" i="1"/>
  <c r="E8" i="1"/>
  <c r="F8" i="1"/>
  <c r="P13" i="1"/>
  <c r="Q13" i="1"/>
  <c r="R13" i="1"/>
  <c r="S13" i="1"/>
  <c r="T13" i="1"/>
  <c r="I13" i="1"/>
  <c r="J13" i="1"/>
  <c r="G13" i="1"/>
  <c r="H13" i="1"/>
  <c r="U13" i="1"/>
  <c r="V13" i="1"/>
  <c r="K13" i="1"/>
  <c r="L13" i="1"/>
  <c r="M13" i="1"/>
  <c r="N13" i="1"/>
  <c r="E13" i="1"/>
  <c r="F13" i="1"/>
  <c r="O9" i="1"/>
  <c r="O10" i="1"/>
  <c r="O12" i="1"/>
  <c r="O8" i="1"/>
  <c r="O13" i="1"/>
  <c r="O11" i="1"/>
  <c r="P11" i="1"/>
  <c r="I11" i="1"/>
  <c r="J11" i="1"/>
  <c r="G11" i="1"/>
  <c r="H11" i="1"/>
  <c r="C11" i="1"/>
  <c r="D11" i="1"/>
  <c r="U11" i="1"/>
  <c r="V11" i="1"/>
  <c r="K11" i="1"/>
  <c r="L11" i="1"/>
  <c r="M11" i="1"/>
  <c r="N11" i="1"/>
  <c r="E11" i="1"/>
  <c r="F11" i="1"/>
  <c r="R5" i="1"/>
  <c r="S5" i="1"/>
  <c r="T5" i="1"/>
  <c r="I5" i="1"/>
  <c r="J5" i="1"/>
  <c r="G5" i="1"/>
  <c r="H5" i="1"/>
  <c r="C5" i="1"/>
  <c r="D5" i="1"/>
  <c r="U5" i="1"/>
  <c r="V5" i="1"/>
  <c r="K5" i="1"/>
  <c r="L5" i="1"/>
  <c r="M5" i="1"/>
  <c r="N5" i="1"/>
  <c r="E5" i="1"/>
  <c r="F5" i="1"/>
  <c r="Q5" i="1"/>
  <c r="P5" i="1"/>
  <c r="O5" i="1"/>
  <c r="O37" i="1" l="1"/>
  <c r="Q39" i="1"/>
  <c r="G36" i="1"/>
  <c r="U39" i="1"/>
  <c r="K39" i="1"/>
  <c r="S36" i="1"/>
  <c r="U37" i="1"/>
  <c r="Q37" i="1"/>
  <c r="V38" i="1"/>
  <c r="E39" i="1"/>
  <c r="G39" i="1"/>
  <c r="K38" i="1"/>
  <c r="S38" i="1"/>
  <c r="U36" i="1"/>
  <c r="M37" i="1"/>
  <c r="S37" i="1"/>
  <c r="O38" i="1"/>
  <c r="P37" i="1"/>
  <c r="R37" i="1"/>
  <c r="S39" i="1"/>
  <c r="T37" i="1"/>
  <c r="J37" i="1"/>
  <c r="H37" i="1"/>
  <c r="C36" i="1"/>
  <c r="N39" i="1"/>
  <c r="N36" i="1"/>
  <c r="E37" i="1"/>
  <c r="F39" i="1"/>
  <c r="F36" i="1"/>
  <c r="I36" i="1"/>
  <c r="P39" i="1"/>
  <c r="M36" i="1"/>
  <c r="D38" i="1"/>
  <c r="L38" i="1"/>
  <c r="N37" i="1"/>
  <c r="F37" i="1"/>
  <c r="O34" i="1"/>
  <c r="O35" i="1" s="1"/>
  <c r="C39" i="1"/>
  <c r="E34" i="1"/>
  <c r="E35" i="1" s="1"/>
  <c r="P34" i="1"/>
  <c r="P35" i="1" s="1"/>
  <c r="I38" i="1"/>
  <c r="K36" i="1"/>
  <c r="Q36" i="1"/>
  <c r="C37" i="1"/>
  <c r="O36" i="1"/>
  <c r="R34" i="1"/>
  <c r="R35" i="1" s="1"/>
  <c r="T34" i="1"/>
  <c r="T35" i="1" s="1"/>
  <c r="I37" i="1"/>
  <c r="J34" i="1"/>
  <c r="J35" i="1" s="1"/>
  <c r="G37" i="1"/>
  <c r="H34" i="1"/>
  <c r="H35" i="1" s="1"/>
  <c r="D39" i="1"/>
  <c r="V39" i="1"/>
  <c r="L39" i="1"/>
  <c r="L36" i="1"/>
  <c r="N38" i="1"/>
  <c r="E36" i="1"/>
  <c r="F38" i="1"/>
  <c r="D6" i="3"/>
  <c r="Q34" i="1"/>
  <c r="Q35" i="1" s="1"/>
  <c r="S34" i="1"/>
  <c r="S35" i="1" s="1"/>
  <c r="C34" i="1"/>
  <c r="C35" i="1" s="1"/>
  <c r="M34" i="1"/>
  <c r="M35" i="1" s="1"/>
  <c r="D34" i="1"/>
  <c r="D35" i="1" s="1"/>
  <c r="V34" i="1"/>
  <c r="V35" i="1" s="1"/>
  <c r="K34" i="1"/>
  <c r="K35" i="1" s="1"/>
  <c r="L34" i="1"/>
  <c r="L35" i="1" s="1"/>
  <c r="U34" i="1"/>
  <c r="U35" i="1" s="1"/>
  <c r="G34" i="1"/>
  <c r="G35" i="1" s="1"/>
  <c r="N34" i="1"/>
  <c r="N35" i="1" s="1"/>
  <c r="F34" i="1"/>
  <c r="F35" i="1" s="1"/>
  <c r="I34" i="1"/>
  <c r="I35" i="1" s="1"/>
  <c r="D7" i="3" l="1"/>
  <c r="D8" i="3" l="1"/>
  <c r="D9" i="3" l="1"/>
  <c r="D10" i="3" l="1"/>
  <c r="D11" i="3" l="1"/>
  <c r="D12" i="3" l="1"/>
  <c r="D13" i="3" l="1"/>
  <c r="D14" i="3" l="1"/>
  <c r="D15" i="3" l="1"/>
  <c r="D16" i="3" l="1"/>
  <c r="D17" i="3" l="1"/>
  <c r="D18" i="3" l="1"/>
  <c r="D19" i="3" l="1"/>
  <c r="D20" i="3" l="1"/>
  <c r="D21" i="3" l="1"/>
  <c r="D22" i="3" l="1"/>
  <c r="D23" i="3" l="1"/>
  <c r="D24" i="3" l="1"/>
  <c r="D25" i="3" l="1"/>
  <c r="D26" i="3" l="1"/>
  <c r="D27" i="3" l="1"/>
  <c r="D28" i="3" l="1"/>
  <c r="D29" i="3" l="1"/>
  <c r="D30" i="3" l="1"/>
  <c r="D31" i="3" l="1"/>
  <c r="D32" i="3" l="1"/>
  <c r="D33" i="3" l="1"/>
  <c r="D34" i="3" l="1"/>
  <c r="D35" i="3" l="1"/>
  <c r="D36" i="3" l="1"/>
  <c r="D37" i="3" l="1"/>
  <c r="D38" i="3" l="1"/>
  <c r="D39" i="3" l="1"/>
  <c r="D40" i="3" l="1"/>
  <c r="D41" i="3" l="1"/>
  <c r="D42" i="3" l="1"/>
  <c r="D43" i="3" l="1"/>
  <c r="D44" i="3" l="1"/>
  <c r="D45" i="3" l="1"/>
  <c r="D46" i="3" l="1"/>
  <c r="D47" i="3" l="1"/>
  <c r="D48" i="3" l="1"/>
  <c r="D49" i="3" l="1"/>
  <c r="D50" i="3" l="1"/>
  <c r="D51" i="3" l="1"/>
  <c r="D52" i="3" l="1"/>
  <c r="D53" i="3" l="1"/>
  <c r="D54" i="3" l="1"/>
  <c r="D55" i="3" l="1"/>
  <c r="D56" i="3" l="1"/>
  <c r="D57" i="3" l="1"/>
  <c r="D58" i="3" l="1"/>
  <c r="D59" i="3" l="1"/>
  <c r="D60" i="3" l="1"/>
  <c r="D61" i="3" l="1"/>
  <c r="D62" i="3" l="1"/>
  <c r="D63" i="3" l="1"/>
  <c r="D64" i="3" l="1"/>
  <c r="D65" i="3" l="1"/>
  <c r="D66" i="3" l="1"/>
  <c r="D67" i="3" l="1"/>
  <c r="D68" i="3" l="1"/>
  <c r="D69" i="3" l="1"/>
  <c r="D70" i="3" l="1"/>
  <c r="D71" i="3" l="1"/>
  <c r="D72" i="3" l="1"/>
  <c r="D73" i="3" l="1"/>
  <c r="D74" i="3" l="1"/>
  <c r="D75" i="3" l="1"/>
  <c r="D76" i="3" l="1"/>
  <c r="D77" i="3" l="1"/>
  <c r="D78" i="3" l="1"/>
  <c r="D79" i="3" l="1"/>
  <c r="D80" i="3" l="1"/>
  <c r="D81" i="3" l="1"/>
  <c r="D82" i="3" l="1"/>
  <c r="B9" i="4"/>
  <c r="F9" i="6" s="1"/>
  <c r="B13" i="4" l="1"/>
  <c r="B17" i="4" s="1"/>
  <c r="B21" i="4"/>
  <c r="D2" i="4"/>
  <c r="D6" i="4" l="1"/>
  <c r="J9" i="6"/>
  <c r="B26" i="4"/>
  <c r="G9" i="6" s="1"/>
  <c r="B30" i="4"/>
  <c r="D3" i="4" l="1"/>
  <c r="B35" i="4"/>
  <c r="H9" i="6" s="1"/>
  <c r="B39" i="4"/>
  <c r="B44" i="4" s="1"/>
  <c r="I9" i="6" s="1"/>
  <c r="K9" i="6" l="1"/>
  <c r="K10" i="6" s="1"/>
  <c r="M10" i="6" s="1"/>
  <c r="D5" i="4"/>
  <c r="D4" i="4"/>
  <c r="M9" i="6" l="1"/>
  <c r="D8" i="4"/>
  <c r="D9" i="4" l="1"/>
  <c r="E8" i="4"/>
</calcChain>
</file>

<file path=xl/comments1.xml><?xml version="1.0" encoding="utf-8"?>
<comments xmlns="http://schemas.openxmlformats.org/spreadsheetml/2006/main">
  <authors>
    <author>PORTA Isaac</author>
  </authors>
  <commentList>
    <comment ref="M14" authorId="0" shapeId="0">
      <text>
        <r>
          <rPr>
            <b/>
            <sz val="9"/>
            <color indexed="81"/>
            <rFont val="Tahoma"/>
            <family val="2"/>
          </rPr>
          <t>PORTA Isaac:</t>
        </r>
        <r>
          <rPr>
            <sz val="9"/>
            <color indexed="81"/>
            <rFont val="Tahoma"/>
            <family val="2"/>
          </rPr>
          <t xml:space="preserve">
Acceso a fortalezas Orcas y poder comerciar en ellas</t>
        </r>
      </text>
    </comment>
  </commentList>
</comments>
</file>

<file path=xl/sharedStrings.xml><?xml version="1.0" encoding="utf-8"?>
<sst xmlns="http://schemas.openxmlformats.org/spreadsheetml/2006/main" count="695" uniqueCount="420">
  <si>
    <t>RAZA</t>
  </si>
  <si>
    <t>Altura/Movimiento</t>
  </si>
  <si>
    <t>Salud</t>
  </si>
  <si>
    <t>Magia</t>
  </si>
  <si>
    <t>Stamina</t>
  </si>
  <si>
    <t>Alteración</t>
  </si>
  <si>
    <t>Conjuración</t>
  </si>
  <si>
    <t>Destrucción</t>
  </si>
  <si>
    <t>Encantamiento</t>
  </si>
  <si>
    <t>Ilusión</t>
  </si>
  <si>
    <t>Restauración</t>
  </si>
  <si>
    <t>Arquero</t>
  </si>
  <si>
    <t>Bloqueo</t>
  </si>
  <si>
    <t>Armadura Pesada</t>
  </si>
  <si>
    <t>Una mano</t>
  </si>
  <si>
    <t>Herreria</t>
  </si>
  <si>
    <t>Dos manos</t>
  </si>
  <si>
    <t>Alquimia</t>
  </si>
  <si>
    <t>Armadura Ligera</t>
  </si>
  <si>
    <t>Cerraduras</t>
  </si>
  <si>
    <t>Ladrón</t>
  </si>
  <si>
    <t>Sigilo</t>
  </si>
  <si>
    <t>Eloquencia</t>
  </si>
  <si>
    <t>Powers</t>
  </si>
  <si>
    <t>Resistencia Fuego</t>
  </si>
  <si>
    <t>Resistencia Frio</t>
  </si>
  <si>
    <t>Resistencia Pociones</t>
  </si>
  <si>
    <t>Resistencia Magia</t>
  </si>
  <si>
    <t>% Oro Extra</t>
  </si>
  <si>
    <t>Altmer-M</t>
  </si>
  <si>
    <t>Altmer-F</t>
  </si>
  <si>
    <t>Argonian-M</t>
  </si>
  <si>
    <t>Argonian-F</t>
  </si>
  <si>
    <t>Bosmer-M</t>
  </si>
  <si>
    <t>Bosmer-F</t>
  </si>
  <si>
    <t>Breton-M</t>
  </si>
  <si>
    <t>Breton-F</t>
  </si>
  <si>
    <t>Dunmer-M</t>
  </si>
  <si>
    <t>Dunmer-F</t>
  </si>
  <si>
    <t xml:space="preserve">Imperial-M </t>
  </si>
  <si>
    <t>Imperial-F</t>
  </si>
  <si>
    <t>Krajit-M</t>
  </si>
  <si>
    <t>Krajit-F</t>
  </si>
  <si>
    <t>Nord-M</t>
  </si>
  <si>
    <t>Nord-F</t>
  </si>
  <si>
    <t>Orc-M</t>
  </si>
  <si>
    <t>Orc-F</t>
  </si>
  <si>
    <t>Redgurad-F</t>
  </si>
  <si>
    <t>Redguard-M</t>
  </si>
  <si>
    <t>Resistencia Enfermedades</t>
  </si>
  <si>
    <t>60s 25x Regenerate Magic</t>
  </si>
  <si>
    <t>60s 10x Salud</t>
  </si>
  <si>
    <t>60s Make Animal</t>
  </si>
  <si>
    <t>60s Absorb 50% MagicHostile</t>
  </si>
  <si>
    <t>60s 8pFuego</t>
  </si>
  <si>
    <t>60s Calma</t>
  </si>
  <si>
    <t>60s VisionNocturna</t>
  </si>
  <si>
    <t>30s Enemigos Huyen</t>
  </si>
  <si>
    <t>60s 2x Daño</t>
  </si>
  <si>
    <t>60s 10x Stamina</t>
  </si>
  <si>
    <t>Conjuro Adicional</t>
  </si>
  <si>
    <t>30s level6 Attack</t>
  </si>
  <si>
    <t>none</t>
  </si>
  <si>
    <t>Conjure Familiar</t>
  </si>
  <si>
    <t>8p Shock</t>
  </si>
  <si>
    <t>Fortalezas</t>
  </si>
  <si>
    <t>Guerrero/magico</t>
  </si>
  <si>
    <t>Total Hab Principales</t>
  </si>
  <si>
    <t>Total Perfecto(170)-Actual</t>
  </si>
  <si>
    <t>Hab Potenciar</t>
  </si>
  <si>
    <t>Hab Ofensivas</t>
  </si>
  <si>
    <t>Hab Defensivas</t>
  </si>
  <si>
    <t>Hab Sec</t>
  </si>
  <si>
    <t xml:space="preserve">Perk </t>
  </si>
  <si>
    <t xml:space="preserve">Rank </t>
  </si>
  <si>
    <t xml:space="preserve">Description </t>
  </si>
  <si>
    <t xml:space="preserve">ID </t>
  </si>
  <si>
    <t xml:space="preserve">Skill Req. </t>
  </si>
  <si>
    <t>Perk Req.</t>
  </si>
  <si>
    <t xml:space="preserve">Novice Alteration </t>
  </si>
  <si>
    <t xml:space="preserve">Cast Novice level Alteration spells for half magicka. </t>
  </si>
  <si>
    <t>Novice Alteration</t>
  </si>
  <si>
    <t xml:space="preserve">Apprentice Alteration </t>
  </si>
  <si>
    <t xml:space="preserve">Cast Apprentice level Alteration spells for half magicka. </t>
  </si>
  <si>
    <t xml:space="preserve">Magic Resistance </t>
  </si>
  <si>
    <t xml:space="preserve">Blocks 10% of a spell's effects. </t>
  </si>
  <si>
    <t>Apprentice Alteration</t>
  </si>
  <si>
    <t xml:space="preserve">Blocks 20% of a spell's effects. </t>
  </si>
  <si>
    <t xml:space="preserve">Blocks 30% of a spell's effects. </t>
  </si>
  <si>
    <t>Hability</t>
  </si>
  <si>
    <t>Novice Conjuration</t>
  </si>
  <si>
    <t>Summoner</t>
  </si>
  <si>
    <t>Atromancy</t>
  </si>
  <si>
    <t xml:space="preserve">Novice Conjuration </t>
  </si>
  <si>
    <t xml:space="preserve">Cast Novice level Conjuration spells for half magicka. </t>
  </si>
  <si>
    <t xml:space="preserve">Conjuration Dual Casting </t>
  </si>
  <si>
    <t xml:space="preserve">Dual casting a Conjuration spell overcharges the spell, allowing it to last longer. </t>
  </si>
  <si>
    <t xml:space="preserve">Summoner </t>
  </si>
  <si>
    <t xml:space="preserve">Can summon atronachs or raise undead twice as far away.[1] </t>
  </si>
  <si>
    <t xml:space="preserve">Can summon atronachs or raise undead three times as far away.[1] </t>
  </si>
  <si>
    <t xml:space="preserve">Atromancy </t>
  </si>
  <si>
    <t xml:space="preserve">Double duration for conjured Atronachs.[1] </t>
  </si>
  <si>
    <t xml:space="preserve">Elemental Potency </t>
  </si>
  <si>
    <t xml:space="preserve">Conjured Atronachs are 50% more powerful. </t>
  </si>
  <si>
    <t xml:space="preserve">Twin Souls </t>
  </si>
  <si>
    <t xml:space="preserve">You can have two atronachs or reanimated zombies.[1] </t>
  </si>
  <si>
    <t>Dark Souls or Elemental Potency</t>
  </si>
  <si>
    <t xml:space="preserve">Novice Destruction </t>
  </si>
  <si>
    <t xml:space="preserve">Cast Novice level Destruction spells for half magicka. </t>
  </si>
  <si>
    <t>Novice Destruction</t>
  </si>
  <si>
    <t xml:space="preserve">Augmented Flames </t>
  </si>
  <si>
    <t xml:space="preserve">Fire spells do 25% more damage. </t>
  </si>
  <si>
    <t xml:space="preserve">Fire spells do 50% more damage. </t>
  </si>
  <si>
    <t>Augmented Flames Level 1</t>
  </si>
  <si>
    <t xml:space="preserve">Augmented Frost </t>
  </si>
  <si>
    <t xml:space="preserve">Frost spells do 25% more damage. </t>
  </si>
  <si>
    <t xml:space="preserve">Frost spells do 50% more damage. </t>
  </si>
  <si>
    <t>Augmented Frost Level 1</t>
  </si>
  <si>
    <t xml:space="preserve">Augmented Shock </t>
  </si>
  <si>
    <t xml:space="preserve">Shock spells do 25% more damage. </t>
  </si>
  <si>
    <t xml:space="preserve">Shock spells do 50% more damage. </t>
  </si>
  <si>
    <t>Augmented Shock Level 1</t>
  </si>
  <si>
    <t xml:space="preserve">Destruction Dual Casting </t>
  </si>
  <si>
    <t xml:space="preserve">Dual casting a Destruction spell overcharges the effects into an even more powerful version. </t>
  </si>
  <si>
    <t xml:space="preserve">Impact </t>
  </si>
  <si>
    <t xml:space="preserve">Most destruction spells will stagger an opponent when dual cast. </t>
  </si>
  <si>
    <t>Destruction Dual Casting</t>
  </si>
  <si>
    <t xml:space="preserve">Shield Wall † </t>
  </si>
  <si>
    <t xml:space="preserve">Blocking is 20% more effective. (Actually 10%) </t>
  </si>
  <si>
    <t xml:space="preserve">Deflect Arrows ‡ </t>
  </si>
  <si>
    <t xml:space="preserve">Arrows that hit the shield do no damage. </t>
  </si>
  <si>
    <t>Shield Wall</t>
  </si>
  <si>
    <t xml:space="preserve">Elemental Protection ‡ </t>
  </si>
  <si>
    <t xml:space="preserve">Blocking with a shield reduces incoming fire, frost, and shock damage by 50%. </t>
  </si>
  <si>
    <t>Deflect Arrows</t>
  </si>
  <si>
    <t xml:space="preserve">Block Runner † </t>
  </si>
  <si>
    <t xml:space="preserve">Able to move faster with a shield or weapon raised. </t>
  </si>
  <si>
    <t>Elemental Protection</t>
  </si>
  <si>
    <t xml:space="preserve">Power Bash † </t>
  </si>
  <si>
    <t xml:space="preserve">Able to do a power bash. </t>
  </si>
  <si>
    <t xml:space="preserve">Shield Charge ‡ </t>
  </si>
  <si>
    <t xml:space="preserve">Sprinting with a shield raised knocks down most targets. </t>
  </si>
  <si>
    <t>Disarming Bash or Block Runner</t>
  </si>
  <si>
    <t xml:space="preserve">Quick Reflexes † </t>
  </si>
  <si>
    <t xml:space="preserve">Time slows down if you are blocking during an enemy's power attack. </t>
  </si>
  <si>
    <t xml:space="preserve">Agile Defender </t>
  </si>
  <si>
    <t xml:space="preserve">Increase armor rating for Light armor by 20%.[1] </t>
  </si>
  <si>
    <t xml:space="preserve">Custom Fit </t>
  </si>
  <si>
    <t xml:space="preserve">25% Armor bonus if wearing all Light Armor: head, chest, hands, feet.[2] </t>
  </si>
  <si>
    <t>Agile Defender</t>
  </si>
  <si>
    <t xml:space="preserve">Matching Set </t>
  </si>
  <si>
    <t xml:space="preserve">Additional 25% Armor bonus if wearing a matched set[3] of Light Armor. </t>
  </si>
  <si>
    <t>Custom Fit</t>
  </si>
  <si>
    <t xml:space="preserve">Unhindered </t>
  </si>
  <si>
    <t xml:space="preserve">Light Armor weighs nothing and doesn't slow you down when worn. </t>
  </si>
  <si>
    <t xml:space="preserve">Wind Walker </t>
  </si>
  <si>
    <t xml:space="preserve">Stamina regenerates 50% faster in all Light Armor: head, chest, hands, feet.[2] </t>
  </si>
  <si>
    <t>Unhindered</t>
  </si>
  <si>
    <t xml:space="preserve">Deft Movement </t>
  </si>
  <si>
    <t xml:space="preserve">10% chance of avoiding all damage from a melee attack while wearing all Light Armor: head, chest, hands, feet.[2][4] </t>
  </si>
  <si>
    <t>Wind Walker or Matching Set</t>
  </si>
  <si>
    <t xml:space="preserve">Armsman </t>
  </si>
  <si>
    <t xml:space="preserve">One-Handed weapons do 20% more damage. </t>
  </si>
  <si>
    <t xml:space="preserve">One-Handed weapons do 40% more damage. </t>
  </si>
  <si>
    <t xml:space="preserve">One-Handed weapons do 60% more damage. </t>
  </si>
  <si>
    <t xml:space="preserve">One-Handed weapons do 80% more damage. </t>
  </si>
  <si>
    <t xml:space="preserve">One-Handed weapons do twice as much damage. </t>
  </si>
  <si>
    <t xml:space="preserve">Bladesman </t>
  </si>
  <si>
    <t xml:space="preserve">Attacks with swords have a 10% chance of doing critical damage (+0% crit damage [1]). </t>
  </si>
  <si>
    <t>Armsman</t>
  </si>
  <si>
    <t xml:space="preserve">Attacks with swords have a 15% chance of doing more critical damage (+25% crit damage [1]). </t>
  </si>
  <si>
    <t xml:space="preserve">Attacks with swords have a 20% chance of doing even more critical damage (+50% crit damage [1]). </t>
  </si>
  <si>
    <t xml:space="preserve">Fighting Stance </t>
  </si>
  <si>
    <t xml:space="preserve">Power attacks with one-handed weapons cost 25% less stamina. </t>
  </si>
  <si>
    <t xml:space="preserve">Critical Charge </t>
  </si>
  <si>
    <t xml:space="preserve">Can do a one-handed power attack while sprinting that does double critical damage. </t>
  </si>
  <si>
    <t>Fighting Stance</t>
  </si>
  <si>
    <t xml:space="preserve">Savage Strike </t>
  </si>
  <si>
    <t xml:space="preserve">Standing power attacks do 25% bonus damage with a chance to decapitate your enemies. </t>
  </si>
  <si>
    <t xml:space="preserve">Enchanter </t>
  </si>
  <si>
    <t xml:space="preserve">New enchantments are 20% stronger. </t>
  </si>
  <si>
    <t xml:space="preserve">New enchantments are 40% stronger. </t>
  </si>
  <si>
    <t xml:space="preserve">New enchantments are 60% stronger. </t>
  </si>
  <si>
    <t xml:space="preserve">New enchantments are 80% stronger. </t>
  </si>
  <si>
    <t xml:space="preserve">New enchantments are 100% stronger. </t>
  </si>
  <si>
    <t xml:space="preserve">Fire Enchanter </t>
  </si>
  <si>
    <t xml:space="preserve">Fire enchantments on weapons and armor are 25% stronger.[1] </t>
  </si>
  <si>
    <t>Enchanter</t>
  </si>
  <si>
    <t xml:space="preserve">Frost Enchanter </t>
  </si>
  <si>
    <t xml:space="preserve">Frost enchantments on weapons and armor are 25% stronger.[1] </t>
  </si>
  <si>
    <t>Fire Enchanter</t>
  </si>
  <si>
    <t xml:space="preserve">Storm Enchanter </t>
  </si>
  <si>
    <t xml:space="preserve">Shock enchantments on weapons and armor are 25% stronger.[1] </t>
  </si>
  <si>
    <t>Frost Enchanter</t>
  </si>
  <si>
    <t xml:space="preserve">Insightful Enchanter </t>
  </si>
  <si>
    <t xml:space="preserve">Skill enchantments on armor are 25% stronger.[1] </t>
  </si>
  <si>
    <t xml:space="preserve">Corpus Enchanter </t>
  </si>
  <si>
    <t xml:space="preserve">Health, magicka, and stamina enchantments on armor are 25% stronger.[1][2] </t>
  </si>
  <si>
    <t>Insightful Enchanter</t>
  </si>
  <si>
    <t xml:space="preserve">Extra Effect </t>
  </si>
  <si>
    <t xml:space="preserve">Can put two enchantments on the same item.[3] </t>
  </si>
  <si>
    <t>Corpus Enchanter or Storm Enchanter</t>
  </si>
  <si>
    <t xml:space="preserve">Steel Smithing </t>
  </si>
  <si>
    <t xml:space="preserve">Can create Steel armor and weapons at forges, and improve them twice as much. </t>
  </si>
  <si>
    <t xml:space="preserve">Arcane Blacksmith </t>
  </si>
  <si>
    <t xml:space="preserve">You can improve magical weapons and armor. </t>
  </si>
  <si>
    <t xml:space="preserve">Elven Smithing </t>
  </si>
  <si>
    <t xml:space="preserve">Can create Elven armor and weapons at forges, and improve them twice as much. </t>
  </si>
  <si>
    <t xml:space="preserve">Advanced Armors </t>
  </si>
  <si>
    <t xml:space="preserve">Can create Scaled and Plate armor at forges, and improve them twice as much. </t>
  </si>
  <si>
    <t xml:space="preserve">Glass Smithing </t>
  </si>
  <si>
    <t xml:space="preserve">Can create Glass armor and weapons at forges, and improve them twice as much. </t>
  </si>
  <si>
    <t>Alchemist</t>
  </si>
  <si>
    <t>Potions and poisons you make are 20% stronger.</t>
  </si>
  <si>
    <t>Potions and poisons you make are 40% stronger.</t>
  </si>
  <si>
    <t>Potions and poisons you make are 60% stronger.</t>
  </si>
  <si>
    <t>Potions and poisons you make are 80% stronger.</t>
  </si>
  <si>
    <t>Potions and poisons you make are twice as strong.</t>
  </si>
  <si>
    <t>Physician</t>
  </si>
  <si>
    <t>Potions you mix that restore Health, Magicka or Stamina are 25% more powerful.</t>
  </si>
  <si>
    <t>Benefactor</t>
  </si>
  <si>
    <t>Potions you mix with beneficial effects have an additional 25% greater magnitude.</t>
  </si>
  <si>
    <t>Level</t>
  </si>
  <si>
    <t>LevelInicial</t>
  </si>
  <si>
    <t>LevelFinal</t>
  </si>
  <si>
    <t>XPRequired</t>
  </si>
  <si>
    <t>XPCum</t>
  </si>
  <si>
    <t>Level Player XP</t>
  </si>
  <si>
    <t>Hores</t>
  </si>
  <si>
    <t>500XP=3,5h</t>
  </si>
  <si>
    <t>HoresCum</t>
  </si>
  <si>
    <t>DEFENSA FISICA/MAGICO</t>
  </si>
  <si>
    <t>ATAQUE FISICO/MAGICO</t>
  </si>
  <si>
    <t>POTENCIAR</t>
  </si>
  <si>
    <t>Skill Now</t>
  </si>
  <si>
    <t>Cada punto de armor reduce un 0,12% del daño fisico</t>
  </si>
  <si>
    <t>Base Armor Rating</t>
  </si>
  <si>
    <t>Item quality</t>
  </si>
  <si>
    <t>skill</t>
  </si>
  <si>
    <t>skill efect</t>
  </si>
  <si>
    <t>unison perk</t>
  </si>
  <si>
    <t>Matching set</t>
  </si>
  <si>
    <t>armor perk</t>
  </si>
  <si>
    <t>SHIELD RATING</t>
  </si>
  <si>
    <t>Base shield rating</t>
  </si>
  <si>
    <t>DISPLAYED ARMOR RATING</t>
  </si>
  <si>
    <t>armadura rating</t>
  </si>
  <si>
    <t>Botas rating</t>
  </si>
  <si>
    <t>Guantes rating</t>
  </si>
  <si>
    <t>Casco rating</t>
  </si>
  <si>
    <t>Escudo Rating</t>
  </si>
  <si>
    <t>Armor effects</t>
  </si>
  <si>
    <t>ARMADURA ARMOR RATING</t>
  </si>
  <si>
    <t>BOTAS ARMOR RATING</t>
  </si>
  <si>
    <t>GUANTES ARMOR RATING</t>
  </si>
  <si>
    <t>CASCO ARMOR RATING</t>
  </si>
  <si>
    <t>DAMAGE reductioN %</t>
  </si>
  <si>
    <t>15-&gt;100</t>
  </si>
  <si>
    <t>1habilidad</t>
  </si>
  <si>
    <t>4930XP</t>
  </si>
  <si>
    <t>9Hab importante</t>
  </si>
  <si>
    <t>55level</t>
  </si>
  <si>
    <t>LEVEL</t>
  </si>
  <si>
    <t>BASE</t>
  </si>
  <si>
    <t>ANILLO</t>
  </si>
  <si>
    <t>COLLAR</t>
  </si>
  <si>
    <t>ARMADURA</t>
  </si>
  <si>
    <t>BOTAS</t>
  </si>
  <si>
    <t>GUANTES</t>
  </si>
  <si>
    <t>YELMO</t>
  </si>
  <si>
    <t>TOTAL</t>
  </si>
  <si>
    <t>Licantropia</t>
  </si>
  <si>
    <t>Si</t>
  </si>
  <si>
    <t>Vampirismo</t>
  </si>
  <si>
    <t>No</t>
  </si>
  <si>
    <t>Indice Armadura</t>
  </si>
  <si>
    <t>ESCUDO</t>
  </si>
  <si>
    <t>Signo</t>
  </si>
  <si>
    <t>Efectos Activos</t>
  </si>
  <si>
    <t>Res Enfermedades</t>
  </si>
  <si>
    <t>Res Descarga</t>
  </si>
  <si>
    <t>Res Frio</t>
  </si>
  <si>
    <t>Res Fuego</t>
  </si>
  <si>
    <t>Res Magia</t>
  </si>
  <si>
    <t>Res Veneno</t>
  </si>
  <si>
    <t>Blocking is 25% more effective. (Actually 20%)</t>
  </si>
  <si>
    <t xml:space="preserve">  Blocking is 30% more effective.</t>
  </si>
  <si>
    <t xml:space="preserve">  Blocking is 35% more effective.</t>
  </si>
  <si>
    <t>%Reg Salud por Seg</t>
  </si>
  <si>
    <t>%Reg Magia por Seg</t>
  </si>
  <si>
    <t>%Reg Aguante por Seg</t>
  </si>
  <si>
    <t>Aguante</t>
  </si>
  <si>
    <t>Bendición</t>
  </si>
  <si>
    <t>Ninguna</t>
  </si>
  <si>
    <t>Carga de Peso</t>
  </si>
  <si>
    <t>Raza</t>
  </si>
  <si>
    <t>Bretona</t>
  </si>
  <si>
    <t>En BLOQUEO</t>
  </si>
  <si>
    <t>%Reducción Daño Físico</t>
  </si>
  <si>
    <t>%RedTotal Fuego</t>
  </si>
  <si>
    <t>%RedTotal Frio</t>
  </si>
  <si>
    <t>%RedTotal Descarga</t>
  </si>
  <si>
    <t>Bloqueando</t>
  </si>
  <si>
    <t xml:space="preserve">Piedra del Noble </t>
  </si>
  <si>
    <t>Piedra del Noble</t>
  </si>
  <si>
    <t>Disenchant</t>
  </si>
  <si>
    <t>Shield</t>
  </si>
  <si>
    <t>-5% casting cost</t>
  </si>
  <si>
    <t>Apparel Effect</t>
  </si>
  <si>
    <t>Body Area</t>
  </si>
  <si>
    <t>Base Magnitude</t>
  </si>
  <si>
    <t>Base Cost[1]</t>
  </si>
  <si>
    <t>Head</t>
  </si>
  <si>
    <t>Neck</t>
  </si>
  <si>
    <t>Chest</t>
  </si>
  <si>
    <t>Hands</t>
  </si>
  <si>
    <t>Finger</t>
  </si>
  <si>
    <t>Feet</t>
  </si>
  <si>
    <t>Fortify Skill</t>
  </si>
  <si>
    <t>Alchemy</t>
  </si>
  <si>
    <t>+8% potion strength</t>
  </si>
  <si>
    <t>167</t>
  </si>
  <si>
    <t> [ Show ]</t>
  </si>
  <si>
    <t>Alteration</t>
  </si>
  <si>
    <t>-8% casting cost</t>
  </si>
  <si>
    <t>206</t>
  </si>
  <si>
    <t>Archery</t>
  </si>
  <si>
    <t>+13% damage</t>
  </si>
  <si>
    <t>352</t>
  </si>
  <si>
    <t>Barter</t>
  </si>
  <si>
    <t>Prices improved by 8%</t>
  </si>
  <si>
    <t>Block</t>
  </si>
  <si>
    <t>+13% damage blocked</t>
  </si>
  <si>
    <t>235</t>
  </si>
  <si>
    <t>Conjuration</t>
  </si>
  <si>
    <t>246</t>
  </si>
  <si>
    <t>Destruction</t>
  </si>
  <si>
    <t>256</t>
  </si>
  <si>
    <t>Heavy Armor</t>
  </si>
  <si>
    <t>+8 skill</t>
  </si>
  <si>
    <t>157</t>
  </si>
  <si>
    <t>Illusion</t>
  </si>
  <si>
    <t>226</t>
  </si>
  <si>
    <t>Light Armor</t>
  </si>
  <si>
    <t>137</t>
  </si>
  <si>
    <t>Lockpicking</t>
  </si>
  <si>
    <t>One-Handed</t>
  </si>
  <si>
    <t>369</t>
  </si>
  <si>
    <t>Pickpocket</t>
  </si>
  <si>
    <t>+13% multiplier to success chance</t>
  </si>
  <si>
    <t>184</t>
  </si>
  <si>
    <t>Restoration</t>
  </si>
  <si>
    <t>231</t>
  </si>
  <si>
    <t>Smithing</t>
  </si>
  <si>
    <t>+8% tempering strength</t>
  </si>
  <si>
    <t>236</t>
  </si>
  <si>
    <t>Sneak</t>
  </si>
  <si>
    <t>Two-Handed</t>
  </si>
  <si>
    <t>Fortify Attribute</t>
  </si>
  <si>
    <t>Healing Rate</t>
  </si>
  <si>
    <t>Health</t>
  </si>
  <si>
    <t>Magicka</t>
  </si>
  <si>
    <t>Magicka Regen</t>
  </si>
  <si>
    <r>
      <t>Stamina Regen</t>
    </r>
    <r>
      <rPr>
        <b/>
        <vertAlign val="superscript"/>
        <sz val="11"/>
        <color theme="1"/>
        <rFont val="Calibri"/>
        <family val="2"/>
        <scheme val="minor"/>
      </rPr>
      <t>[2]</t>
    </r>
  </si>
  <si>
    <t>[2]</t>
  </si>
  <si>
    <t>Fortify Other</t>
  </si>
  <si>
    <t>Carry Weight</t>
  </si>
  <si>
    <r>
      <t>(Magic School)</t>
    </r>
    <r>
      <rPr>
        <b/>
        <sz val="11"/>
        <color theme="1"/>
        <rFont val="Calibri"/>
        <family val="2"/>
        <scheme val="minor"/>
      </rPr>
      <t> &amp;</t>
    </r>
  </si>
  <si>
    <t>10% Magicka Regen[3]</t>
  </si>
  <si>
    <t>176-205</t>
  </si>
  <si>
    <t>Unarmed</t>
  </si>
  <si>
    <t>+5 damage</t>
  </si>
  <si>
    <t>88</t>
  </si>
  <si>
    <t>Resist</t>
  </si>
  <si>
    <t>Disease</t>
  </si>
  <si>
    <t>Fire</t>
  </si>
  <si>
    <t>Frost</t>
  </si>
  <si>
    <r>
      <t>Magic</t>
    </r>
    <r>
      <rPr>
        <b/>
        <vertAlign val="superscript"/>
        <sz val="11"/>
        <color theme="1"/>
        <rFont val="Calibri"/>
        <family val="2"/>
        <scheme val="minor"/>
      </rPr>
      <t>[4]</t>
    </r>
  </si>
  <si>
    <t>Poison</t>
  </si>
  <si>
    <t>Shock</t>
  </si>
  <si>
    <t>Other</t>
  </si>
  <si>
    <t>Muffle</t>
  </si>
  <si>
    <t>n/a</t>
  </si>
  <si>
    <t>Waterbreathing</t>
  </si>
  <si>
    <t>Base Cost</t>
  </si>
  <si>
    <t>Weapon Effect</t>
  </si>
  <si>
    <t>School</t>
  </si>
  <si>
    <t>Absorb</t>
  </si>
  <si>
    <r>
      <t>Magicka</t>
    </r>
    <r>
      <rPr>
        <b/>
        <vertAlign val="superscript"/>
        <sz val="11"/>
        <color theme="1"/>
        <rFont val="Calibri"/>
        <family val="2"/>
        <scheme val="minor"/>
      </rPr>
      <t>[2]</t>
    </r>
  </si>
  <si>
    <r>
      <t>Stamina</t>
    </r>
    <r>
      <rPr>
        <b/>
        <vertAlign val="superscript"/>
        <sz val="11"/>
        <color theme="1"/>
        <rFont val="Calibri"/>
        <family val="2"/>
        <scheme val="minor"/>
      </rPr>
      <t>[2]</t>
    </r>
  </si>
  <si>
    <t>Damage</t>
  </si>
  <si>
    <r>
      <t>Chaos</t>
    </r>
    <r>
      <rPr>
        <b/>
        <vertAlign val="superscript"/>
        <sz val="11"/>
        <color theme="1"/>
        <rFont val="Calibri"/>
        <family val="2"/>
        <scheme val="minor"/>
      </rPr>
      <t>DB</t>
    </r>
  </si>
  <si>
    <t>50% slow for 2s[3]</t>
  </si>
  <si>
    <t>Repel</t>
  </si>
  <si>
    <t>Banish</t>
  </si>
  <si>
    <t>Level 10</t>
  </si>
  <si>
    <t>Fear</t>
  </si>
  <si>
    <t>Turn Undead</t>
  </si>
  <si>
    <t>Apply Effect</t>
  </si>
  <si>
    <t>Paralyze</t>
  </si>
  <si>
    <t>25% chance for 2s[4]</t>
  </si>
  <si>
    <t>Soul Trap</t>
  </si>
  <si>
    <t>4s</t>
  </si>
  <si>
    <t>Special</t>
  </si>
  <si>
    <r>
      <t>Briarheart Geis</t>
    </r>
    <r>
      <rPr>
        <b/>
        <vertAlign val="superscript"/>
        <sz val="11"/>
        <color theme="1"/>
        <rFont val="Calibri"/>
        <family val="2"/>
        <scheme val="minor"/>
      </rPr>
      <t>[5]</t>
    </r>
  </si>
  <si>
    <t>+5 damage vs. Nords</t>
  </si>
  <si>
    <t>0</t>
  </si>
  <si>
    <t>Fiery Soul Trap</t>
  </si>
  <si>
    <t>5s</t>
  </si>
  <si>
    <t>10 fire damage[3]</t>
  </si>
  <si>
    <t>Huntsman's Prowess</t>
  </si>
  <si>
    <t>+3 damage vs. Animals</t>
  </si>
  <si>
    <t>3</t>
  </si>
  <si>
    <t>Notched Pickaxe</t>
  </si>
  <si>
    <t>5 shock damage</t>
  </si>
  <si>
    <t>+5 Smithing[3]</t>
  </si>
  <si>
    <t>11</t>
  </si>
  <si>
    <t>Silent Moons Enchant</t>
  </si>
  <si>
    <t>+10 damage under moonlight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</si>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</sst>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0.000"/>
    <numFmt numFmtId="165" formatCode="0.0"/>
    <numFmt numFmtId="166" formatCode="0.0%"/>
    <numFmt numFmtId="167" formatCode="_-* #,##0.0\ _€_-;\-* #,##0.0\ _€_-;_-* &quot;-&quot;??\ _€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164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" xfId="1" applyFont="1" applyBorder="1"/>
    <xf numFmtId="9" fontId="0" fillId="0" borderId="7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2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9" fontId="0" fillId="0" borderId="24" xfId="0" applyNumberFormat="1" applyBorder="1" applyAlignment="1">
      <alignment horizontal="center"/>
    </xf>
    <xf numFmtId="0" fontId="0" fillId="5" borderId="25" xfId="0" applyFill="1" applyBorder="1" applyAlignment="1">
      <alignment horizontal="right"/>
    </xf>
    <xf numFmtId="9" fontId="0" fillId="0" borderId="9" xfId="0" applyNumberFormat="1" applyBorder="1" applyAlignment="1">
      <alignment horizontal="center"/>
    </xf>
    <xf numFmtId="9" fontId="0" fillId="0" borderId="29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30" xfId="0" applyNumberFormat="1" applyBorder="1" applyAlignment="1">
      <alignment horizontal="center"/>
    </xf>
    <xf numFmtId="0" fontId="0" fillId="4" borderId="3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33" xfId="0" applyFill="1" applyBorder="1"/>
    <xf numFmtId="9" fontId="0" fillId="0" borderId="36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7" borderId="21" xfId="0" applyFill="1" applyBorder="1" applyAlignment="1">
      <alignment horizontal="right"/>
    </xf>
    <xf numFmtId="0" fontId="0" fillId="7" borderId="20" xfId="0" applyFill="1" applyBorder="1" applyAlignment="1">
      <alignment horizontal="right"/>
    </xf>
    <xf numFmtId="0" fontId="0" fillId="7" borderId="23" xfId="0" applyFill="1" applyBorder="1" applyAlignment="1">
      <alignment horizontal="right"/>
    </xf>
    <xf numFmtId="0" fontId="6" fillId="7" borderId="21" xfId="0" applyFont="1" applyFill="1" applyBorder="1" applyAlignment="1">
      <alignment horizontal="right"/>
    </xf>
    <xf numFmtId="0" fontId="6" fillId="6" borderId="34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8" fillId="0" borderId="1" xfId="0" applyFont="1" applyBorder="1"/>
    <xf numFmtId="0" fontId="8" fillId="7" borderId="20" xfId="0" applyFont="1" applyFill="1" applyBorder="1" applyAlignment="1">
      <alignment horizontal="right"/>
    </xf>
    <xf numFmtId="0" fontId="8" fillId="0" borderId="4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/>
    <xf numFmtId="0" fontId="8" fillId="7" borderId="21" xfId="0" applyFont="1" applyFill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7" borderId="23" xfId="0" applyFont="1" applyFill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5" fillId="8" borderId="19" xfId="0" applyFont="1" applyFill="1" applyBorder="1" applyAlignment="1">
      <alignment horizontal="right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6" fillId="6" borderId="25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9" fillId="7" borderId="23" xfId="0" applyFont="1" applyFill="1" applyBorder="1" applyAlignment="1">
      <alignment horizontal="right"/>
    </xf>
    <xf numFmtId="0" fontId="9" fillId="7" borderId="21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9" xfId="0" applyBorder="1" applyAlignment="1">
      <alignment horizontal="center"/>
    </xf>
    <xf numFmtId="0" fontId="0" fillId="0" borderId="34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/>
    <xf numFmtId="0" fontId="10" fillId="9" borderId="40" xfId="0" applyFont="1" applyFill="1" applyBorder="1"/>
    <xf numFmtId="0" fontId="0" fillId="2" borderId="40" xfId="0" applyFill="1" applyBorder="1"/>
    <xf numFmtId="0" fontId="10" fillId="9" borderId="40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2" fillId="9" borderId="40" xfId="0" applyFont="1" applyFill="1" applyBorder="1" applyAlignment="1">
      <alignment horizontal="center"/>
    </xf>
    <xf numFmtId="0" fontId="11" fillId="10" borderId="40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0" fillId="0" borderId="40" xfId="0" applyFill="1" applyBorder="1"/>
    <xf numFmtId="0" fontId="2" fillId="11" borderId="40" xfId="0" applyFont="1" applyFill="1" applyBorder="1" applyAlignment="1">
      <alignment horizontal="center"/>
    </xf>
    <xf numFmtId="0" fontId="0" fillId="11" borderId="40" xfId="0" applyFill="1" applyBorder="1"/>
    <xf numFmtId="0" fontId="0" fillId="2" borderId="40" xfId="0" applyFill="1" applyBorder="1" applyAlignment="1">
      <alignment horizontal="center"/>
    </xf>
    <xf numFmtId="0" fontId="6" fillId="11" borderId="40" xfId="0" applyFont="1" applyFill="1" applyBorder="1"/>
    <xf numFmtId="0" fontId="6" fillId="0" borderId="40" xfId="0" applyFont="1" applyFill="1" applyBorder="1"/>
    <xf numFmtId="0" fontId="0" fillId="0" borderId="0" xfId="0" applyAlignment="1">
      <alignment horizontal="left"/>
    </xf>
    <xf numFmtId="165" fontId="2" fillId="9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2" fillId="9" borderId="0" xfId="0" applyFont="1" applyFill="1" applyAlignment="1">
      <alignment horizontal="right"/>
    </xf>
    <xf numFmtId="166" fontId="2" fillId="9" borderId="0" xfId="1" applyNumberFormat="1" applyFont="1" applyFill="1" applyAlignment="1">
      <alignment horizontal="left"/>
    </xf>
    <xf numFmtId="165" fontId="11" fillId="0" borderId="0" xfId="0" applyNumberFormat="1" applyFont="1" applyAlignment="1">
      <alignment horizontal="left"/>
    </xf>
    <xf numFmtId="0" fontId="2" fillId="4" borderId="40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8" fillId="7" borderId="40" xfId="0" applyFont="1" applyFill="1" applyBorder="1" applyAlignment="1">
      <alignment horizontal="center"/>
    </xf>
    <xf numFmtId="0" fontId="13" fillId="3" borderId="40" xfId="0" applyFont="1" applyFill="1" applyBorder="1" applyAlignment="1">
      <alignment horizontal="right"/>
    </xf>
    <xf numFmtId="0" fontId="12" fillId="13" borderId="40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right"/>
    </xf>
    <xf numFmtId="0" fontId="13" fillId="0" borderId="40" xfId="0" applyFont="1" applyFill="1" applyBorder="1" applyAlignment="1">
      <alignment horizontal="right"/>
    </xf>
    <xf numFmtId="0" fontId="13" fillId="0" borderId="40" xfId="0" applyFont="1" applyFill="1" applyBorder="1" applyAlignment="1">
      <alignment horizontal="center"/>
    </xf>
    <xf numFmtId="0" fontId="2" fillId="14" borderId="40" xfId="0" applyFont="1" applyFill="1" applyBorder="1" applyAlignment="1">
      <alignment horizontal="center"/>
    </xf>
    <xf numFmtId="0" fontId="13" fillId="15" borderId="40" xfId="0" applyFont="1" applyFill="1" applyBorder="1" applyAlignment="1">
      <alignment horizontal="right"/>
    </xf>
    <xf numFmtId="165" fontId="0" fillId="0" borderId="40" xfId="0" applyNumberFormat="1" applyBorder="1" applyAlignment="1">
      <alignment horizontal="center"/>
    </xf>
    <xf numFmtId="0" fontId="6" fillId="13" borderId="40" xfId="0" applyFont="1" applyFill="1" applyBorder="1" applyAlignment="1">
      <alignment horizontal="center"/>
    </xf>
    <xf numFmtId="0" fontId="16" fillId="12" borderId="40" xfId="0" applyFont="1" applyFill="1" applyBorder="1" applyAlignment="1">
      <alignment horizontal="center"/>
    </xf>
    <xf numFmtId="0" fontId="17" fillId="0" borderId="0" xfId="0" applyFont="1" applyAlignment="1">
      <alignment horizontal="left"/>
    </xf>
    <xf numFmtId="0" fontId="14" fillId="3" borderId="40" xfId="0" applyFont="1" applyFill="1" applyBorder="1" applyAlignment="1">
      <alignment horizontal="center"/>
    </xf>
    <xf numFmtId="10" fontId="14" fillId="3" borderId="40" xfId="0" applyNumberFormat="1" applyFont="1" applyFill="1" applyBorder="1" applyAlignment="1">
      <alignment horizontal="center"/>
    </xf>
    <xf numFmtId="0" fontId="14" fillId="15" borderId="40" xfId="0" applyFont="1" applyFill="1" applyBorder="1" applyAlignment="1">
      <alignment horizontal="center"/>
    </xf>
    <xf numFmtId="0" fontId="0" fillId="4" borderId="40" xfId="0" applyFont="1" applyFill="1" applyBorder="1" applyAlignment="1">
      <alignment horizontal="center"/>
    </xf>
    <xf numFmtId="9" fontId="0" fillId="4" borderId="40" xfId="0" applyNumberFormat="1" applyFont="1" applyFill="1" applyBorder="1" applyAlignment="1">
      <alignment horizontal="center"/>
    </xf>
    <xf numFmtId="0" fontId="17" fillId="0" borderId="0" xfId="0" applyFont="1" applyAlignment="1">
      <alignment horizontal="right"/>
    </xf>
    <xf numFmtId="0" fontId="16" fillId="3" borderId="40" xfId="0" applyFont="1" applyFill="1" applyBorder="1" applyAlignment="1">
      <alignment horizontal="center"/>
    </xf>
    <xf numFmtId="165" fontId="16" fillId="15" borderId="40" xfId="0" applyNumberFormat="1" applyFont="1" applyFill="1" applyBorder="1" applyAlignment="1">
      <alignment horizontal="center"/>
    </xf>
    <xf numFmtId="167" fontId="15" fillId="3" borderId="40" xfId="2" applyNumberFormat="1" applyFont="1" applyFill="1" applyBorder="1" applyAlignment="1">
      <alignment horizontal="center"/>
    </xf>
    <xf numFmtId="167" fontId="16" fillId="3" borderId="40" xfId="1" applyNumberFormat="1" applyFont="1" applyFill="1" applyBorder="1" applyAlignment="1">
      <alignment horizontal="center"/>
    </xf>
    <xf numFmtId="0" fontId="2" fillId="0" borderId="41" xfId="0" applyFont="1" applyBorder="1" applyAlignment="1">
      <alignment horizontal="right"/>
    </xf>
    <xf numFmtId="0" fontId="0" fillId="0" borderId="0" xfId="0" applyBorder="1"/>
    <xf numFmtId="0" fontId="14" fillId="2" borderId="40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9" fontId="19" fillId="4" borderId="40" xfId="0" applyNumberFormat="1" applyFont="1" applyFill="1" applyBorder="1" applyAlignment="1">
      <alignment horizontal="center"/>
    </xf>
    <xf numFmtId="9" fontId="19" fillId="2" borderId="40" xfId="0" applyNumberFormat="1" applyFont="1" applyFill="1" applyBorder="1" applyAlignment="1">
      <alignment horizontal="center"/>
    </xf>
    <xf numFmtId="9" fontId="19" fillId="4" borderId="40" xfId="1" applyFont="1" applyFill="1" applyBorder="1" applyAlignment="1">
      <alignment horizontal="center"/>
    </xf>
    <xf numFmtId="0" fontId="19" fillId="2" borderId="40" xfId="0" applyFont="1" applyFill="1" applyBorder="1" applyAlignment="1">
      <alignment horizontal="center"/>
    </xf>
    <xf numFmtId="166" fontId="16" fillId="4" borderId="40" xfId="0" applyNumberFormat="1" applyFont="1" applyFill="1" applyBorder="1" applyAlignment="1">
      <alignment horizontal="center"/>
    </xf>
    <xf numFmtId="166" fontId="16" fillId="2" borderId="40" xfId="0" applyNumberFormat="1" applyFont="1" applyFill="1" applyBorder="1" applyAlignment="1">
      <alignment horizontal="center"/>
    </xf>
    <xf numFmtId="166" fontId="20" fillId="4" borderId="40" xfId="0" applyNumberFormat="1" applyFont="1" applyFill="1" applyBorder="1" applyAlignment="1">
      <alignment horizontal="center"/>
    </xf>
    <xf numFmtId="166" fontId="20" fillId="15" borderId="40" xfId="1" applyNumberFormat="1" applyFont="1" applyFill="1" applyBorder="1" applyAlignment="1">
      <alignment horizontal="center"/>
    </xf>
    <xf numFmtId="0" fontId="21" fillId="3" borderId="40" xfId="0" applyFont="1" applyFill="1" applyBorder="1" applyAlignment="1">
      <alignment horizontal="center"/>
    </xf>
    <xf numFmtId="166" fontId="16" fillId="15" borderId="40" xfId="1" applyNumberFormat="1" applyFont="1" applyFill="1" applyBorder="1" applyAlignment="1">
      <alignment horizontal="center"/>
    </xf>
    <xf numFmtId="165" fontId="0" fillId="0" borderId="0" xfId="0" applyNumberFormat="1"/>
    <xf numFmtId="166" fontId="18" fillId="2" borderId="40" xfId="1" applyNumberFormat="1" applyFont="1" applyFill="1" applyBorder="1" applyAlignment="1">
      <alignment horizontal="center"/>
    </xf>
    <xf numFmtId="1" fontId="14" fillId="15" borderId="40" xfId="0" applyNumberFormat="1" applyFont="1" applyFill="1" applyBorder="1" applyAlignment="1">
      <alignment horizontal="center"/>
    </xf>
    <xf numFmtId="0" fontId="16" fillId="16" borderId="40" xfId="0" applyFont="1" applyFill="1" applyBorder="1" applyAlignment="1">
      <alignment horizontal="center"/>
    </xf>
    <xf numFmtId="0" fontId="13" fillId="16" borderId="40" xfId="0" applyFont="1" applyFill="1" applyBorder="1" applyAlignment="1">
      <alignment horizontal="right"/>
    </xf>
    <xf numFmtId="0" fontId="14" fillId="16" borderId="40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5" fillId="0" borderId="0" xfId="3" applyAlignment="1">
      <alignment horizontal="center" vertical="center" wrapText="1"/>
    </xf>
    <xf numFmtId="0" fontId="0" fillId="0" borderId="0" xfId="0" applyAlignment="1">
      <alignment vertical="center" wrapText="1"/>
    </xf>
    <xf numFmtId="0" fontId="25" fillId="0" borderId="0" xfId="3" applyAlignment="1">
      <alignment vertical="center"/>
    </xf>
    <xf numFmtId="9" fontId="0" fillId="0" borderId="0" xfId="0" applyNumberFormat="1" applyAlignment="1">
      <alignment vertical="center" wrapText="1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0" fontId="25" fillId="0" borderId="0" xfId="3" applyAlignment="1">
      <alignment vertical="center" wrapText="1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5" fillId="0" borderId="0" xfId="3" applyAlignment="1">
      <alignment horizontal="center" vertical="center" wrapText="1"/>
    </xf>
    <xf numFmtId="0" fontId="0" fillId="0" borderId="0" xfId="0" applyAlignment="1">
      <alignment vertical="center" wrapText="1"/>
    </xf>
    <xf numFmtId="0" fontId="25" fillId="0" borderId="0" xfId="3" applyAlignment="1">
      <alignment vertical="center"/>
    </xf>
    <xf numFmtId="0" fontId="25" fillId="0" borderId="0" xfId="3" applyAlignment="1">
      <alignment vertical="center" wrapText="1"/>
    </xf>
  </cellXfs>
  <cellStyles count="4">
    <cellStyle name="Hipervínculo" xfId="3" builtinId="8"/>
    <cellStyle name="Millares" xfId="2" builtinId="3"/>
    <cellStyle name="Normal" xfId="0" builtinId="0"/>
    <cellStyle name="Porcentaje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XP!$B$3:$B$60</c:f>
              <c:numCache>
                <c:formatCode>General</c:formatCode>
                <c:ptCount val="5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</c:numCache>
            </c:numRef>
          </c:cat>
          <c:val>
            <c:numRef>
              <c:f>XP!$F$3:$F$60</c:f>
              <c:numCache>
                <c:formatCode>0.0</c:formatCode>
                <c:ptCount val="58"/>
                <c:pt idx="0">
                  <c:v>0.64</c:v>
                </c:pt>
                <c:pt idx="1">
                  <c:v>1.44</c:v>
                </c:pt>
                <c:pt idx="2">
                  <c:v>2.4</c:v>
                </c:pt>
                <c:pt idx="3">
                  <c:v>3.52</c:v>
                </c:pt>
                <c:pt idx="4">
                  <c:v>4.8</c:v>
                </c:pt>
                <c:pt idx="5">
                  <c:v>6.24</c:v>
                </c:pt>
                <c:pt idx="6">
                  <c:v>7.84</c:v>
                </c:pt>
                <c:pt idx="7">
                  <c:v>9.6</c:v>
                </c:pt>
                <c:pt idx="8">
                  <c:v>11.52</c:v>
                </c:pt>
                <c:pt idx="9">
                  <c:v>13.6</c:v>
                </c:pt>
                <c:pt idx="10">
                  <c:v>15.84</c:v>
                </c:pt>
                <c:pt idx="11">
                  <c:v>18.239999999999998</c:v>
                </c:pt>
                <c:pt idx="12">
                  <c:v>20.799999999999997</c:v>
                </c:pt>
                <c:pt idx="13">
                  <c:v>23.519999999999996</c:v>
                </c:pt>
                <c:pt idx="14">
                  <c:v>26.399999999999995</c:v>
                </c:pt>
                <c:pt idx="15">
                  <c:v>29.439999999999994</c:v>
                </c:pt>
                <c:pt idx="16">
                  <c:v>32.639999999999993</c:v>
                </c:pt>
                <c:pt idx="17">
                  <c:v>35.999999999999993</c:v>
                </c:pt>
                <c:pt idx="18">
                  <c:v>39.519999999999996</c:v>
                </c:pt>
                <c:pt idx="19">
                  <c:v>43.199999999999996</c:v>
                </c:pt>
                <c:pt idx="20">
                  <c:v>47.039999999999992</c:v>
                </c:pt>
                <c:pt idx="21">
                  <c:v>51.039999999999992</c:v>
                </c:pt>
                <c:pt idx="22">
                  <c:v>55.199999999999989</c:v>
                </c:pt>
                <c:pt idx="23">
                  <c:v>59.519999999999989</c:v>
                </c:pt>
                <c:pt idx="24">
                  <c:v>63.999999999999986</c:v>
                </c:pt>
                <c:pt idx="25">
                  <c:v>68.639999999999986</c:v>
                </c:pt>
                <c:pt idx="26">
                  <c:v>73.439999999999984</c:v>
                </c:pt>
                <c:pt idx="27">
                  <c:v>78.399999999999977</c:v>
                </c:pt>
                <c:pt idx="28">
                  <c:v>83.519999999999982</c:v>
                </c:pt>
                <c:pt idx="29">
                  <c:v>88.799999999999983</c:v>
                </c:pt>
                <c:pt idx="30">
                  <c:v>94.239999999999981</c:v>
                </c:pt>
                <c:pt idx="31">
                  <c:v>99.839999999999975</c:v>
                </c:pt>
                <c:pt idx="32">
                  <c:v>105.59999999999998</c:v>
                </c:pt>
                <c:pt idx="33">
                  <c:v>111.51999999999998</c:v>
                </c:pt>
                <c:pt idx="34">
                  <c:v>117.59999999999998</c:v>
                </c:pt>
                <c:pt idx="35">
                  <c:v>123.83999999999997</c:v>
                </c:pt>
                <c:pt idx="36">
                  <c:v>130.23999999999998</c:v>
                </c:pt>
                <c:pt idx="37">
                  <c:v>136.79999999999998</c:v>
                </c:pt>
                <c:pt idx="38">
                  <c:v>143.51999999999998</c:v>
                </c:pt>
                <c:pt idx="39">
                  <c:v>150.39999999999998</c:v>
                </c:pt>
                <c:pt idx="40">
                  <c:v>157.43999999999997</c:v>
                </c:pt>
                <c:pt idx="41">
                  <c:v>164.63999999999996</c:v>
                </c:pt>
                <c:pt idx="42">
                  <c:v>171.99999999999997</c:v>
                </c:pt>
                <c:pt idx="43">
                  <c:v>179.51999999999998</c:v>
                </c:pt>
                <c:pt idx="44">
                  <c:v>187.2</c:v>
                </c:pt>
                <c:pt idx="45">
                  <c:v>195.04</c:v>
                </c:pt>
                <c:pt idx="46">
                  <c:v>203.04</c:v>
                </c:pt>
                <c:pt idx="47">
                  <c:v>211.2</c:v>
                </c:pt>
                <c:pt idx="48">
                  <c:v>219.51999999999998</c:v>
                </c:pt>
                <c:pt idx="49">
                  <c:v>227.99999999999997</c:v>
                </c:pt>
                <c:pt idx="50">
                  <c:v>236.64</c:v>
                </c:pt>
                <c:pt idx="51">
                  <c:v>245.44</c:v>
                </c:pt>
                <c:pt idx="52">
                  <c:v>254.4</c:v>
                </c:pt>
                <c:pt idx="53">
                  <c:v>263.52</c:v>
                </c:pt>
                <c:pt idx="54">
                  <c:v>272.79999999999995</c:v>
                </c:pt>
                <c:pt idx="55">
                  <c:v>282.23999999999995</c:v>
                </c:pt>
                <c:pt idx="56">
                  <c:v>291.83999999999997</c:v>
                </c:pt>
                <c:pt idx="57">
                  <c:v>301.59999999999997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15664"/>
        <c:axId val="205816224"/>
      </c:barChart>
      <c:catAx>
        <c:axId val="20581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816224"/>
        <c:crosses val="autoZero"/>
        <c:auto val="1"/>
        <c:lblAlgn val="ctr"/>
        <c:lblOffset val="100"/>
        <c:noMultiLvlLbl val="0"/>
      </c:catAx>
      <c:valAx>
        <c:axId val="205816224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81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uesp.net/wiki/File:Ico-Tick.png" TargetMode="External"/><Relationship Id="rId7" Type="http://schemas.openxmlformats.org/officeDocument/2006/relationships/hyperlink" Target="http://www.uesp.net/wiki/File:SR-icon-spell-Ice.png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://www.uesp.net/wiki/File:SR-icon-spell-Magic_Hat.png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://www.uesp.net/wiki/File:SR-icon-spell-Alteration.png" TargetMode="External"/><Relationship Id="rId5" Type="http://schemas.openxmlformats.org/officeDocument/2006/relationships/hyperlink" Target="http://www.uesp.net/wiki/File:SR-icon-spell-Fire.png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://www.uesp.net/wiki/File:SR-icon-spell-Shock.png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http://www.uesp.net/wiki/File:SR-icon-spell-Illusion_Dark.png" TargetMode="External"/><Relationship Id="rId18" Type="http://schemas.openxmlformats.org/officeDocument/2006/relationships/image" Target="../media/image11.png"/><Relationship Id="rId3" Type="http://schemas.openxmlformats.org/officeDocument/2006/relationships/hyperlink" Target="http://www.uesp.net/wiki/File:SR-icon-spell-Magic_Hat.png" TargetMode="External"/><Relationship Id="rId7" Type="http://schemas.openxmlformats.org/officeDocument/2006/relationships/hyperlink" Target="http://www.uesp.net/wiki/File:SR-icon-spell-Ice.png" TargetMode="External"/><Relationship Id="rId12" Type="http://schemas.openxmlformats.org/officeDocument/2006/relationships/image" Target="../media/image8.png"/><Relationship Id="rId17" Type="http://schemas.openxmlformats.org/officeDocument/2006/relationships/hyperlink" Target="http://www.uesp.net/wiki/File:SR-icon-spell-Paralyze.png" TargetMode="External"/><Relationship Id="rId2" Type="http://schemas.openxmlformats.org/officeDocument/2006/relationships/image" Target="../media/image7.png"/><Relationship Id="rId16" Type="http://schemas.openxmlformats.org/officeDocument/2006/relationships/image" Target="../media/image10.png"/><Relationship Id="rId20" Type="http://schemas.openxmlformats.org/officeDocument/2006/relationships/image" Target="../media/image12.png"/><Relationship Id="rId1" Type="http://schemas.openxmlformats.org/officeDocument/2006/relationships/hyperlink" Target="http://www.uesp.net/wiki/File:SR-icon-spell-Absorb.png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://www.uesp.net/wiki/File:SR-icon-spell-Banish.png" TargetMode="External"/><Relationship Id="rId5" Type="http://schemas.openxmlformats.org/officeDocument/2006/relationships/hyperlink" Target="http://www.uesp.net/wiki/File:SR-icon-spell-Fire.png" TargetMode="External"/><Relationship Id="rId15" Type="http://schemas.openxmlformats.org/officeDocument/2006/relationships/hyperlink" Target="http://www.uesp.net/wiki/File:SR-icon-spell-Turn_Undead.png" TargetMode="External"/><Relationship Id="rId10" Type="http://schemas.openxmlformats.org/officeDocument/2006/relationships/image" Target="../media/image5.png"/><Relationship Id="rId19" Type="http://schemas.openxmlformats.org/officeDocument/2006/relationships/hyperlink" Target="http://www.uesp.net/wiki/File:SR-icon-spell-Light.png" TargetMode="External"/><Relationship Id="rId4" Type="http://schemas.openxmlformats.org/officeDocument/2006/relationships/image" Target="../media/image1.png"/><Relationship Id="rId9" Type="http://schemas.openxmlformats.org/officeDocument/2006/relationships/hyperlink" Target="http://www.uesp.net/wiki/File:SR-icon-spell-Shock.png" TargetMode="External"/><Relationship Id="rId1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0</xdr:row>
      <xdr:rowOff>152400</xdr:rowOff>
    </xdr:from>
    <xdr:to>
      <xdr:col>13</xdr:col>
      <xdr:colOff>590549</xdr:colOff>
      <xdr:row>21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228600</xdr:colOff>
      <xdr:row>3</xdr:row>
      <xdr:rowOff>38100</xdr:rowOff>
    </xdr:to>
    <xdr:pic>
      <xdr:nvPicPr>
        <xdr:cNvPr id="2" name="Imagen 1" descr="SR-icon-spell-Magic Ha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190500</xdr:colOff>
      <xdr:row>3</xdr:row>
      <xdr:rowOff>0</xdr:rowOff>
    </xdr:to>
    <xdr:pic>
      <xdr:nvPicPr>
        <xdr:cNvPr id="3" name="Imagen 2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8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190500</xdr:colOff>
      <xdr:row>3</xdr:row>
      <xdr:rowOff>0</xdr:rowOff>
    </xdr:to>
    <xdr:pic>
      <xdr:nvPicPr>
        <xdr:cNvPr id="4" name="Imagen 3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190500</xdr:colOff>
      <xdr:row>3</xdr:row>
      <xdr:rowOff>0</xdr:rowOff>
    </xdr:to>
    <xdr:pic>
      <xdr:nvPicPr>
        <xdr:cNvPr id="5" name="Imagen 4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8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190500</xdr:colOff>
      <xdr:row>3</xdr:row>
      <xdr:rowOff>0</xdr:rowOff>
    </xdr:to>
    <xdr:pic>
      <xdr:nvPicPr>
        <xdr:cNvPr id="6" name="Imagen 5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8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228600</xdr:colOff>
      <xdr:row>4</xdr:row>
      <xdr:rowOff>38100</xdr:rowOff>
    </xdr:to>
    <xdr:pic>
      <xdr:nvPicPr>
        <xdr:cNvPr id="7" name="Imagen 6" descr="SR-icon-spell-Magic Ha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6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190500</xdr:colOff>
      <xdr:row>4</xdr:row>
      <xdr:rowOff>0</xdr:rowOff>
    </xdr:to>
    <xdr:pic>
      <xdr:nvPicPr>
        <xdr:cNvPr id="8" name="Imagen 7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76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190500</xdr:colOff>
      <xdr:row>4</xdr:row>
      <xdr:rowOff>0</xdr:rowOff>
    </xdr:to>
    <xdr:pic>
      <xdr:nvPicPr>
        <xdr:cNvPr id="9" name="Imagen 8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6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190500</xdr:colOff>
      <xdr:row>4</xdr:row>
      <xdr:rowOff>0</xdr:rowOff>
    </xdr:to>
    <xdr:pic>
      <xdr:nvPicPr>
        <xdr:cNvPr id="10" name="Imagen 9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76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190500</xdr:colOff>
      <xdr:row>4</xdr:row>
      <xdr:rowOff>0</xdr:rowOff>
    </xdr:to>
    <xdr:pic>
      <xdr:nvPicPr>
        <xdr:cNvPr id="11" name="Imagen 10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76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228600</xdr:colOff>
      <xdr:row>5</xdr:row>
      <xdr:rowOff>38100</xdr:rowOff>
    </xdr:to>
    <xdr:pic>
      <xdr:nvPicPr>
        <xdr:cNvPr id="12" name="Imagen 11" descr="SR-icon-spell-Magic Ha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14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190500</xdr:colOff>
      <xdr:row>5</xdr:row>
      <xdr:rowOff>0</xdr:rowOff>
    </xdr:to>
    <xdr:pic>
      <xdr:nvPicPr>
        <xdr:cNvPr id="13" name="Imagen 12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14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190500</xdr:colOff>
      <xdr:row>5</xdr:row>
      <xdr:rowOff>0</xdr:rowOff>
    </xdr:to>
    <xdr:pic>
      <xdr:nvPicPr>
        <xdr:cNvPr id="14" name="Imagen 13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4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190500</xdr:colOff>
      <xdr:row>5</xdr:row>
      <xdr:rowOff>0</xdr:rowOff>
    </xdr:to>
    <xdr:pic>
      <xdr:nvPicPr>
        <xdr:cNvPr id="15" name="Imagen 14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4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190500</xdr:colOff>
      <xdr:row>5</xdr:row>
      <xdr:rowOff>0</xdr:rowOff>
    </xdr:to>
    <xdr:pic>
      <xdr:nvPicPr>
        <xdr:cNvPr id="16" name="Imagen 15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14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228600</xdr:colOff>
      <xdr:row>6</xdr:row>
      <xdr:rowOff>38100</xdr:rowOff>
    </xdr:to>
    <xdr:pic>
      <xdr:nvPicPr>
        <xdr:cNvPr id="17" name="Imagen 16" descr="SR-icon-spell-Magic Ha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190500</xdr:colOff>
      <xdr:row>6</xdr:row>
      <xdr:rowOff>0</xdr:rowOff>
    </xdr:to>
    <xdr:pic>
      <xdr:nvPicPr>
        <xdr:cNvPr id="18" name="Imagen 17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2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228600</xdr:colOff>
      <xdr:row>7</xdr:row>
      <xdr:rowOff>38100</xdr:rowOff>
    </xdr:to>
    <xdr:pic>
      <xdr:nvPicPr>
        <xdr:cNvPr id="19" name="Imagen 18" descr="SR-icon-spell-Magic Ha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190500</xdr:colOff>
      <xdr:row>7</xdr:row>
      <xdr:rowOff>0</xdr:rowOff>
    </xdr:to>
    <xdr:pic>
      <xdr:nvPicPr>
        <xdr:cNvPr id="20" name="Imagen 19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9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190500</xdr:colOff>
      <xdr:row>7</xdr:row>
      <xdr:rowOff>0</xdr:rowOff>
    </xdr:to>
    <xdr:pic>
      <xdr:nvPicPr>
        <xdr:cNvPr id="21" name="Imagen 20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09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190500</xdr:colOff>
      <xdr:row>7</xdr:row>
      <xdr:rowOff>0</xdr:rowOff>
    </xdr:to>
    <xdr:pic>
      <xdr:nvPicPr>
        <xdr:cNvPr id="22" name="Imagen 21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09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190500</xdr:colOff>
      <xdr:row>7</xdr:row>
      <xdr:rowOff>0</xdr:rowOff>
    </xdr:to>
    <xdr:pic>
      <xdr:nvPicPr>
        <xdr:cNvPr id="23" name="Imagen 22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09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228600</xdr:colOff>
      <xdr:row>8</xdr:row>
      <xdr:rowOff>38100</xdr:rowOff>
    </xdr:to>
    <xdr:pic>
      <xdr:nvPicPr>
        <xdr:cNvPr id="24" name="Imagen 23" descr="SR-icon-spell-Magic Ha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66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190500</xdr:colOff>
      <xdr:row>8</xdr:row>
      <xdr:rowOff>0</xdr:rowOff>
    </xdr:to>
    <xdr:pic>
      <xdr:nvPicPr>
        <xdr:cNvPr id="25" name="Imagen 24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66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190500</xdr:colOff>
      <xdr:row>8</xdr:row>
      <xdr:rowOff>0</xdr:rowOff>
    </xdr:to>
    <xdr:pic>
      <xdr:nvPicPr>
        <xdr:cNvPr id="26" name="Imagen 25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6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190500</xdr:colOff>
      <xdr:row>8</xdr:row>
      <xdr:rowOff>0</xdr:rowOff>
    </xdr:to>
    <xdr:pic>
      <xdr:nvPicPr>
        <xdr:cNvPr id="27" name="Imagen 26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66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190500</xdr:colOff>
      <xdr:row>8</xdr:row>
      <xdr:rowOff>0</xdr:rowOff>
    </xdr:to>
    <xdr:pic>
      <xdr:nvPicPr>
        <xdr:cNvPr id="28" name="Imagen 27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66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228600</xdr:colOff>
      <xdr:row>9</xdr:row>
      <xdr:rowOff>38100</xdr:rowOff>
    </xdr:to>
    <xdr:pic>
      <xdr:nvPicPr>
        <xdr:cNvPr id="29" name="Imagen 28" descr="SR-icon-spell-Magic Ha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0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190500</xdr:colOff>
      <xdr:row>9</xdr:row>
      <xdr:rowOff>0</xdr:rowOff>
    </xdr:to>
    <xdr:pic>
      <xdr:nvPicPr>
        <xdr:cNvPr id="30" name="Imagen 29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04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190500</xdr:colOff>
      <xdr:row>9</xdr:row>
      <xdr:rowOff>0</xdr:rowOff>
    </xdr:to>
    <xdr:pic>
      <xdr:nvPicPr>
        <xdr:cNvPr id="31" name="Imagen 30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4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190500</xdr:colOff>
      <xdr:row>9</xdr:row>
      <xdr:rowOff>0</xdr:rowOff>
    </xdr:to>
    <xdr:pic>
      <xdr:nvPicPr>
        <xdr:cNvPr id="32" name="Imagen 31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04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190500</xdr:colOff>
      <xdr:row>9</xdr:row>
      <xdr:rowOff>0</xdr:rowOff>
    </xdr:to>
    <xdr:pic>
      <xdr:nvPicPr>
        <xdr:cNvPr id="33" name="Imagen 32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04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228600</xdr:colOff>
      <xdr:row>10</xdr:row>
      <xdr:rowOff>38100</xdr:rowOff>
    </xdr:to>
    <xdr:pic>
      <xdr:nvPicPr>
        <xdr:cNvPr id="34" name="Imagen 33" descr="SR-icon-spell-Magic Ha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42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190500</xdr:colOff>
      <xdr:row>10</xdr:row>
      <xdr:rowOff>0</xdr:rowOff>
    </xdr:to>
    <xdr:pic>
      <xdr:nvPicPr>
        <xdr:cNvPr id="35" name="Imagen 34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2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190500</xdr:colOff>
      <xdr:row>10</xdr:row>
      <xdr:rowOff>0</xdr:rowOff>
    </xdr:to>
    <xdr:pic>
      <xdr:nvPicPr>
        <xdr:cNvPr id="36" name="Imagen 35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42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190500</xdr:colOff>
      <xdr:row>10</xdr:row>
      <xdr:rowOff>0</xdr:rowOff>
    </xdr:to>
    <xdr:pic>
      <xdr:nvPicPr>
        <xdr:cNvPr id="37" name="Imagen 36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42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190500</xdr:colOff>
      <xdr:row>10</xdr:row>
      <xdr:rowOff>0</xdr:rowOff>
    </xdr:to>
    <xdr:pic>
      <xdr:nvPicPr>
        <xdr:cNvPr id="38" name="Imagen 37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42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228600</xdr:colOff>
      <xdr:row>11</xdr:row>
      <xdr:rowOff>38100</xdr:rowOff>
    </xdr:to>
    <xdr:pic>
      <xdr:nvPicPr>
        <xdr:cNvPr id="39" name="Imagen 38" descr="SR-icon-spell-Magic Ha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1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190500</xdr:colOff>
      <xdr:row>11</xdr:row>
      <xdr:rowOff>0</xdr:rowOff>
    </xdr:to>
    <xdr:pic>
      <xdr:nvPicPr>
        <xdr:cNvPr id="40" name="Imagen 39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81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190500</xdr:colOff>
      <xdr:row>11</xdr:row>
      <xdr:rowOff>0</xdr:rowOff>
    </xdr:to>
    <xdr:pic>
      <xdr:nvPicPr>
        <xdr:cNvPr id="41" name="Imagen 40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1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190500</xdr:colOff>
      <xdr:row>11</xdr:row>
      <xdr:rowOff>0</xdr:rowOff>
    </xdr:to>
    <xdr:pic>
      <xdr:nvPicPr>
        <xdr:cNvPr id="42" name="Imagen 41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81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190500</xdr:colOff>
      <xdr:row>11</xdr:row>
      <xdr:rowOff>0</xdr:rowOff>
    </xdr:to>
    <xdr:pic>
      <xdr:nvPicPr>
        <xdr:cNvPr id="43" name="Imagen 42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81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228600</xdr:colOff>
      <xdr:row>12</xdr:row>
      <xdr:rowOff>38100</xdr:rowOff>
    </xdr:to>
    <xdr:pic>
      <xdr:nvPicPr>
        <xdr:cNvPr id="44" name="Imagen 43" descr="SR-icon-spell-Magic Ha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19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190500</xdr:colOff>
      <xdr:row>12</xdr:row>
      <xdr:rowOff>0</xdr:rowOff>
    </xdr:to>
    <xdr:pic>
      <xdr:nvPicPr>
        <xdr:cNvPr id="45" name="Imagen 44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9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190500</xdr:colOff>
      <xdr:row>12</xdr:row>
      <xdr:rowOff>0</xdr:rowOff>
    </xdr:to>
    <xdr:pic>
      <xdr:nvPicPr>
        <xdr:cNvPr id="46" name="Imagen 45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419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190500</xdr:colOff>
      <xdr:row>12</xdr:row>
      <xdr:rowOff>0</xdr:rowOff>
    </xdr:to>
    <xdr:pic>
      <xdr:nvPicPr>
        <xdr:cNvPr id="47" name="Imagen 46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19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190500</xdr:colOff>
      <xdr:row>12</xdr:row>
      <xdr:rowOff>0</xdr:rowOff>
    </xdr:to>
    <xdr:pic>
      <xdr:nvPicPr>
        <xdr:cNvPr id="48" name="Imagen 47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19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228600</xdr:colOff>
      <xdr:row>13</xdr:row>
      <xdr:rowOff>38100</xdr:rowOff>
    </xdr:to>
    <xdr:pic>
      <xdr:nvPicPr>
        <xdr:cNvPr id="49" name="Imagen 48" descr="SR-icon-spell-Magic Ha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3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190500</xdr:colOff>
      <xdr:row>13</xdr:row>
      <xdr:rowOff>0</xdr:rowOff>
    </xdr:to>
    <xdr:pic>
      <xdr:nvPicPr>
        <xdr:cNvPr id="50" name="Imagen 49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38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190500</xdr:colOff>
      <xdr:row>13</xdr:row>
      <xdr:rowOff>0</xdr:rowOff>
    </xdr:to>
    <xdr:pic>
      <xdr:nvPicPr>
        <xdr:cNvPr id="51" name="Imagen 50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8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190500</xdr:colOff>
      <xdr:row>13</xdr:row>
      <xdr:rowOff>0</xdr:rowOff>
    </xdr:to>
    <xdr:pic>
      <xdr:nvPicPr>
        <xdr:cNvPr id="52" name="Imagen 51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38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190500</xdr:colOff>
      <xdr:row>13</xdr:row>
      <xdr:rowOff>0</xdr:rowOff>
    </xdr:to>
    <xdr:pic>
      <xdr:nvPicPr>
        <xdr:cNvPr id="53" name="Imagen 52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38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228600</xdr:colOff>
      <xdr:row>14</xdr:row>
      <xdr:rowOff>38100</xdr:rowOff>
    </xdr:to>
    <xdr:pic>
      <xdr:nvPicPr>
        <xdr:cNvPr id="54" name="Imagen 53" descr="SR-icon-spell-Magic Ha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5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190500</xdr:colOff>
      <xdr:row>14</xdr:row>
      <xdr:rowOff>0</xdr:rowOff>
    </xdr:to>
    <xdr:pic>
      <xdr:nvPicPr>
        <xdr:cNvPr id="55" name="Imagen 54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7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190500</xdr:colOff>
      <xdr:row>14</xdr:row>
      <xdr:rowOff>0</xdr:rowOff>
    </xdr:to>
    <xdr:pic>
      <xdr:nvPicPr>
        <xdr:cNvPr id="56" name="Imagen 55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57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190500</xdr:colOff>
      <xdr:row>14</xdr:row>
      <xdr:rowOff>0</xdr:rowOff>
    </xdr:to>
    <xdr:pic>
      <xdr:nvPicPr>
        <xdr:cNvPr id="57" name="Imagen 56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57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190500</xdr:colOff>
      <xdr:row>14</xdr:row>
      <xdr:rowOff>0</xdr:rowOff>
    </xdr:to>
    <xdr:pic>
      <xdr:nvPicPr>
        <xdr:cNvPr id="58" name="Imagen 57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57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228600</xdr:colOff>
      <xdr:row>15</xdr:row>
      <xdr:rowOff>38100</xdr:rowOff>
    </xdr:to>
    <xdr:pic>
      <xdr:nvPicPr>
        <xdr:cNvPr id="59" name="Imagen 58" descr="SR-icon-spell-Magic Ha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95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190500</xdr:colOff>
      <xdr:row>15</xdr:row>
      <xdr:rowOff>0</xdr:rowOff>
    </xdr:to>
    <xdr:pic>
      <xdr:nvPicPr>
        <xdr:cNvPr id="60" name="Imagen 59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5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190500</xdr:colOff>
      <xdr:row>15</xdr:row>
      <xdr:rowOff>0</xdr:rowOff>
    </xdr:to>
    <xdr:pic>
      <xdr:nvPicPr>
        <xdr:cNvPr id="61" name="Imagen 60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95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190500</xdr:colOff>
      <xdr:row>15</xdr:row>
      <xdr:rowOff>0</xdr:rowOff>
    </xdr:to>
    <xdr:pic>
      <xdr:nvPicPr>
        <xdr:cNvPr id="62" name="Imagen 61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95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190500</xdr:colOff>
      <xdr:row>15</xdr:row>
      <xdr:rowOff>0</xdr:rowOff>
    </xdr:to>
    <xdr:pic>
      <xdr:nvPicPr>
        <xdr:cNvPr id="63" name="Imagen 62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95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228600</xdr:colOff>
      <xdr:row>16</xdr:row>
      <xdr:rowOff>38100</xdr:rowOff>
    </xdr:to>
    <xdr:pic>
      <xdr:nvPicPr>
        <xdr:cNvPr id="64" name="Imagen 63" descr="SR-icon-spell-Magic Ha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71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190500</xdr:colOff>
      <xdr:row>16</xdr:row>
      <xdr:rowOff>0</xdr:rowOff>
    </xdr:to>
    <xdr:pic>
      <xdr:nvPicPr>
        <xdr:cNvPr id="65" name="Imagen 64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571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190500</xdr:colOff>
      <xdr:row>16</xdr:row>
      <xdr:rowOff>0</xdr:rowOff>
    </xdr:to>
    <xdr:pic>
      <xdr:nvPicPr>
        <xdr:cNvPr id="66" name="Imagen 65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1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190500</xdr:colOff>
      <xdr:row>16</xdr:row>
      <xdr:rowOff>0</xdr:rowOff>
    </xdr:to>
    <xdr:pic>
      <xdr:nvPicPr>
        <xdr:cNvPr id="67" name="Imagen 66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71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190500</xdr:colOff>
      <xdr:row>16</xdr:row>
      <xdr:rowOff>0</xdr:rowOff>
    </xdr:to>
    <xdr:pic>
      <xdr:nvPicPr>
        <xdr:cNvPr id="68" name="Imagen 67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71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228600</xdr:colOff>
      <xdr:row>17</xdr:row>
      <xdr:rowOff>38100</xdr:rowOff>
    </xdr:to>
    <xdr:pic>
      <xdr:nvPicPr>
        <xdr:cNvPr id="69" name="Imagen 68" descr="SR-icon-spell-Magic Ha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0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190500</xdr:colOff>
      <xdr:row>17</xdr:row>
      <xdr:rowOff>0</xdr:rowOff>
    </xdr:to>
    <xdr:pic>
      <xdr:nvPicPr>
        <xdr:cNvPr id="70" name="Imagen 69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9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190500</xdr:colOff>
      <xdr:row>17</xdr:row>
      <xdr:rowOff>0</xdr:rowOff>
    </xdr:to>
    <xdr:pic>
      <xdr:nvPicPr>
        <xdr:cNvPr id="71" name="Imagen 70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609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190500</xdr:colOff>
      <xdr:row>17</xdr:row>
      <xdr:rowOff>0</xdr:rowOff>
    </xdr:to>
    <xdr:pic>
      <xdr:nvPicPr>
        <xdr:cNvPr id="72" name="Imagen 71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09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190500</xdr:colOff>
      <xdr:row>17</xdr:row>
      <xdr:rowOff>0</xdr:rowOff>
    </xdr:to>
    <xdr:pic>
      <xdr:nvPicPr>
        <xdr:cNvPr id="73" name="Imagen 72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09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228600</xdr:colOff>
      <xdr:row>18</xdr:row>
      <xdr:rowOff>38100</xdr:rowOff>
    </xdr:to>
    <xdr:pic>
      <xdr:nvPicPr>
        <xdr:cNvPr id="74" name="Imagen 73" descr="SR-icon-spell-Magic Ha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6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190500</xdr:colOff>
      <xdr:row>18</xdr:row>
      <xdr:rowOff>0</xdr:rowOff>
    </xdr:to>
    <xdr:pic>
      <xdr:nvPicPr>
        <xdr:cNvPr id="75" name="Imagen 74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667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190500</xdr:colOff>
      <xdr:row>18</xdr:row>
      <xdr:rowOff>0</xdr:rowOff>
    </xdr:to>
    <xdr:pic>
      <xdr:nvPicPr>
        <xdr:cNvPr id="76" name="Imagen 75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667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190500</xdr:colOff>
      <xdr:row>18</xdr:row>
      <xdr:rowOff>0</xdr:rowOff>
    </xdr:to>
    <xdr:pic>
      <xdr:nvPicPr>
        <xdr:cNvPr id="77" name="Imagen 76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667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190500</xdr:colOff>
      <xdr:row>18</xdr:row>
      <xdr:rowOff>0</xdr:rowOff>
    </xdr:to>
    <xdr:pic>
      <xdr:nvPicPr>
        <xdr:cNvPr id="78" name="Imagen 77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667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228600</xdr:colOff>
      <xdr:row>19</xdr:row>
      <xdr:rowOff>38100</xdr:rowOff>
    </xdr:to>
    <xdr:pic>
      <xdr:nvPicPr>
        <xdr:cNvPr id="79" name="Imagen 78" descr="SR-icon-spell-Magic Ha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85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190500</xdr:colOff>
      <xdr:row>19</xdr:row>
      <xdr:rowOff>0</xdr:rowOff>
    </xdr:to>
    <xdr:pic>
      <xdr:nvPicPr>
        <xdr:cNvPr id="80" name="Imagen 79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5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190500</xdr:colOff>
      <xdr:row>19</xdr:row>
      <xdr:rowOff>0</xdr:rowOff>
    </xdr:to>
    <xdr:pic>
      <xdr:nvPicPr>
        <xdr:cNvPr id="81" name="Imagen 80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85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190500</xdr:colOff>
      <xdr:row>19</xdr:row>
      <xdr:rowOff>0</xdr:rowOff>
    </xdr:to>
    <xdr:pic>
      <xdr:nvPicPr>
        <xdr:cNvPr id="82" name="Imagen 81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85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190500</xdr:colOff>
      <xdr:row>19</xdr:row>
      <xdr:rowOff>0</xdr:rowOff>
    </xdr:to>
    <xdr:pic>
      <xdr:nvPicPr>
        <xdr:cNvPr id="83" name="Imagen 82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85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228600</xdr:colOff>
      <xdr:row>20</xdr:row>
      <xdr:rowOff>38100</xdr:rowOff>
    </xdr:to>
    <xdr:pic>
      <xdr:nvPicPr>
        <xdr:cNvPr id="84" name="Imagen 83" descr="SR-icon-spell-Magic Ha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23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190500</xdr:colOff>
      <xdr:row>20</xdr:row>
      <xdr:rowOff>0</xdr:rowOff>
    </xdr:to>
    <xdr:pic>
      <xdr:nvPicPr>
        <xdr:cNvPr id="85" name="Imagen 84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23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190500</xdr:colOff>
      <xdr:row>20</xdr:row>
      <xdr:rowOff>0</xdr:rowOff>
    </xdr:to>
    <xdr:pic>
      <xdr:nvPicPr>
        <xdr:cNvPr id="86" name="Imagen 85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723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190500</xdr:colOff>
      <xdr:row>20</xdr:row>
      <xdr:rowOff>0</xdr:rowOff>
    </xdr:to>
    <xdr:pic>
      <xdr:nvPicPr>
        <xdr:cNvPr id="87" name="Imagen 86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723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228600</xdr:colOff>
      <xdr:row>21</xdr:row>
      <xdr:rowOff>38100</xdr:rowOff>
    </xdr:to>
    <xdr:pic>
      <xdr:nvPicPr>
        <xdr:cNvPr id="88" name="Imagen 87" descr="SR-icon-spell-Magic Ha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6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190500</xdr:colOff>
      <xdr:row>21</xdr:row>
      <xdr:rowOff>0</xdr:rowOff>
    </xdr:to>
    <xdr:pic>
      <xdr:nvPicPr>
        <xdr:cNvPr id="89" name="Imagen 88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62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190500</xdr:colOff>
      <xdr:row>21</xdr:row>
      <xdr:rowOff>0</xdr:rowOff>
    </xdr:to>
    <xdr:pic>
      <xdr:nvPicPr>
        <xdr:cNvPr id="90" name="Imagen 89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762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190500</xdr:colOff>
      <xdr:row>21</xdr:row>
      <xdr:rowOff>0</xdr:rowOff>
    </xdr:to>
    <xdr:pic>
      <xdr:nvPicPr>
        <xdr:cNvPr id="91" name="Imagen 90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762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190500</xdr:colOff>
      <xdr:row>21</xdr:row>
      <xdr:rowOff>0</xdr:rowOff>
    </xdr:to>
    <xdr:pic>
      <xdr:nvPicPr>
        <xdr:cNvPr id="92" name="Imagen 91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762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228600</xdr:colOff>
      <xdr:row>22</xdr:row>
      <xdr:rowOff>38100</xdr:rowOff>
    </xdr:to>
    <xdr:pic>
      <xdr:nvPicPr>
        <xdr:cNvPr id="93" name="Imagen 92" descr="SR-icon-spell-Magic Ha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8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190500</xdr:colOff>
      <xdr:row>22</xdr:row>
      <xdr:rowOff>0</xdr:rowOff>
    </xdr:to>
    <xdr:pic>
      <xdr:nvPicPr>
        <xdr:cNvPr id="94" name="Imagen 93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781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190500</xdr:colOff>
      <xdr:row>22</xdr:row>
      <xdr:rowOff>0</xdr:rowOff>
    </xdr:to>
    <xdr:pic>
      <xdr:nvPicPr>
        <xdr:cNvPr id="95" name="Imagen 94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81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190500</xdr:colOff>
      <xdr:row>22</xdr:row>
      <xdr:rowOff>0</xdr:rowOff>
    </xdr:to>
    <xdr:pic>
      <xdr:nvPicPr>
        <xdr:cNvPr id="96" name="Imagen 95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81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190500</xdr:colOff>
      <xdr:row>22</xdr:row>
      <xdr:rowOff>0</xdr:rowOff>
    </xdr:to>
    <xdr:pic>
      <xdr:nvPicPr>
        <xdr:cNvPr id="97" name="Imagen 96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781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228600</xdr:colOff>
      <xdr:row>23</xdr:row>
      <xdr:rowOff>38100</xdr:rowOff>
    </xdr:to>
    <xdr:pic>
      <xdr:nvPicPr>
        <xdr:cNvPr id="98" name="Imagen 97" descr="SR-icon-spell-Magic Ha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00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190500</xdr:colOff>
      <xdr:row>23</xdr:row>
      <xdr:rowOff>0</xdr:rowOff>
    </xdr:to>
    <xdr:pic>
      <xdr:nvPicPr>
        <xdr:cNvPr id="99" name="Imagen 98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800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190500</xdr:colOff>
      <xdr:row>23</xdr:row>
      <xdr:rowOff>0</xdr:rowOff>
    </xdr:to>
    <xdr:pic>
      <xdr:nvPicPr>
        <xdr:cNvPr id="100" name="Imagen 99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00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190500</xdr:colOff>
      <xdr:row>23</xdr:row>
      <xdr:rowOff>0</xdr:rowOff>
    </xdr:to>
    <xdr:pic>
      <xdr:nvPicPr>
        <xdr:cNvPr id="101" name="Imagen 100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00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228600</xdr:colOff>
      <xdr:row>24</xdr:row>
      <xdr:rowOff>38100</xdr:rowOff>
    </xdr:to>
    <xdr:pic>
      <xdr:nvPicPr>
        <xdr:cNvPr id="102" name="Imagen 101" descr="SR-icon-spell-Magic Ha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38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190500</xdr:colOff>
      <xdr:row>24</xdr:row>
      <xdr:rowOff>0</xdr:rowOff>
    </xdr:to>
    <xdr:pic>
      <xdr:nvPicPr>
        <xdr:cNvPr id="103" name="Imagen 102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38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190500</xdr:colOff>
      <xdr:row>24</xdr:row>
      <xdr:rowOff>0</xdr:rowOff>
    </xdr:to>
    <xdr:pic>
      <xdr:nvPicPr>
        <xdr:cNvPr id="104" name="Imagen 103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38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190500</xdr:colOff>
      <xdr:row>24</xdr:row>
      <xdr:rowOff>0</xdr:rowOff>
    </xdr:to>
    <xdr:pic>
      <xdr:nvPicPr>
        <xdr:cNvPr id="105" name="Imagen 104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38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190500</xdr:colOff>
      <xdr:row>24</xdr:row>
      <xdr:rowOff>0</xdr:rowOff>
    </xdr:to>
    <xdr:pic>
      <xdr:nvPicPr>
        <xdr:cNvPr id="106" name="Imagen 105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38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228600</xdr:colOff>
      <xdr:row>25</xdr:row>
      <xdr:rowOff>9525</xdr:rowOff>
    </xdr:to>
    <xdr:pic>
      <xdr:nvPicPr>
        <xdr:cNvPr id="107" name="Imagen 106" descr="SR-icon-spell-Magic Ha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5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190500</xdr:colOff>
      <xdr:row>24</xdr:row>
      <xdr:rowOff>190500</xdr:rowOff>
    </xdr:to>
    <xdr:pic>
      <xdr:nvPicPr>
        <xdr:cNvPr id="108" name="Imagen 107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57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190500</xdr:colOff>
      <xdr:row>24</xdr:row>
      <xdr:rowOff>190500</xdr:rowOff>
    </xdr:to>
    <xdr:pic>
      <xdr:nvPicPr>
        <xdr:cNvPr id="109" name="Imagen 108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57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190500</xdr:colOff>
      <xdr:row>24</xdr:row>
      <xdr:rowOff>190500</xdr:rowOff>
    </xdr:to>
    <xdr:pic>
      <xdr:nvPicPr>
        <xdr:cNvPr id="110" name="Imagen 109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57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190500</xdr:colOff>
      <xdr:row>24</xdr:row>
      <xdr:rowOff>190500</xdr:rowOff>
    </xdr:to>
    <xdr:pic>
      <xdr:nvPicPr>
        <xdr:cNvPr id="111" name="Imagen 110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57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228600</xdr:colOff>
      <xdr:row>26</xdr:row>
      <xdr:rowOff>38100</xdr:rowOff>
    </xdr:to>
    <xdr:pic>
      <xdr:nvPicPr>
        <xdr:cNvPr id="112" name="Imagen 111" descr="SR-icon-spell-Magic Ha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982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190500</xdr:colOff>
      <xdr:row>26</xdr:row>
      <xdr:rowOff>0</xdr:rowOff>
    </xdr:to>
    <xdr:pic>
      <xdr:nvPicPr>
        <xdr:cNvPr id="113" name="Imagen 112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982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190500</xdr:colOff>
      <xdr:row>26</xdr:row>
      <xdr:rowOff>0</xdr:rowOff>
    </xdr:to>
    <xdr:pic>
      <xdr:nvPicPr>
        <xdr:cNvPr id="114" name="Imagen 113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982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190500</xdr:colOff>
      <xdr:row>26</xdr:row>
      <xdr:rowOff>0</xdr:rowOff>
    </xdr:to>
    <xdr:pic>
      <xdr:nvPicPr>
        <xdr:cNvPr id="115" name="Imagen 114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982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190500</xdr:colOff>
      <xdr:row>26</xdr:row>
      <xdr:rowOff>0</xdr:rowOff>
    </xdr:to>
    <xdr:pic>
      <xdr:nvPicPr>
        <xdr:cNvPr id="116" name="Imagen 115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982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228600</xdr:colOff>
      <xdr:row>27</xdr:row>
      <xdr:rowOff>38100</xdr:rowOff>
    </xdr:to>
    <xdr:pic>
      <xdr:nvPicPr>
        <xdr:cNvPr id="117" name="Imagen 116" descr="SR-icon-spell-Magic Ha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363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190500</xdr:colOff>
      <xdr:row>27</xdr:row>
      <xdr:rowOff>0</xdr:rowOff>
    </xdr:to>
    <xdr:pic>
      <xdr:nvPicPr>
        <xdr:cNvPr id="118" name="Imagen 117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363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228600</xdr:colOff>
      <xdr:row>29</xdr:row>
      <xdr:rowOff>38100</xdr:rowOff>
    </xdr:to>
    <xdr:pic>
      <xdr:nvPicPr>
        <xdr:cNvPr id="119" name="Imagen 118" descr="SR-icon-spell-Magic Ha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315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190500</xdr:colOff>
      <xdr:row>29</xdr:row>
      <xdr:rowOff>0</xdr:rowOff>
    </xdr:to>
    <xdr:pic>
      <xdr:nvPicPr>
        <xdr:cNvPr id="120" name="Imagen 119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315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190500</xdr:colOff>
      <xdr:row>29</xdr:row>
      <xdr:rowOff>0</xdr:rowOff>
    </xdr:to>
    <xdr:pic>
      <xdr:nvPicPr>
        <xdr:cNvPr id="121" name="Imagen 120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315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228600</xdr:colOff>
      <xdr:row>30</xdr:row>
      <xdr:rowOff>38100</xdr:rowOff>
    </xdr:to>
    <xdr:pic>
      <xdr:nvPicPr>
        <xdr:cNvPr id="122" name="Imagen 121" descr="SR-icon-spell-Magic Ha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506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190500</xdr:colOff>
      <xdr:row>30</xdr:row>
      <xdr:rowOff>0</xdr:rowOff>
    </xdr:to>
    <xdr:pic>
      <xdr:nvPicPr>
        <xdr:cNvPr id="123" name="Imagen 122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506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190500</xdr:colOff>
      <xdr:row>30</xdr:row>
      <xdr:rowOff>0</xdr:rowOff>
    </xdr:to>
    <xdr:pic>
      <xdr:nvPicPr>
        <xdr:cNvPr id="124" name="Imagen 123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506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190500</xdr:colOff>
      <xdr:row>30</xdr:row>
      <xdr:rowOff>0</xdr:rowOff>
    </xdr:to>
    <xdr:pic>
      <xdr:nvPicPr>
        <xdr:cNvPr id="125" name="Imagen 124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506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190500</xdr:colOff>
      <xdr:row>30</xdr:row>
      <xdr:rowOff>0</xdr:rowOff>
    </xdr:to>
    <xdr:pic>
      <xdr:nvPicPr>
        <xdr:cNvPr id="126" name="Imagen 125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0506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228600</xdr:colOff>
      <xdr:row>31</xdr:row>
      <xdr:rowOff>38100</xdr:rowOff>
    </xdr:to>
    <xdr:pic>
      <xdr:nvPicPr>
        <xdr:cNvPr id="127" name="Imagen 126" descr="SR-icon-spell-Fire.pn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696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190500</xdr:colOff>
      <xdr:row>31</xdr:row>
      <xdr:rowOff>0</xdr:rowOff>
    </xdr:to>
    <xdr:pic>
      <xdr:nvPicPr>
        <xdr:cNvPr id="128" name="Imagen 127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696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190500</xdr:colOff>
      <xdr:row>31</xdr:row>
      <xdr:rowOff>0</xdr:rowOff>
    </xdr:to>
    <xdr:pic>
      <xdr:nvPicPr>
        <xdr:cNvPr id="129" name="Imagen 128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696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190500</xdr:colOff>
      <xdr:row>31</xdr:row>
      <xdr:rowOff>0</xdr:rowOff>
    </xdr:to>
    <xdr:pic>
      <xdr:nvPicPr>
        <xdr:cNvPr id="130" name="Imagen 129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696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190500</xdr:colOff>
      <xdr:row>31</xdr:row>
      <xdr:rowOff>0</xdr:rowOff>
    </xdr:to>
    <xdr:pic>
      <xdr:nvPicPr>
        <xdr:cNvPr id="131" name="Imagen 130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0696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228600</xdr:colOff>
      <xdr:row>32</xdr:row>
      <xdr:rowOff>38100</xdr:rowOff>
    </xdr:to>
    <xdr:pic>
      <xdr:nvPicPr>
        <xdr:cNvPr id="132" name="Imagen 131" descr="SR-icon-spell-Ic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887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190500</xdr:colOff>
      <xdr:row>32</xdr:row>
      <xdr:rowOff>0</xdr:rowOff>
    </xdr:to>
    <xdr:pic>
      <xdr:nvPicPr>
        <xdr:cNvPr id="133" name="Imagen 132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887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190500</xdr:colOff>
      <xdr:row>32</xdr:row>
      <xdr:rowOff>0</xdr:rowOff>
    </xdr:to>
    <xdr:pic>
      <xdr:nvPicPr>
        <xdr:cNvPr id="134" name="Imagen 133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887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190500</xdr:colOff>
      <xdr:row>32</xdr:row>
      <xdr:rowOff>0</xdr:rowOff>
    </xdr:to>
    <xdr:pic>
      <xdr:nvPicPr>
        <xdr:cNvPr id="135" name="Imagen 134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87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190500</xdr:colOff>
      <xdr:row>32</xdr:row>
      <xdr:rowOff>0</xdr:rowOff>
    </xdr:to>
    <xdr:pic>
      <xdr:nvPicPr>
        <xdr:cNvPr id="136" name="Imagen 135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0887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228600</xdr:colOff>
      <xdr:row>33</xdr:row>
      <xdr:rowOff>9525</xdr:rowOff>
    </xdr:to>
    <xdr:pic>
      <xdr:nvPicPr>
        <xdr:cNvPr id="137" name="Imagen 136" descr="SR-icon-spell-Magic Ha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1077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190500</xdr:colOff>
      <xdr:row>32</xdr:row>
      <xdr:rowOff>190500</xdr:rowOff>
    </xdr:to>
    <xdr:pic>
      <xdr:nvPicPr>
        <xdr:cNvPr id="138" name="Imagen 137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077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190500</xdr:colOff>
      <xdr:row>32</xdr:row>
      <xdr:rowOff>190500</xdr:rowOff>
    </xdr:to>
    <xdr:pic>
      <xdr:nvPicPr>
        <xdr:cNvPr id="139" name="Imagen 138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1077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190500</xdr:colOff>
      <xdr:row>32</xdr:row>
      <xdr:rowOff>190500</xdr:rowOff>
    </xdr:to>
    <xdr:pic>
      <xdr:nvPicPr>
        <xdr:cNvPr id="140" name="Imagen 139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1077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228600</xdr:colOff>
      <xdr:row>34</xdr:row>
      <xdr:rowOff>38100</xdr:rowOff>
    </xdr:to>
    <xdr:pic>
      <xdr:nvPicPr>
        <xdr:cNvPr id="141" name="Imagen 140" descr="SR-icon-spell-Magic Ha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1296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190500</xdr:colOff>
      <xdr:row>34</xdr:row>
      <xdr:rowOff>0</xdr:rowOff>
    </xdr:to>
    <xdr:pic>
      <xdr:nvPicPr>
        <xdr:cNvPr id="142" name="Imagen 141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296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190500</xdr:colOff>
      <xdr:row>34</xdr:row>
      <xdr:rowOff>0</xdr:rowOff>
    </xdr:to>
    <xdr:pic>
      <xdr:nvPicPr>
        <xdr:cNvPr id="143" name="Imagen 142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1296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190500</xdr:colOff>
      <xdr:row>34</xdr:row>
      <xdr:rowOff>0</xdr:rowOff>
    </xdr:to>
    <xdr:pic>
      <xdr:nvPicPr>
        <xdr:cNvPr id="144" name="Imagen 143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1296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190500</xdr:colOff>
      <xdr:row>34</xdr:row>
      <xdr:rowOff>0</xdr:rowOff>
    </xdr:to>
    <xdr:pic>
      <xdr:nvPicPr>
        <xdr:cNvPr id="145" name="Imagen 144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1296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228600</xdr:colOff>
      <xdr:row>35</xdr:row>
      <xdr:rowOff>38100</xdr:rowOff>
    </xdr:to>
    <xdr:pic>
      <xdr:nvPicPr>
        <xdr:cNvPr id="146" name="Imagen 145" descr="SR-icon-spell-Shock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1487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190500</xdr:colOff>
      <xdr:row>35</xdr:row>
      <xdr:rowOff>0</xdr:rowOff>
    </xdr:to>
    <xdr:pic>
      <xdr:nvPicPr>
        <xdr:cNvPr id="147" name="Imagen 146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487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35</xdr:row>
      <xdr:rowOff>0</xdr:rowOff>
    </xdr:to>
    <xdr:pic>
      <xdr:nvPicPr>
        <xdr:cNvPr id="148" name="Imagen 147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1487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190500</xdr:colOff>
      <xdr:row>35</xdr:row>
      <xdr:rowOff>0</xdr:rowOff>
    </xdr:to>
    <xdr:pic>
      <xdr:nvPicPr>
        <xdr:cNvPr id="149" name="Imagen 148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487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190500</xdr:colOff>
      <xdr:row>35</xdr:row>
      <xdr:rowOff>0</xdr:rowOff>
    </xdr:to>
    <xdr:pic>
      <xdr:nvPicPr>
        <xdr:cNvPr id="150" name="Imagen 149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1487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228600</xdr:colOff>
      <xdr:row>36</xdr:row>
      <xdr:rowOff>38100</xdr:rowOff>
    </xdr:to>
    <xdr:pic>
      <xdr:nvPicPr>
        <xdr:cNvPr id="151" name="Imagen 150" descr="SR-icon-spell-Magic Ha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1677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190500</xdr:colOff>
      <xdr:row>36</xdr:row>
      <xdr:rowOff>0</xdr:rowOff>
    </xdr:to>
    <xdr:pic>
      <xdr:nvPicPr>
        <xdr:cNvPr id="152" name="Imagen 151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677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228600</xdr:colOff>
      <xdr:row>37</xdr:row>
      <xdr:rowOff>38100</xdr:rowOff>
    </xdr:to>
    <xdr:pic>
      <xdr:nvPicPr>
        <xdr:cNvPr id="153" name="Imagen 152" descr="SR-icon-spell-Alteration.pn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1868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190500</xdr:colOff>
      <xdr:row>37</xdr:row>
      <xdr:rowOff>0</xdr:rowOff>
    </xdr:to>
    <xdr:pic>
      <xdr:nvPicPr>
        <xdr:cNvPr id="154" name="Imagen 153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1868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190500</xdr:colOff>
      <xdr:row>37</xdr:row>
      <xdr:rowOff>0</xdr:rowOff>
    </xdr:to>
    <xdr:pic>
      <xdr:nvPicPr>
        <xdr:cNvPr id="155" name="Imagen 154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868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190500</xdr:colOff>
      <xdr:row>37</xdr:row>
      <xdr:rowOff>0</xdr:rowOff>
    </xdr:to>
    <xdr:pic>
      <xdr:nvPicPr>
        <xdr:cNvPr id="156" name="Imagen 155" descr="Yes">
          <a:hlinkClick xmlns:r="http://schemas.openxmlformats.org/officeDocument/2006/relationships" r:id="rId3" tooltip="Y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1868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228600</xdr:colOff>
      <xdr:row>2</xdr:row>
      <xdr:rowOff>38100</xdr:rowOff>
    </xdr:to>
    <xdr:pic>
      <xdr:nvPicPr>
        <xdr:cNvPr id="2" name="Imagen 1" descr="SR-icon-spell-Absorb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228600</xdr:colOff>
      <xdr:row>3</xdr:row>
      <xdr:rowOff>9525</xdr:rowOff>
    </xdr:to>
    <xdr:pic>
      <xdr:nvPicPr>
        <xdr:cNvPr id="3" name="Imagen 2" descr="SR-icon-spell-Absorb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228600</xdr:colOff>
      <xdr:row>4</xdr:row>
      <xdr:rowOff>9525</xdr:rowOff>
    </xdr:to>
    <xdr:pic>
      <xdr:nvPicPr>
        <xdr:cNvPr id="4" name="Imagen 3" descr="SR-icon-spell-Absorb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90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228600</xdr:colOff>
      <xdr:row>5</xdr:row>
      <xdr:rowOff>9525</xdr:rowOff>
    </xdr:to>
    <xdr:pic>
      <xdr:nvPicPr>
        <xdr:cNvPr id="5" name="Imagen 4" descr="SR-icon-spell-Magic Hat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09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228600</xdr:colOff>
      <xdr:row>6</xdr:row>
      <xdr:rowOff>38100</xdr:rowOff>
    </xdr:to>
    <xdr:pic>
      <xdr:nvPicPr>
        <xdr:cNvPr id="6" name="Imagen 5" descr="SR-icon-spell-Fire.pn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28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228600</xdr:colOff>
      <xdr:row>7</xdr:row>
      <xdr:rowOff>38100</xdr:rowOff>
    </xdr:to>
    <xdr:pic>
      <xdr:nvPicPr>
        <xdr:cNvPr id="7" name="Imagen 6" descr="SR-icon-spell-Ic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19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228600</xdr:colOff>
      <xdr:row>9</xdr:row>
      <xdr:rowOff>38100</xdr:rowOff>
    </xdr:to>
    <xdr:pic>
      <xdr:nvPicPr>
        <xdr:cNvPr id="8" name="Imagen 7" descr="SR-icon-spell-Magic Hat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90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228600</xdr:colOff>
      <xdr:row>10</xdr:row>
      <xdr:rowOff>38100</xdr:rowOff>
    </xdr:to>
    <xdr:pic>
      <xdr:nvPicPr>
        <xdr:cNvPr id="9" name="Imagen 8" descr="SR-icon-spell-Shock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181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228600</xdr:colOff>
      <xdr:row>11</xdr:row>
      <xdr:rowOff>38100</xdr:rowOff>
    </xdr:to>
    <xdr:pic>
      <xdr:nvPicPr>
        <xdr:cNvPr id="10" name="Imagen 9" descr="SR-icon-spell-Magic Hat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371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228600</xdr:colOff>
      <xdr:row>12</xdr:row>
      <xdr:rowOff>38100</xdr:rowOff>
    </xdr:to>
    <xdr:pic>
      <xdr:nvPicPr>
        <xdr:cNvPr id="11" name="Imagen 10" descr="SR-icon-spell-Banish.pn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562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228600</xdr:colOff>
      <xdr:row>13</xdr:row>
      <xdr:rowOff>38100</xdr:rowOff>
    </xdr:to>
    <xdr:pic>
      <xdr:nvPicPr>
        <xdr:cNvPr id="12" name="Imagen 11" descr="SR-icon-spell-Illusion Dark.pn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752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228600</xdr:colOff>
      <xdr:row>14</xdr:row>
      <xdr:rowOff>38100</xdr:rowOff>
    </xdr:to>
    <xdr:pic>
      <xdr:nvPicPr>
        <xdr:cNvPr id="13" name="Imagen 12" descr="SR-icon-spell-Turn Undead.pn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43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228600</xdr:colOff>
      <xdr:row>15</xdr:row>
      <xdr:rowOff>38100</xdr:rowOff>
    </xdr:to>
    <xdr:pic>
      <xdr:nvPicPr>
        <xdr:cNvPr id="14" name="Imagen 13" descr="SR-icon-spell-Paralyze.pn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324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228600</xdr:colOff>
      <xdr:row>16</xdr:row>
      <xdr:rowOff>38100</xdr:rowOff>
    </xdr:to>
    <xdr:pic>
      <xdr:nvPicPr>
        <xdr:cNvPr id="15" name="Imagen 14" descr="SR-icon-spell-Banish.pn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705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228600</xdr:colOff>
      <xdr:row>16</xdr:row>
      <xdr:rowOff>228600</xdr:rowOff>
    </xdr:to>
    <xdr:pic>
      <xdr:nvPicPr>
        <xdr:cNvPr id="16" name="Imagen 15" descr="SR-icon-spell-Magic Hat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95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228600</xdr:colOff>
      <xdr:row>18</xdr:row>
      <xdr:rowOff>38100</xdr:rowOff>
    </xdr:to>
    <xdr:pic>
      <xdr:nvPicPr>
        <xdr:cNvPr id="17" name="Imagen 16" descr="SR-icon-spell-Fire.pn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305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228600</xdr:colOff>
      <xdr:row>19</xdr:row>
      <xdr:rowOff>228600</xdr:rowOff>
    </xdr:to>
    <xdr:pic>
      <xdr:nvPicPr>
        <xdr:cNvPr id="18" name="Imagen 17" descr="SR-icon-spell-Magic Hat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87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228600</xdr:colOff>
      <xdr:row>21</xdr:row>
      <xdr:rowOff>38100</xdr:rowOff>
    </xdr:to>
    <xdr:pic>
      <xdr:nvPicPr>
        <xdr:cNvPr id="19" name="Imagen 18" descr="SR-icon-spell-Shock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257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228600</xdr:colOff>
      <xdr:row>22</xdr:row>
      <xdr:rowOff>228600</xdr:rowOff>
    </xdr:to>
    <xdr:pic>
      <xdr:nvPicPr>
        <xdr:cNvPr id="20" name="Imagen 19" descr="SR-icon-spell-Light.pn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019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uesp.net/wiki/Skyrim:Fortify_Pickpocket" TargetMode="External"/><Relationship Id="rId21" Type="http://schemas.openxmlformats.org/officeDocument/2006/relationships/hyperlink" Target="javascript:toggleNavigationBar(10);" TargetMode="External"/><Relationship Id="rId34" Type="http://schemas.openxmlformats.org/officeDocument/2006/relationships/hyperlink" Target="http://www.uesp.net/wiki/Skyrim:Fortify_Two-handed" TargetMode="External"/><Relationship Id="rId42" Type="http://schemas.openxmlformats.org/officeDocument/2006/relationships/hyperlink" Target="http://www.uesp.net/wiki/Skyrim:Regenerate_Magicka" TargetMode="External"/><Relationship Id="rId47" Type="http://schemas.openxmlformats.org/officeDocument/2006/relationships/hyperlink" Target="http://www.uesp.net/wiki/Skyrim:Fortify_Carry_Weight" TargetMode="External"/><Relationship Id="rId50" Type="http://schemas.openxmlformats.org/officeDocument/2006/relationships/hyperlink" Target="http://www.uesp.net/wiki/Skyrim:Fortify_Unarmed_Damage" TargetMode="External"/><Relationship Id="rId55" Type="http://schemas.openxmlformats.org/officeDocument/2006/relationships/hyperlink" Target="javascript:toggleNavigationBar(27);" TargetMode="External"/><Relationship Id="rId63" Type="http://schemas.openxmlformats.org/officeDocument/2006/relationships/hyperlink" Target="http://www.uesp.net/wiki/Skyrim:Muffle_%28effect%29" TargetMode="External"/><Relationship Id="rId7" Type="http://schemas.openxmlformats.org/officeDocument/2006/relationships/hyperlink" Target="javascript:toggleNavigationBar(3);" TargetMode="External"/><Relationship Id="rId2" Type="http://schemas.openxmlformats.org/officeDocument/2006/relationships/hyperlink" Target="http://www.uesp.net/wiki/Skyrim:Fortify_Alchemy" TargetMode="External"/><Relationship Id="rId16" Type="http://schemas.openxmlformats.org/officeDocument/2006/relationships/hyperlink" Target="http://www.uesp.net/wiki/Skyrim:Fortify_Heavy_Armor" TargetMode="External"/><Relationship Id="rId29" Type="http://schemas.openxmlformats.org/officeDocument/2006/relationships/hyperlink" Target="javascript:toggleNavigationBar(14);" TargetMode="External"/><Relationship Id="rId11" Type="http://schemas.openxmlformats.org/officeDocument/2006/relationships/hyperlink" Target="javascript:toggleNavigationBar(5);" TargetMode="External"/><Relationship Id="rId24" Type="http://schemas.openxmlformats.org/officeDocument/2006/relationships/hyperlink" Target="http://www.uesp.net/wiki/Skyrim:Fortify_One-handed" TargetMode="External"/><Relationship Id="rId32" Type="http://schemas.openxmlformats.org/officeDocument/2006/relationships/hyperlink" Target="http://www.uesp.net/wiki/Skyrim:Fortify_Sneak" TargetMode="External"/><Relationship Id="rId37" Type="http://schemas.openxmlformats.org/officeDocument/2006/relationships/hyperlink" Target="javascript:toggleNavigationBar(18);" TargetMode="External"/><Relationship Id="rId40" Type="http://schemas.openxmlformats.org/officeDocument/2006/relationships/hyperlink" Target="http://www.uesp.net/wiki/Skyrim:Fortify_Magicka" TargetMode="External"/><Relationship Id="rId45" Type="http://schemas.openxmlformats.org/officeDocument/2006/relationships/hyperlink" Target="javascript:toggleNavigationBar(22);" TargetMode="External"/><Relationship Id="rId53" Type="http://schemas.openxmlformats.org/officeDocument/2006/relationships/hyperlink" Target="javascript:toggleNavigationBar(26);" TargetMode="External"/><Relationship Id="rId58" Type="http://schemas.openxmlformats.org/officeDocument/2006/relationships/hyperlink" Target="javascript:toggleNavigationBar(29);" TargetMode="External"/><Relationship Id="rId66" Type="http://schemas.openxmlformats.org/officeDocument/2006/relationships/hyperlink" Target="javascript:toggleNavigationBar(33);" TargetMode="External"/><Relationship Id="rId5" Type="http://schemas.openxmlformats.org/officeDocument/2006/relationships/hyperlink" Target="javascript:toggleNavigationBar(2);" TargetMode="External"/><Relationship Id="rId61" Type="http://schemas.openxmlformats.org/officeDocument/2006/relationships/hyperlink" Target="http://www.uesp.net/wiki/Skyrim:Resist_Shock" TargetMode="External"/><Relationship Id="rId19" Type="http://schemas.openxmlformats.org/officeDocument/2006/relationships/hyperlink" Target="javascript:toggleNavigationBar(9);" TargetMode="External"/><Relationship Id="rId14" Type="http://schemas.openxmlformats.org/officeDocument/2006/relationships/hyperlink" Target="http://www.uesp.net/wiki/Skyrim:Fortify_Destruction" TargetMode="External"/><Relationship Id="rId22" Type="http://schemas.openxmlformats.org/officeDocument/2006/relationships/hyperlink" Target="http://www.uesp.net/wiki/Skyrim:Fortify_Lockpicking" TargetMode="External"/><Relationship Id="rId27" Type="http://schemas.openxmlformats.org/officeDocument/2006/relationships/hyperlink" Target="javascript:toggleNavigationBar(13);" TargetMode="External"/><Relationship Id="rId30" Type="http://schemas.openxmlformats.org/officeDocument/2006/relationships/hyperlink" Target="http://www.uesp.net/wiki/Skyrim:Fortify_Smithing" TargetMode="External"/><Relationship Id="rId35" Type="http://schemas.openxmlformats.org/officeDocument/2006/relationships/hyperlink" Target="javascript:toggleNavigationBar(17);" TargetMode="External"/><Relationship Id="rId43" Type="http://schemas.openxmlformats.org/officeDocument/2006/relationships/hyperlink" Target="javascript:toggleNavigationBar(21);" TargetMode="External"/><Relationship Id="rId48" Type="http://schemas.openxmlformats.org/officeDocument/2006/relationships/hyperlink" Target="javascript:toggleNavigationBar(24);" TargetMode="External"/><Relationship Id="rId56" Type="http://schemas.openxmlformats.org/officeDocument/2006/relationships/hyperlink" Target="http://www.uesp.net/wiki/Skyrim:Resist_Frost" TargetMode="External"/><Relationship Id="rId64" Type="http://schemas.openxmlformats.org/officeDocument/2006/relationships/hyperlink" Target="javascript:toggleNavigationBar(32);" TargetMode="External"/><Relationship Id="rId8" Type="http://schemas.openxmlformats.org/officeDocument/2006/relationships/hyperlink" Target="http://www.uesp.net/wiki/Skyrim:Fortify_Barter" TargetMode="External"/><Relationship Id="rId51" Type="http://schemas.openxmlformats.org/officeDocument/2006/relationships/hyperlink" Target="javascript:toggleNavigationBar(25);" TargetMode="External"/><Relationship Id="rId3" Type="http://schemas.openxmlformats.org/officeDocument/2006/relationships/hyperlink" Target="javascript:toggleNavigationBar(1);" TargetMode="External"/><Relationship Id="rId12" Type="http://schemas.openxmlformats.org/officeDocument/2006/relationships/hyperlink" Target="http://www.uesp.net/wiki/Skyrim:Fortify_Conjuration" TargetMode="External"/><Relationship Id="rId17" Type="http://schemas.openxmlformats.org/officeDocument/2006/relationships/hyperlink" Target="javascript:toggleNavigationBar(8);" TargetMode="External"/><Relationship Id="rId25" Type="http://schemas.openxmlformats.org/officeDocument/2006/relationships/hyperlink" Target="javascript:toggleNavigationBar(12);" TargetMode="External"/><Relationship Id="rId33" Type="http://schemas.openxmlformats.org/officeDocument/2006/relationships/hyperlink" Target="javascript:toggleNavigationBar(16);" TargetMode="External"/><Relationship Id="rId38" Type="http://schemas.openxmlformats.org/officeDocument/2006/relationships/hyperlink" Target="http://www.uesp.net/wiki/Skyrim:Fortify_Health" TargetMode="External"/><Relationship Id="rId46" Type="http://schemas.openxmlformats.org/officeDocument/2006/relationships/hyperlink" Target="javascript:toggleNavigationBar(23);" TargetMode="External"/><Relationship Id="rId59" Type="http://schemas.openxmlformats.org/officeDocument/2006/relationships/hyperlink" Target="http://www.uesp.net/wiki/Skyrim:Resist_Poison" TargetMode="External"/><Relationship Id="rId67" Type="http://schemas.openxmlformats.org/officeDocument/2006/relationships/drawing" Target="../drawings/drawing2.xml"/><Relationship Id="rId20" Type="http://schemas.openxmlformats.org/officeDocument/2006/relationships/hyperlink" Target="http://www.uesp.net/wiki/Skyrim:Fortify_Light_Armor" TargetMode="External"/><Relationship Id="rId41" Type="http://schemas.openxmlformats.org/officeDocument/2006/relationships/hyperlink" Target="javascript:toggleNavigationBar(20);" TargetMode="External"/><Relationship Id="rId54" Type="http://schemas.openxmlformats.org/officeDocument/2006/relationships/hyperlink" Target="http://www.uesp.net/wiki/Skyrim:Resist_Fire" TargetMode="External"/><Relationship Id="rId62" Type="http://schemas.openxmlformats.org/officeDocument/2006/relationships/hyperlink" Target="javascript:toggleNavigationBar(31);" TargetMode="External"/><Relationship Id="rId1" Type="http://schemas.openxmlformats.org/officeDocument/2006/relationships/hyperlink" Target="http://www.uesp.net/wiki/Skyrim:Enchanting_Effects" TargetMode="External"/><Relationship Id="rId6" Type="http://schemas.openxmlformats.org/officeDocument/2006/relationships/hyperlink" Target="http://www.uesp.net/wiki/Skyrim:Fortify_Archery" TargetMode="External"/><Relationship Id="rId15" Type="http://schemas.openxmlformats.org/officeDocument/2006/relationships/hyperlink" Target="javascript:toggleNavigationBar(7);" TargetMode="External"/><Relationship Id="rId23" Type="http://schemas.openxmlformats.org/officeDocument/2006/relationships/hyperlink" Target="javascript:toggleNavigationBar(11);" TargetMode="External"/><Relationship Id="rId28" Type="http://schemas.openxmlformats.org/officeDocument/2006/relationships/hyperlink" Target="http://www.uesp.net/wiki/Skyrim:Fortify_Restoration" TargetMode="External"/><Relationship Id="rId36" Type="http://schemas.openxmlformats.org/officeDocument/2006/relationships/hyperlink" Target="http://www.uesp.net/wiki/Skyrim:Regenerate_Health" TargetMode="External"/><Relationship Id="rId49" Type="http://schemas.openxmlformats.org/officeDocument/2006/relationships/hyperlink" Target="http://www.uesp.net/wiki/Skyrim:Enchanting_Effects" TargetMode="External"/><Relationship Id="rId57" Type="http://schemas.openxmlformats.org/officeDocument/2006/relationships/hyperlink" Target="javascript:toggleNavigationBar(28);" TargetMode="External"/><Relationship Id="rId10" Type="http://schemas.openxmlformats.org/officeDocument/2006/relationships/hyperlink" Target="http://www.uesp.net/wiki/Skyrim:Fortify_Block" TargetMode="External"/><Relationship Id="rId31" Type="http://schemas.openxmlformats.org/officeDocument/2006/relationships/hyperlink" Target="javascript:toggleNavigationBar(15);" TargetMode="External"/><Relationship Id="rId44" Type="http://schemas.openxmlformats.org/officeDocument/2006/relationships/hyperlink" Target="http://www.uesp.net/wiki/Skyrim:Fortify_Stamina" TargetMode="External"/><Relationship Id="rId52" Type="http://schemas.openxmlformats.org/officeDocument/2006/relationships/hyperlink" Target="http://www.uesp.net/wiki/Skyrim:Resist_Disease" TargetMode="External"/><Relationship Id="rId60" Type="http://schemas.openxmlformats.org/officeDocument/2006/relationships/hyperlink" Target="javascript:toggleNavigationBar(30);" TargetMode="External"/><Relationship Id="rId65" Type="http://schemas.openxmlformats.org/officeDocument/2006/relationships/hyperlink" Target="http://www.uesp.net/wiki/Skyrim:Waterbreathing_%28effect%29" TargetMode="External"/><Relationship Id="rId4" Type="http://schemas.openxmlformats.org/officeDocument/2006/relationships/hyperlink" Target="http://www.uesp.net/wiki/Skyrim:Fortify_Alteration" TargetMode="External"/><Relationship Id="rId9" Type="http://schemas.openxmlformats.org/officeDocument/2006/relationships/hyperlink" Target="javascript:toggleNavigationBar(4);" TargetMode="External"/><Relationship Id="rId13" Type="http://schemas.openxmlformats.org/officeDocument/2006/relationships/hyperlink" Target="javascript:toggleNavigationBar(6);" TargetMode="External"/><Relationship Id="rId18" Type="http://schemas.openxmlformats.org/officeDocument/2006/relationships/hyperlink" Target="http://www.uesp.net/wiki/Skyrim:Fortify_Illusion" TargetMode="External"/><Relationship Id="rId39" Type="http://schemas.openxmlformats.org/officeDocument/2006/relationships/hyperlink" Target="javascript:toggleNavigationBar(19);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toggleNavigationBar(38);" TargetMode="External"/><Relationship Id="rId18" Type="http://schemas.openxmlformats.org/officeDocument/2006/relationships/hyperlink" Target="http://www.uesp.net/wiki/Skyrim:Damage_Magicka" TargetMode="External"/><Relationship Id="rId26" Type="http://schemas.openxmlformats.org/officeDocument/2006/relationships/hyperlink" Target="javascript:toggleNavigationBar(42);" TargetMode="External"/><Relationship Id="rId39" Type="http://schemas.openxmlformats.org/officeDocument/2006/relationships/hyperlink" Target="javascript:toggleNavigationBar(46);" TargetMode="External"/><Relationship Id="rId21" Type="http://schemas.openxmlformats.org/officeDocument/2006/relationships/hyperlink" Target="http://www.uesp.net/wiki/Skyrim:Shock_Damage" TargetMode="External"/><Relationship Id="rId34" Type="http://schemas.openxmlformats.org/officeDocument/2006/relationships/hyperlink" Target="http://www.uesp.net/wiki/Skyrim:Restoration" TargetMode="External"/><Relationship Id="rId42" Type="http://schemas.openxmlformats.org/officeDocument/2006/relationships/hyperlink" Target="javascript:toggleNavigationBar(47);" TargetMode="External"/><Relationship Id="rId47" Type="http://schemas.openxmlformats.org/officeDocument/2006/relationships/hyperlink" Target="http://www.uesp.net/wiki/Skyrim:Enchanting_Effects" TargetMode="External"/><Relationship Id="rId50" Type="http://schemas.openxmlformats.org/officeDocument/2006/relationships/hyperlink" Target="http://www.uesp.net/wiki/Skyrim:Destruction" TargetMode="External"/><Relationship Id="rId55" Type="http://schemas.openxmlformats.org/officeDocument/2006/relationships/hyperlink" Target="javascript:toggleNavigationBar(51);" TargetMode="External"/><Relationship Id="rId7" Type="http://schemas.openxmlformats.org/officeDocument/2006/relationships/hyperlink" Target="http://www.uesp.net/wiki/Skyrim:Destruction" TargetMode="External"/><Relationship Id="rId2" Type="http://schemas.openxmlformats.org/officeDocument/2006/relationships/hyperlink" Target="http://www.uesp.net/wiki/Skyrim:Absorb_Health" TargetMode="External"/><Relationship Id="rId16" Type="http://schemas.openxmlformats.org/officeDocument/2006/relationships/hyperlink" Target="http://www.uesp.net/wiki/Skyrim:Enchanting_Effects" TargetMode="External"/><Relationship Id="rId29" Type="http://schemas.openxmlformats.org/officeDocument/2006/relationships/hyperlink" Target="javascript:toggleNavigationBar(43);" TargetMode="External"/><Relationship Id="rId11" Type="http://schemas.openxmlformats.org/officeDocument/2006/relationships/hyperlink" Target="http://www.uesp.net/wiki/Skyrim:Fire_Damage" TargetMode="External"/><Relationship Id="rId24" Type="http://schemas.openxmlformats.org/officeDocument/2006/relationships/hyperlink" Target="http://www.uesp.net/wiki/Skyrim:Damage_Stamina" TargetMode="External"/><Relationship Id="rId32" Type="http://schemas.openxmlformats.org/officeDocument/2006/relationships/hyperlink" Target="javascript:toggleNavigationBar(44);" TargetMode="External"/><Relationship Id="rId37" Type="http://schemas.openxmlformats.org/officeDocument/2006/relationships/hyperlink" Target="http://www.uesp.net/wiki/Skyrim:Alteration" TargetMode="External"/><Relationship Id="rId40" Type="http://schemas.openxmlformats.org/officeDocument/2006/relationships/hyperlink" Target="http://www.uesp.net/wiki/Skyrim:Soul_Trap_%28effect%29" TargetMode="External"/><Relationship Id="rId45" Type="http://schemas.openxmlformats.org/officeDocument/2006/relationships/hyperlink" Target="http://www.uesp.net/wiki/Skyrim:Fiery_Soul_Trap" TargetMode="External"/><Relationship Id="rId53" Type="http://schemas.openxmlformats.org/officeDocument/2006/relationships/hyperlink" Target="http://www.uesp.net/wiki/Skyrim:Destruction" TargetMode="External"/><Relationship Id="rId58" Type="http://schemas.openxmlformats.org/officeDocument/2006/relationships/hyperlink" Target="javascript:toggleNavigationBar(52);" TargetMode="External"/><Relationship Id="rId5" Type="http://schemas.openxmlformats.org/officeDocument/2006/relationships/hyperlink" Target="http://www.uesp.net/wiki/Skyrim:Destruction" TargetMode="External"/><Relationship Id="rId19" Type="http://schemas.openxmlformats.org/officeDocument/2006/relationships/hyperlink" Target="http://www.uesp.net/wiki/Skyrim:Destruction" TargetMode="External"/><Relationship Id="rId4" Type="http://schemas.openxmlformats.org/officeDocument/2006/relationships/hyperlink" Target="javascript:toggleNavigationBar(34);" TargetMode="External"/><Relationship Id="rId9" Type="http://schemas.openxmlformats.org/officeDocument/2006/relationships/hyperlink" Target="http://www.uesp.net/wiki/Skyrim:Destruction" TargetMode="External"/><Relationship Id="rId14" Type="http://schemas.openxmlformats.org/officeDocument/2006/relationships/hyperlink" Target="http://www.uesp.net/wiki/Skyrim:Frost_Damage" TargetMode="External"/><Relationship Id="rId22" Type="http://schemas.openxmlformats.org/officeDocument/2006/relationships/hyperlink" Target="http://www.uesp.net/wiki/Skyrim:Destruction" TargetMode="External"/><Relationship Id="rId27" Type="http://schemas.openxmlformats.org/officeDocument/2006/relationships/hyperlink" Target="http://www.uesp.net/wiki/Skyrim:Banish" TargetMode="External"/><Relationship Id="rId30" Type="http://schemas.openxmlformats.org/officeDocument/2006/relationships/hyperlink" Target="http://www.uesp.net/wiki/Skyrim:Fear_%28effect%29" TargetMode="External"/><Relationship Id="rId35" Type="http://schemas.openxmlformats.org/officeDocument/2006/relationships/hyperlink" Target="javascript:toggleNavigationBar(45);" TargetMode="External"/><Relationship Id="rId43" Type="http://schemas.openxmlformats.org/officeDocument/2006/relationships/hyperlink" Target="http://www.uesp.net/wiki/Skyrim:Destruction" TargetMode="External"/><Relationship Id="rId48" Type="http://schemas.openxmlformats.org/officeDocument/2006/relationships/hyperlink" Target="javascript:toggleNavigationBar(49);" TargetMode="External"/><Relationship Id="rId56" Type="http://schemas.openxmlformats.org/officeDocument/2006/relationships/hyperlink" Target="http://www.uesp.net/wiki/Skyrim:Silent_Moons_Enchant" TargetMode="External"/><Relationship Id="rId8" Type="http://schemas.openxmlformats.org/officeDocument/2006/relationships/hyperlink" Target="javascript:toggleNavigationBar(36);" TargetMode="External"/><Relationship Id="rId51" Type="http://schemas.openxmlformats.org/officeDocument/2006/relationships/hyperlink" Target="javascript:toggleNavigationBar(50);" TargetMode="External"/><Relationship Id="rId3" Type="http://schemas.openxmlformats.org/officeDocument/2006/relationships/hyperlink" Target="http://www.uesp.net/wiki/Skyrim:Destruction" TargetMode="External"/><Relationship Id="rId12" Type="http://schemas.openxmlformats.org/officeDocument/2006/relationships/hyperlink" Target="http://www.uesp.net/wiki/Skyrim:Destruction" TargetMode="External"/><Relationship Id="rId17" Type="http://schemas.openxmlformats.org/officeDocument/2006/relationships/hyperlink" Target="javascript:toggleNavigationBar(39);" TargetMode="External"/><Relationship Id="rId25" Type="http://schemas.openxmlformats.org/officeDocument/2006/relationships/hyperlink" Target="http://www.uesp.net/wiki/Skyrim:Destruction" TargetMode="External"/><Relationship Id="rId33" Type="http://schemas.openxmlformats.org/officeDocument/2006/relationships/hyperlink" Target="http://www.uesp.net/wiki/Skyrim:Turn_Undead_%28effect%29" TargetMode="External"/><Relationship Id="rId38" Type="http://schemas.openxmlformats.org/officeDocument/2006/relationships/hyperlink" Target="http://www.uesp.net/wiki/Skyrim:Enchanting_Effects" TargetMode="External"/><Relationship Id="rId46" Type="http://schemas.openxmlformats.org/officeDocument/2006/relationships/hyperlink" Target="http://www.uesp.net/wiki/Skyrim:Conjuration" TargetMode="External"/><Relationship Id="rId59" Type="http://schemas.openxmlformats.org/officeDocument/2006/relationships/drawing" Target="../drawings/drawing3.xml"/><Relationship Id="rId20" Type="http://schemas.openxmlformats.org/officeDocument/2006/relationships/hyperlink" Target="javascript:toggleNavigationBar(40);" TargetMode="External"/><Relationship Id="rId41" Type="http://schemas.openxmlformats.org/officeDocument/2006/relationships/hyperlink" Target="http://www.uesp.net/wiki/Skyrim:Conjuration" TargetMode="External"/><Relationship Id="rId54" Type="http://schemas.openxmlformats.org/officeDocument/2006/relationships/hyperlink" Target="http://www.uesp.net/wiki/Skyrim:Enchanting_Effects" TargetMode="External"/><Relationship Id="rId1" Type="http://schemas.openxmlformats.org/officeDocument/2006/relationships/hyperlink" Target="http://www.uesp.net/wiki/Skyrim:Enchanting_Effects" TargetMode="External"/><Relationship Id="rId6" Type="http://schemas.openxmlformats.org/officeDocument/2006/relationships/hyperlink" Target="javascript:toggleNavigationBar(35);" TargetMode="External"/><Relationship Id="rId15" Type="http://schemas.openxmlformats.org/officeDocument/2006/relationships/hyperlink" Target="http://www.uesp.net/wiki/Skyrim:Destruction" TargetMode="External"/><Relationship Id="rId23" Type="http://schemas.openxmlformats.org/officeDocument/2006/relationships/hyperlink" Target="javascript:toggleNavigationBar(41);" TargetMode="External"/><Relationship Id="rId28" Type="http://schemas.openxmlformats.org/officeDocument/2006/relationships/hyperlink" Target="http://www.uesp.net/wiki/Skyrim:Conjuration" TargetMode="External"/><Relationship Id="rId36" Type="http://schemas.openxmlformats.org/officeDocument/2006/relationships/hyperlink" Target="http://www.uesp.net/wiki/Skyrim:Paralyze_%28effect%29" TargetMode="External"/><Relationship Id="rId49" Type="http://schemas.openxmlformats.org/officeDocument/2006/relationships/hyperlink" Target="http://www.uesp.net/wiki/Skyrim:Huntsman%27s_Prowess" TargetMode="External"/><Relationship Id="rId57" Type="http://schemas.openxmlformats.org/officeDocument/2006/relationships/hyperlink" Target="http://www.uesp.net/wiki/Skyrim:Destruction" TargetMode="External"/><Relationship Id="rId10" Type="http://schemas.openxmlformats.org/officeDocument/2006/relationships/hyperlink" Target="javascript:toggleNavigationBar(37);" TargetMode="External"/><Relationship Id="rId31" Type="http://schemas.openxmlformats.org/officeDocument/2006/relationships/hyperlink" Target="http://www.uesp.net/wiki/Skyrim:Illusion" TargetMode="External"/><Relationship Id="rId44" Type="http://schemas.openxmlformats.org/officeDocument/2006/relationships/hyperlink" Target="javascript:toggleNavigationBar(48);" TargetMode="External"/><Relationship Id="rId52" Type="http://schemas.openxmlformats.org/officeDocument/2006/relationships/hyperlink" Target="http://www.uesp.net/wiki/Skyrim:Smithing_Experti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workbookViewId="0">
      <pane xSplit="2" topLeftCell="H1" activePane="topRight" state="frozen"/>
      <selection pane="topRight" activeCell="J32" sqref="J32"/>
    </sheetView>
  </sheetViews>
  <sheetFormatPr baseColWidth="10" defaultRowHeight="15" x14ac:dyDescent="0.25"/>
  <cols>
    <col min="1" max="1" width="6.140625" customWidth="1"/>
    <col min="2" max="2" width="25.140625" bestFit="1" customWidth="1"/>
    <col min="3" max="3" width="11.42578125" bestFit="1" customWidth="1"/>
    <col min="4" max="4" width="10.140625" bestFit="1" customWidth="1"/>
    <col min="5" max="5" width="12" customWidth="1"/>
    <col min="6" max="6" width="11.140625" bestFit="1" customWidth="1"/>
    <col min="7" max="7" width="10.7109375" bestFit="1" customWidth="1"/>
    <col min="8" max="8" width="9.85546875" bestFit="1" customWidth="1"/>
    <col min="9" max="9" width="9.5703125" bestFit="1" customWidth="1"/>
    <col min="10" max="10" width="8.7109375" bestFit="1" customWidth="1"/>
    <col min="11" max="12" width="10.42578125" customWidth="1"/>
    <col min="13" max="14" width="7.85546875" customWidth="1"/>
    <col min="15" max="16" width="12.28515625" customWidth="1"/>
    <col min="17" max="17" width="11.5703125" bestFit="1" customWidth="1"/>
    <col min="18" max="18" width="10.7109375" bestFit="1" customWidth="1"/>
    <col min="19" max="19" width="10.28515625" bestFit="1" customWidth="1"/>
    <col min="20" max="20" width="9.42578125" bestFit="1" customWidth="1"/>
    <col min="21" max="22" width="9" customWidth="1"/>
  </cols>
  <sheetData>
    <row r="1" spans="1:22" ht="15.75" thickBot="1" x14ac:dyDescent="0.3"/>
    <row r="2" spans="1:22" s="1" customFormat="1" ht="15.75" thickBot="1" x14ac:dyDescent="0.3">
      <c r="B2" s="23" t="s">
        <v>0</v>
      </c>
      <c r="C2" s="10" t="s">
        <v>39</v>
      </c>
      <c r="D2" s="12" t="s">
        <v>40</v>
      </c>
      <c r="E2" s="10" t="s">
        <v>48</v>
      </c>
      <c r="F2" s="11" t="s">
        <v>47</v>
      </c>
      <c r="G2" s="10" t="s">
        <v>37</v>
      </c>
      <c r="H2" s="12" t="s">
        <v>38</v>
      </c>
      <c r="I2" s="10" t="s">
        <v>35</v>
      </c>
      <c r="J2" s="12" t="s">
        <v>36</v>
      </c>
      <c r="K2" s="10" t="s">
        <v>43</v>
      </c>
      <c r="L2" s="12" t="s">
        <v>44</v>
      </c>
      <c r="M2" s="10" t="s">
        <v>45</v>
      </c>
      <c r="N2" s="12" t="s">
        <v>46</v>
      </c>
      <c r="O2" s="10" t="s">
        <v>29</v>
      </c>
      <c r="P2" s="12" t="s">
        <v>30</v>
      </c>
      <c r="Q2" s="10" t="s">
        <v>31</v>
      </c>
      <c r="R2" s="12" t="s">
        <v>32</v>
      </c>
      <c r="S2" s="10" t="s">
        <v>33</v>
      </c>
      <c r="T2" s="12" t="s">
        <v>34</v>
      </c>
      <c r="U2" s="10" t="s">
        <v>41</v>
      </c>
      <c r="V2" s="11" t="s">
        <v>42</v>
      </c>
    </row>
    <row r="3" spans="1:22" ht="15.75" thickBot="1" x14ac:dyDescent="0.3">
      <c r="B3" s="24" t="s">
        <v>1</v>
      </c>
      <c r="C3" s="18">
        <v>1</v>
      </c>
      <c r="D3" s="13">
        <v>1</v>
      </c>
      <c r="E3" s="18">
        <v>1.0049999999999999</v>
      </c>
      <c r="F3" s="9">
        <v>1</v>
      </c>
      <c r="G3" s="18">
        <v>1</v>
      </c>
      <c r="H3" s="13">
        <v>1</v>
      </c>
      <c r="I3" s="18">
        <v>1</v>
      </c>
      <c r="J3" s="13">
        <v>0.95</v>
      </c>
      <c r="K3" s="18">
        <v>1.03</v>
      </c>
      <c r="L3" s="13">
        <v>1.03</v>
      </c>
      <c r="M3" s="18">
        <v>1.0449999999999999</v>
      </c>
      <c r="N3" s="13">
        <v>1.0449999999999999</v>
      </c>
      <c r="O3" s="18">
        <v>1.08</v>
      </c>
      <c r="P3" s="13">
        <v>1.08</v>
      </c>
      <c r="Q3" s="18">
        <v>1.01</v>
      </c>
      <c r="R3" s="13">
        <v>1</v>
      </c>
      <c r="S3" s="18">
        <v>0.98</v>
      </c>
      <c r="T3" s="13">
        <v>1</v>
      </c>
      <c r="U3" s="18">
        <v>1</v>
      </c>
      <c r="V3" s="9">
        <v>0.95</v>
      </c>
    </row>
    <row r="4" spans="1:22" x14ac:dyDescent="0.25">
      <c r="A4" s="2"/>
      <c r="B4" s="25" t="s">
        <v>2</v>
      </c>
      <c r="C4" s="19"/>
      <c r="D4" s="14"/>
      <c r="E4" s="19"/>
      <c r="F4" s="3"/>
      <c r="G4" s="19"/>
      <c r="H4" s="14"/>
      <c r="I4" s="19"/>
      <c r="J4" s="14"/>
      <c r="K4" s="19"/>
      <c r="L4" s="14"/>
      <c r="M4" s="19"/>
      <c r="N4" s="14"/>
      <c r="O4" s="19"/>
      <c r="P4" s="14"/>
      <c r="Q4" s="19"/>
      <c r="R4" s="14"/>
      <c r="S4" s="19"/>
      <c r="T4" s="14"/>
      <c r="U4" s="19"/>
      <c r="V4" s="3"/>
    </row>
    <row r="5" spans="1:22" x14ac:dyDescent="0.25">
      <c r="A5" s="2"/>
      <c r="B5" s="26" t="s">
        <v>3</v>
      </c>
      <c r="C5" s="20">
        <f t="shared" ref="C5:V5" si="0">$A$5</f>
        <v>0</v>
      </c>
      <c r="D5" s="15">
        <f t="shared" si="0"/>
        <v>0</v>
      </c>
      <c r="E5" s="20">
        <f t="shared" si="0"/>
        <v>0</v>
      </c>
      <c r="F5" s="4">
        <f t="shared" si="0"/>
        <v>0</v>
      </c>
      <c r="G5" s="20">
        <f t="shared" si="0"/>
        <v>0</v>
      </c>
      <c r="H5" s="15">
        <f t="shared" si="0"/>
        <v>0</v>
      </c>
      <c r="I5" s="20">
        <f t="shared" si="0"/>
        <v>0</v>
      </c>
      <c r="J5" s="15">
        <f t="shared" si="0"/>
        <v>0</v>
      </c>
      <c r="K5" s="20">
        <f t="shared" si="0"/>
        <v>0</v>
      </c>
      <c r="L5" s="15">
        <f t="shared" si="0"/>
        <v>0</v>
      </c>
      <c r="M5" s="20">
        <f t="shared" si="0"/>
        <v>0</v>
      </c>
      <c r="N5" s="15">
        <f t="shared" si="0"/>
        <v>0</v>
      </c>
      <c r="O5" s="20">
        <f>A5+50</f>
        <v>50</v>
      </c>
      <c r="P5" s="15">
        <f>A5+50</f>
        <v>50</v>
      </c>
      <c r="Q5" s="20">
        <f>$A$5</f>
        <v>0</v>
      </c>
      <c r="R5" s="15">
        <f t="shared" si="0"/>
        <v>0</v>
      </c>
      <c r="S5" s="20">
        <f t="shared" si="0"/>
        <v>0</v>
      </c>
      <c r="T5" s="15">
        <f t="shared" si="0"/>
        <v>0</v>
      </c>
      <c r="U5" s="20">
        <f t="shared" si="0"/>
        <v>0</v>
      </c>
      <c r="V5" s="4">
        <f t="shared" si="0"/>
        <v>0</v>
      </c>
    </row>
    <row r="6" spans="1:22" ht="15.75" thickBot="1" x14ac:dyDescent="0.3">
      <c r="A6" s="2"/>
      <c r="B6" s="27" t="s">
        <v>4</v>
      </c>
      <c r="C6" s="21"/>
      <c r="D6" s="16"/>
      <c r="E6" s="21"/>
      <c r="F6" s="8"/>
      <c r="G6" s="21"/>
      <c r="H6" s="16"/>
      <c r="I6" s="21"/>
      <c r="J6" s="16"/>
      <c r="K6" s="21"/>
      <c r="L6" s="16"/>
      <c r="M6" s="21"/>
      <c r="N6" s="16"/>
      <c r="O6" s="21"/>
      <c r="P6" s="16"/>
      <c r="Q6" s="21"/>
      <c r="R6" s="16"/>
      <c r="S6" s="21"/>
      <c r="T6" s="16"/>
      <c r="U6" s="21"/>
      <c r="V6" s="8"/>
    </row>
    <row r="7" spans="1:22" ht="15.75" thickBot="1" x14ac:dyDescent="0.3">
      <c r="B7" s="34" t="s">
        <v>23</v>
      </c>
      <c r="C7" s="156" t="s">
        <v>55</v>
      </c>
      <c r="D7" s="155"/>
      <c r="E7" s="156" t="s">
        <v>59</v>
      </c>
      <c r="F7" s="155"/>
      <c r="G7" s="156" t="s">
        <v>54</v>
      </c>
      <c r="H7" s="155"/>
      <c r="I7" s="156" t="s">
        <v>53</v>
      </c>
      <c r="J7" s="155"/>
      <c r="K7" s="156" t="s">
        <v>57</v>
      </c>
      <c r="L7" s="155"/>
      <c r="M7" s="157" t="s">
        <v>58</v>
      </c>
      <c r="N7" s="158"/>
      <c r="O7" s="156" t="s">
        <v>50</v>
      </c>
      <c r="P7" s="155"/>
      <c r="Q7" s="156" t="s">
        <v>51</v>
      </c>
      <c r="R7" s="155"/>
      <c r="S7" s="156" t="s">
        <v>52</v>
      </c>
      <c r="T7" s="155"/>
      <c r="U7" s="154" t="s">
        <v>56</v>
      </c>
      <c r="V7" s="155"/>
    </row>
    <row r="8" spans="1:22" x14ac:dyDescent="0.25">
      <c r="A8" s="6">
        <v>0</v>
      </c>
      <c r="B8" s="35" t="s">
        <v>27</v>
      </c>
      <c r="C8" s="31">
        <f t="shared" ref="C8:V8" si="1">$A8</f>
        <v>0</v>
      </c>
      <c r="D8" s="28">
        <f t="shared" si="1"/>
        <v>0</v>
      </c>
      <c r="E8" s="31">
        <f t="shared" si="1"/>
        <v>0</v>
      </c>
      <c r="F8" s="28">
        <f t="shared" si="1"/>
        <v>0</v>
      </c>
      <c r="G8" s="31">
        <f t="shared" si="1"/>
        <v>0</v>
      </c>
      <c r="H8" s="28">
        <f t="shared" si="1"/>
        <v>0</v>
      </c>
      <c r="I8" s="31">
        <f>$A8+0.25</f>
        <v>0.25</v>
      </c>
      <c r="J8" s="28">
        <f>$A8+0.25</f>
        <v>0.25</v>
      </c>
      <c r="K8" s="31">
        <f t="shared" si="1"/>
        <v>0</v>
      </c>
      <c r="L8" s="28">
        <f t="shared" si="1"/>
        <v>0</v>
      </c>
      <c r="M8" s="31">
        <f t="shared" si="1"/>
        <v>0</v>
      </c>
      <c r="N8" s="28">
        <f t="shared" si="1"/>
        <v>0</v>
      </c>
      <c r="O8" s="31">
        <f t="shared" ref="O8:T10" si="2">$A8</f>
        <v>0</v>
      </c>
      <c r="P8" s="28">
        <f t="shared" si="2"/>
        <v>0</v>
      </c>
      <c r="Q8" s="31">
        <f t="shared" si="2"/>
        <v>0</v>
      </c>
      <c r="R8" s="28">
        <f t="shared" si="2"/>
        <v>0</v>
      </c>
      <c r="S8" s="31">
        <f t="shared" si="2"/>
        <v>0</v>
      </c>
      <c r="T8" s="28">
        <f t="shared" si="2"/>
        <v>0</v>
      </c>
      <c r="U8" s="38">
        <f t="shared" si="1"/>
        <v>0</v>
      </c>
      <c r="V8" s="28">
        <f t="shared" si="1"/>
        <v>0</v>
      </c>
    </row>
    <row r="9" spans="1:22" x14ac:dyDescent="0.25">
      <c r="A9" s="6">
        <v>0</v>
      </c>
      <c r="B9" s="36" t="s">
        <v>24</v>
      </c>
      <c r="C9" s="32">
        <f t="shared" ref="C9:V9" si="3">$A9</f>
        <v>0</v>
      </c>
      <c r="D9" s="7">
        <f t="shared" si="3"/>
        <v>0</v>
      </c>
      <c r="E9" s="32">
        <f t="shared" si="3"/>
        <v>0</v>
      </c>
      <c r="F9" s="7">
        <f t="shared" si="3"/>
        <v>0</v>
      </c>
      <c r="G9" s="32">
        <f>$A9+0.5</f>
        <v>0.5</v>
      </c>
      <c r="H9" s="7">
        <f>$A9+0.5</f>
        <v>0.5</v>
      </c>
      <c r="I9" s="32">
        <f>$A9</f>
        <v>0</v>
      </c>
      <c r="J9" s="7">
        <f>$A9</f>
        <v>0</v>
      </c>
      <c r="K9" s="32">
        <f t="shared" si="3"/>
        <v>0</v>
      </c>
      <c r="L9" s="7">
        <f t="shared" si="3"/>
        <v>0</v>
      </c>
      <c r="M9" s="32">
        <f t="shared" si="3"/>
        <v>0</v>
      </c>
      <c r="N9" s="7">
        <f t="shared" si="3"/>
        <v>0</v>
      </c>
      <c r="O9" s="32">
        <f t="shared" si="2"/>
        <v>0</v>
      </c>
      <c r="P9" s="7">
        <f t="shared" si="2"/>
        <v>0</v>
      </c>
      <c r="Q9" s="32">
        <f t="shared" si="2"/>
        <v>0</v>
      </c>
      <c r="R9" s="7">
        <f t="shared" si="2"/>
        <v>0</v>
      </c>
      <c r="S9" s="32">
        <f t="shared" si="2"/>
        <v>0</v>
      </c>
      <c r="T9" s="7">
        <f t="shared" si="2"/>
        <v>0</v>
      </c>
      <c r="U9" s="39">
        <f t="shared" si="3"/>
        <v>0</v>
      </c>
      <c r="V9" s="7">
        <f t="shared" si="3"/>
        <v>0</v>
      </c>
    </row>
    <row r="10" spans="1:22" x14ac:dyDescent="0.25">
      <c r="A10" s="6">
        <v>0</v>
      </c>
      <c r="B10" s="36" t="s">
        <v>25</v>
      </c>
      <c r="C10" s="32">
        <f t="shared" ref="C10:V10" si="4">$A10</f>
        <v>0</v>
      </c>
      <c r="D10" s="7">
        <f t="shared" si="4"/>
        <v>0</v>
      </c>
      <c r="E10" s="32">
        <f>$A10</f>
        <v>0</v>
      </c>
      <c r="F10" s="7">
        <f>$A10</f>
        <v>0</v>
      </c>
      <c r="G10" s="32">
        <f t="shared" si="4"/>
        <v>0</v>
      </c>
      <c r="H10" s="7">
        <f t="shared" si="4"/>
        <v>0</v>
      </c>
      <c r="I10" s="32">
        <f>$A10</f>
        <v>0</v>
      </c>
      <c r="J10" s="7">
        <f>$A10</f>
        <v>0</v>
      </c>
      <c r="K10" s="32">
        <f>$A10+0.5</f>
        <v>0.5</v>
      </c>
      <c r="L10" s="7">
        <f>$A10+0.5</f>
        <v>0.5</v>
      </c>
      <c r="M10" s="32">
        <f>$A10</f>
        <v>0</v>
      </c>
      <c r="N10" s="7">
        <f>$A10</f>
        <v>0</v>
      </c>
      <c r="O10" s="32">
        <f t="shared" si="2"/>
        <v>0</v>
      </c>
      <c r="P10" s="7">
        <f t="shared" si="2"/>
        <v>0</v>
      </c>
      <c r="Q10" s="32">
        <f t="shared" si="2"/>
        <v>0</v>
      </c>
      <c r="R10" s="7">
        <f t="shared" si="2"/>
        <v>0</v>
      </c>
      <c r="S10" s="32">
        <f t="shared" si="2"/>
        <v>0</v>
      </c>
      <c r="T10" s="7">
        <f t="shared" si="2"/>
        <v>0</v>
      </c>
      <c r="U10" s="39">
        <f t="shared" si="4"/>
        <v>0</v>
      </c>
      <c r="V10" s="7">
        <f t="shared" si="4"/>
        <v>0</v>
      </c>
    </row>
    <row r="11" spans="1:22" x14ac:dyDescent="0.25">
      <c r="A11" s="6">
        <v>0</v>
      </c>
      <c r="B11" s="36" t="s">
        <v>49</v>
      </c>
      <c r="C11" s="32">
        <f t="shared" ref="C11:V11" si="5">$A$11</f>
        <v>0</v>
      </c>
      <c r="D11" s="7">
        <f t="shared" si="5"/>
        <v>0</v>
      </c>
      <c r="E11" s="32">
        <f t="shared" si="5"/>
        <v>0</v>
      </c>
      <c r="F11" s="7">
        <f t="shared" si="5"/>
        <v>0</v>
      </c>
      <c r="G11" s="32">
        <f t="shared" si="5"/>
        <v>0</v>
      </c>
      <c r="H11" s="7">
        <f t="shared" si="5"/>
        <v>0</v>
      </c>
      <c r="I11" s="32">
        <f t="shared" si="5"/>
        <v>0</v>
      </c>
      <c r="J11" s="7">
        <f t="shared" si="5"/>
        <v>0</v>
      </c>
      <c r="K11" s="32">
        <f t="shared" si="5"/>
        <v>0</v>
      </c>
      <c r="L11" s="7">
        <f t="shared" si="5"/>
        <v>0</v>
      </c>
      <c r="M11" s="32">
        <f t="shared" si="5"/>
        <v>0</v>
      </c>
      <c r="N11" s="7">
        <f t="shared" si="5"/>
        <v>0</v>
      </c>
      <c r="O11" s="32">
        <f>$A11</f>
        <v>0</v>
      </c>
      <c r="P11" s="7">
        <f t="shared" si="5"/>
        <v>0</v>
      </c>
      <c r="Q11" s="32">
        <f>$A$11+0.5</f>
        <v>0.5</v>
      </c>
      <c r="R11" s="7">
        <f>$A$11+0.5</f>
        <v>0.5</v>
      </c>
      <c r="S11" s="32">
        <f>$A$11+0.5</f>
        <v>0.5</v>
      </c>
      <c r="T11" s="7">
        <f>$A$11+0.5</f>
        <v>0.5</v>
      </c>
      <c r="U11" s="39">
        <f t="shared" si="5"/>
        <v>0</v>
      </c>
      <c r="V11" s="7">
        <f t="shared" si="5"/>
        <v>0</v>
      </c>
    </row>
    <row r="12" spans="1:22" x14ac:dyDescent="0.25">
      <c r="A12" s="6">
        <v>0</v>
      </c>
      <c r="B12" s="36" t="s">
        <v>26</v>
      </c>
      <c r="C12" s="32">
        <f t="shared" ref="C12:V24" si="6">$A12</f>
        <v>0</v>
      </c>
      <c r="D12" s="7">
        <f t="shared" si="6"/>
        <v>0</v>
      </c>
      <c r="E12" s="32">
        <f>$A12+0.5</f>
        <v>0.5</v>
      </c>
      <c r="F12" s="7">
        <f>$A12+0.5</f>
        <v>0.5</v>
      </c>
      <c r="G12" s="32">
        <f t="shared" si="6"/>
        <v>0</v>
      </c>
      <c r="H12" s="7">
        <f t="shared" si="6"/>
        <v>0</v>
      </c>
      <c r="I12" s="32">
        <f t="shared" si="6"/>
        <v>0</v>
      </c>
      <c r="J12" s="7">
        <f t="shared" si="6"/>
        <v>0</v>
      </c>
      <c r="K12" s="32">
        <f t="shared" si="6"/>
        <v>0</v>
      </c>
      <c r="L12" s="7">
        <f t="shared" si="6"/>
        <v>0</v>
      </c>
      <c r="M12" s="32">
        <f t="shared" si="6"/>
        <v>0</v>
      </c>
      <c r="N12" s="7">
        <f t="shared" si="6"/>
        <v>0</v>
      </c>
      <c r="O12" s="32">
        <f t="shared" ref="O12:O13" si="7">$A12</f>
        <v>0</v>
      </c>
      <c r="P12" s="7">
        <f t="shared" si="6"/>
        <v>0</v>
      </c>
      <c r="Q12" s="32">
        <f t="shared" si="6"/>
        <v>0</v>
      </c>
      <c r="R12" s="7">
        <f t="shared" si="6"/>
        <v>0</v>
      </c>
      <c r="S12" s="32">
        <f>$A12+0.5</f>
        <v>0.5</v>
      </c>
      <c r="T12" s="7">
        <f>$A12+0.5</f>
        <v>0.5</v>
      </c>
      <c r="U12" s="39">
        <f t="shared" si="6"/>
        <v>0</v>
      </c>
      <c r="V12" s="7">
        <f t="shared" si="6"/>
        <v>0</v>
      </c>
    </row>
    <row r="13" spans="1:22" ht="15.75" thickBot="1" x14ac:dyDescent="0.3">
      <c r="A13" s="6">
        <v>0</v>
      </c>
      <c r="B13" s="37" t="s">
        <v>28</v>
      </c>
      <c r="C13" s="33">
        <f>$A13+0.1</f>
        <v>0.1</v>
      </c>
      <c r="D13" s="30">
        <f>$A13+0.1</f>
        <v>0.1</v>
      </c>
      <c r="E13" s="33">
        <f t="shared" si="6"/>
        <v>0</v>
      </c>
      <c r="F13" s="30">
        <f t="shared" si="6"/>
        <v>0</v>
      </c>
      <c r="G13" s="33">
        <f t="shared" si="6"/>
        <v>0</v>
      </c>
      <c r="H13" s="30">
        <f t="shared" si="6"/>
        <v>0</v>
      </c>
      <c r="I13" s="33">
        <f t="shared" si="6"/>
        <v>0</v>
      </c>
      <c r="J13" s="30">
        <f t="shared" si="6"/>
        <v>0</v>
      </c>
      <c r="K13" s="33">
        <f t="shared" si="6"/>
        <v>0</v>
      </c>
      <c r="L13" s="30">
        <f t="shared" si="6"/>
        <v>0</v>
      </c>
      <c r="M13" s="33">
        <f t="shared" si="6"/>
        <v>0</v>
      </c>
      <c r="N13" s="30">
        <f t="shared" si="6"/>
        <v>0</v>
      </c>
      <c r="O13" s="33">
        <f t="shared" si="7"/>
        <v>0</v>
      </c>
      <c r="P13" s="30">
        <f t="shared" si="6"/>
        <v>0</v>
      </c>
      <c r="Q13" s="33">
        <f t="shared" si="6"/>
        <v>0</v>
      </c>
      <c r="R13" s="30">
        <f t="shared" si="6"/>
        <v>0</v>
      </c>
      <c r="S13" s="33">
        <f t="shared" si="6"/>
        <v>0</v>
      </c>
      <c r="T13" s="30">
        <f t="shared" si="6"/>
        <v>0</v>
      </c>
      <c r="U13" s="40">
        <f t="shared" si="6"/>
        <v>0</v>
      </c>
      <c r="V13" s="30">
        <f t="shared" si="6"/>
        <v>0</v>
      </c>
    </row>
    <row r="14" spans="1:22" ht="15.75" thickBot="1" x14ac:dyDescent="0.3">
      <c r="B14" s="29" t="s">
        <v>60</v>
      </c>
      <c r="C14" s="151" t="s">
        <v>62</v>
      </c>
      <c r="D14" s="153"/>
      <c r="E14" s="151" t="s">
        <v>62</v>
      </c>
      <c r="F14" s="152"/>
      <c r="G14" s="151" t="s">
        <v>64</v>
      </c>
      <c r="H14" s="153"/>
      <c r="I14" s="151" t="s">
        <v>63</v>
      </c>
      <c r="J14" s="153"/>
      <c r="K14" s="151" t="s">
        <v>62</v>
      </c>
      <c r="L14" s="153"/>
      <c r="M14" s="151" t="s">
        <v>65</v>
      </c>
      <c r="N14" s="153"/>
      <c r="O14" s="151" t="s">
        <v>61</v>
      </c>
      <c r="P14" s="153"/>
      <c r="Q14" s="151" t="s">
        <v>62</v>
      </c>
      <c r="R14" s="153"/>
      <c r="S14" s="151" t="s">
        <v>62</v>
      </c>
      <c r="T14" s="153"/>
      <c r="U14" s="151" t="s">
        <v>62</v>
      </c>
      <c r="V14" s="152"/>
    </row>
    <row r="15" spans="1:22" s="52" customFormat="1" x14ac:dyDescent="0.25">
      <c r="A15" s="47">
        <v>15</v>
      </c>
      <c r="B15" s="48" t="s">
        <v>5</v>
      </c>
      <c r="C15" s="49">
        <f t="shared" si="6"/>
        <v>15</v>
      </c>
      <c r="D15" s="50">
        <f t="shared" si="6"/>
        <v>15</v>
      </c>
      <c r="E15" s="49">
        <f>$A15+5</f>
        <v>20</v>
      </c>
      <c r="F15" s="51">
        <f>$A15+5</f>
        <v>20</v>
      </c>
      <c r="G15" s="49">
        <f>$A15+5</f>
        <v>20</v>
      </c>
      <c r="H15" s="50">
        <f>$A15+5</f>
        <v>20</v>
      </c>
      <c r="I15" s="49">
        <f t="shared" ref="I15:R15" si="8">$A15+5</f>
        <v>20</v>
      </c>
      <c r="J15" s="50">
        <f t="shared" si="8"/>
        <v>20</v>
      </c>
      <c r="K15" s="49">
        <f t="shared" si="6"/>
        <v>15</v>
      </c>
      <c r="L15" s="50">
        <f t="shared" ref="L15:L23" si="9">$A15</f>
        <v>15</v>
      </c>
      <c r="M15" s="49">
        <f t="shared" si="6"/>
        <v>15</v>
      </c>
      <c r="N15" s="50">
        <f t="shared" ref="N15:N21" si="10">$A15</f>
        <v>15</v>
      </c>
      <c r="O15" s="49">
        <f t="shared" si="8"/>
        <v>20</v>
      </c>
      <c r="P15" s="50">
        <f t="shared" si="8"/>
        <v>20</v>
      </c>
      <c r="Q15" s="49">
        <f t="shared" si="8"/>
        <v>20</v>
      </c>
      <c r="R15" s="50">
        <f t="shared" si="8"/>
        <v>20</v>
      </c>
      <c r="S15" s="49">
        <f t="shared" si="6"/>
        <v>15</v>
      </c>
      <c r="T15" s="50">
        <f t="shared" ref="T15:T24" si="11">$A15</f>
        <v>15</v>
      </c>
      <c r="U15" s="49">
        <f t="shared" si="6"/>
        <v>15</v>
      </c>
      <c r="V15" s="51">
        <f t="shared" ref="V15:V23" si="12">$A15</f>
        <v>15</v>
      </c>
    </row>
    <row r="16" spans="1:22" x14ac:dyDescent="0.25">
      <c r="A16" s="2">
        <v>15</v>
      </c>
      <c r="B16" s="53" t="s">
        <v>6</v>
      </c>
      <c r="C16" s="20">
        <f t="shared" ref="C16:V32" si="13">$A16</f>
        <v>15</v>
      </c>
      <c r="D16" s="15">
        <f t="shared" si="13"/>
        <v>15</v>
      </c>
      <c r="E16" s="20">
        <f t="shared" si="6"/>
        <v>15</v>
      </c>
      <c r="F16" s="4">
        <f t="shared" ref="F16:F23" si="14">$A16</f>
        <v>15</v>
      </c>
      <c r="G16" s="20">
        <f t="shared" si="13"/>
        <v>15</v>
      </c>
      <c r="H16" s="15">
        <f t="shared" si="13"/>
        <v>15</v>
      </c>
      <c r="I16" s="20">
        <f>$A16+10</f>
        <v>25</v>
      </c>
      <c r="J16" s="15">
        <f>$A16+10</f>
        <v>25</v>
      </c>
      <c r="K16" s="20">
        <f t="shared" si="13"/>
        <v>15</v>
      </c>
      <c r="L16" s="15">
        <f t="shared" si="13"/>
        <v>15</v>
      </c>
      <c r="M16" s="20">
        <f t="shared" si="6"/>
        <v>15</v>
      </c>
      <c r="N16" s="15">
        <f t="shared" si="10"/>
        <v>15</v>
      </c>
      <c r="O16" s="20">
        <f t="shared" ref="O16:P18" si="15">$A16+5</f>
        <v>20</v>
      </c>
      <c r="P16" s="15">
        <f t="shared" si="15"/>
        <v>20</v>
      </c>
      <c r="Q16" s="20">
        <f t="shared" si="13"/>
        <v>15</v>
      </c>
      <c r="R16" s="15">
        <f t="shared" si="13"/>
        <v>15</v>
      </c>
      <c r="S16" s="20">
        <f t="shared" si="13"/>
        <v>15</v>
      </c>
      <c r="T16" s="15">
        <f t="shared" si="13"/>
        <v>15</v>
      </c>
      <c r="U16" s="20">
        <f t="shared" si="13"/>
        <v>15</v>
      </c>
      <c r="V16" s="4">
        <f t="shared" si="13"/>
        <v>15</v>
      </c>
    </row>
    <row r="17" spans="1:22" s="52" customFormat="1" x14ac:dyDescent="0.25">
      <c r="A17" s="47">
        <v>15</v>
      </c>
      <c r="B17" s="53" t="s">
        <v>7</v>
      </c>
      <c r="C17" s="54">
        <f>$A17+5</f>
        <v>20</v>
      </c>
      <c r="D17" s="55">
        <f>$A17+5</f>
        <v>20</v>
      </c>
      <c r="E17" s="54">
        <f>$A17+5</f>
        <v>20</v>
      </c>
      <c r="F17" s="56">
        <f>$A17+5</f>
        <v>20</v>
      </c>
      <c r="G17" s="54">
        <f>$A17+10</f>
        <v>25</v>
      </c>
      <c r="H17" s="55">
        <f>$A17+10</f>
        <v>25</v>
      </c>
      <c r="I17" s="54">
        <f t="shared" si="6"/>
        <v>15</v>
      </c>
      <c r="J17" s="55">
        <f t="shared" si="6"/>
        <v>15</v>
      </c>
      <c r="K17" s="54">
        <f t="shared" si="6"/>
        <v>15</v>
      </c>
      <c r="L17" s="55">
        <f t="shared" si="9"/>
        <v>15</v>
      </c>
      <c r="M17" s="54">
        <f t="shared" si="6"/>
        <v>15</v>
      </c>
      <c r="N17" s="55">
        <f t="shared" si="10"/>
        <v>15</v>
      </c>
      <c r="O17" s="54">
        <f t="shared" si="15"/>
        <v>20</v>
      </c>
      <c r="P17" s="55">
        <f t="shared" si="15"/>
        <v>20</v>
      </c>
      <c r="Q17" s="54">
        <f t="shared" si="6"/>
        <v>15</v>
      </c>
      <c r="R17" s="55">
        <f t="shared" si="13"/>
        <v>15</v>
      </c>
      <c r="S17" s="54">
        <f t="shared" si="6"/>
        <v>15</v>
      </c>
      <c r="T17" s="55">
        <f t="shared" si="11"/>
        <v>15</v>
      </c>
      <c r="U17" s="54">
        <f t="shared" si="6"/>
        <v>15</v>
      </c>
      <c r="V17" s="56">
        <f t="shared" si="12"/>
        <v>15</v>
      </c>
    </row>
    <row r="18" spans="1:22" s="52" customFormat="1" x14ac:dyDescent="0.25">
      <c r="A18" s="47">
        <v>15</v>
      </c>
      <c r="B18" s="53" t="s">
        <v>8</v>
      </c>
      <c r="C18" s="54">
        <f>$A18+5</f>
        <v>20</v>
      </c>
      <c r="D18" s="55">
        <f>$A18+5</f>
        <v>20</v>
      </c>
      <c r="E18" s="54">
        <f t="shared" si="6"/>
        <v>15</v>
      </c>
      <c r="F18" s="56">
        <f t="shared" si="14"/>
        <v>15</v>
      </c>
      <c r="G18" s="54">
        <f t="shared" si="6"/>
        <v>15</v>
      </c>
      <c r="H18" s="55">
        <f t="shared" si="6"/>
        <v>15</v>
      </c>
      <c r="I18" s="54">
        <f t="shared" si="6"/>
        <v>15</v>
      </c>
      <c r="J18" s="55">
        <f t="shared" si="6"/>
        <v>15</v>
      </c>
      <c r="K18" s="54">
        <f t="shared" si="6"/>
        <v>15</v>
      </c>
      <c r="L18" s="55">
        <f t="shared" si="9"/>
        <v>15</v>
      </c>
      <c r="M18" s="54">
        <f>$A18+5</f>
        <v>20</v>
      </c>
      <c r="N18" s="55">
        <f>$A18+5</f>
        <v>20</v>
      </c>
      <c r="O18" s="54">
        <f t="shared" si="15"/>
        <v>20</v>
      </c>
      <c r="P18" s="55">
        <f t="shared" si="15"/>
        <v>20</v>
      </c>
      <c r="Q18" s="54">
        <f t="shared" si="6"/>
        <v>15</v>
      </c>
      <c r="R18" s="55">
        <f t="shared" si="13"/>
        <v>15</v>
      </c>
      <c r="S18" s="54">
        <f t="shared" si="6"/>
        <v>15</v>
      </c>
      <c r="T18" s="55">
        <f t="shared" si="11"/>
        <v>15</v>
      </c>
      <c r="U18" s="54">
        <f t="shared" si="6"/>
        <v>15</v>
      </c>
      <c r="V18" s="56">
        <f t="shared" si="12"/>
        <v>15</v>
      </c>
    </row>
    <row r="19" spans="1:22" x14ac:dyDescent="0.25">
      <c r="A19" s="2">
        <v>15</v>
      </c>
      <c r="B19" s="41" t="s">
        <v>9</v>
      </c>
      <c r="C19" s="20">
        <f t="shared" si="6"/>
        <v>15</v>
      </c>
      <c r="D19" s="15">
        <f t="shared" ref="D19:D21" si="16">$A19</f>
        <v>15</v>
      </c>
      <c r="E19" s="20">
        <f t="shared" si="6"/>
        <v>15</v>
      </c>
      <c r="F19" s="4">
        <f t="shared" si="14"/>
        <v>15</v>
      </c>
      <c r="G19" s="20">
        <f>$A19+5</f>
        <v>20</v>
      </c>
      <c r="H19" s="15">
        <f>$A19+5</f>
        <v>20</v>
      </c>
      <c r="I19" s="20">
        <f>$A19+5</f>
        <v>20</v>
      </c>
      <c r="J19" s="15">
        <f>$A19+5</f>
        <v>20</v>
      </c>
      <c r="K19" s="20">
        <f t="shared" si="6"/>
        <v>15</v>
      </c>
      <c r="L19" s="15">
        <f t="shared" si="9"/>
        <v>15</v>
      </c>
      <c r="M19" s="20">
        <f t="shared" si="6"/>
        <v>15</v>
      </c>
      <c r="N19" s="15">
        <f t="shared" si="10"/>
        <v>15</v>
      </c>
      <c r="O19" s="20">
        <f>$A19+10</f>
        <v>25</v>
      </c>
      <c r="P19" s="15">
        <f>$A19+10</f>
        <v>25</v>
      </c>
      <c r="Q19" s="20">
        <f t="shared" si="6"/>
        <v>15</v>
      </c>
      <c r="R19" s="15">
        <f t="shared" si="13"/>
        <v>15</v>
      </c>
      <c r="S19" s="20">
        <f t="shared" si="6"/>
        <v>15</v>
      </c>
      <c r="T19" s="15">
        <f t="shared" si="11"/>
        <v>15</v>
      </c>
      <c r="U19" s="20">
        <f t="shared" si="6"/>
        <v>15</v>
      </c>
      <c r="V19" s="4">
        <f t="shared" si="12"/>
        <v>15</v>
      </c>
    </row>
    <row r="20" spans="1:22" s="52" customFormat="1" ht="15.75" thickBot="1" x14ac:dyDescent="0.3">
      <c r="A20" s="47">
        <v>15</v>
      </c>
      <c r="B20" s="57" t="s">
        <v>10</v>
      </c>
      <c r="C20" s="58">
        <f>$A20+10</f>
        <v>25</v>
      </c>
      <c r="D20" s="59">
        <f>$A20+10</f>
        <v>25</v>
      </c>
      <c r="E20" s="58">
        <f t="shared" si="6"/>
        <v>15</v>
      </c>
      <c r="F20" s="60">
        <f t="shared" si="14"/>
        <v>15</v>
      </c>
      <c r="G20" s="58">
        <f t="shared" si="6"/>
        <v>15</v>
      </c>
      <c r="H20" s="59">
        <f t="shared" si="6"/>
        <v>15</v>
      </c>
      <c r="I20" s="58">
        <f>$A20+5</f>
        <v>20</v>
      </c>
      <c r="J20" s="59">
        <f>$A20+5</f>
        <v>20</v>
      </c>
      <c r="K20" s="58">
        <f t="shared" si="6"/>
        <v>15</v>
      </c>
      <c r="L20" s="59">
        <f t="shared" si="9"/>
        <v>15</v>
      </c>
      <c r="M20" s="58">
        <f t="shared" si="6"/>
        <v>15</v>
      </c>
      <c r="N20" s="59">
        <f t="shared" si="10"/>
        <v>15</v>
      </c>
      <c r="O20" s="58">
        <f>$A20+5</f>
        <v>20</v>
      </c>
      <c r="P20" s="59">
        <f>$A20+5</f>
        <v>20</v>
      </c>
      <c r="Q20" s="58">
        <f>$A20+5</f>
        <v>20</v>
      </c>
      <c r="R20" s="59">
        <f>$A20+5</f>
        <v>20</v>
      </c>
      <c r="S20" s="58">
        <f t="shared" si="6"/>
        <v>15</v>
      </c>
      <c r="T20" s="59">
        <f t="shared" si="11"/>
        <v>15</v>
      </c>
      <c r="U20" s="58">
        <f t="shared" si="6"/>
        <v>15</v>
      </c>
      <c r="V20" s="60">
        <f t="shared" si="12"/>
        <v>15</v>
      </c>
    </row>
    <row r="21" spans="1:22" x14ac:dyDescent="0.25">
      <c r="A21" s="2">
        <v>15</v>
      </c>
      <c r="B21" s="42" t="s">
        <v>11</v>
      </c>
      <c r="C21" s="19">
        <f t="shared" si="6"/>
        <v>15</v>
      </c>
      <c r="D21" s="14">
        <f t="shared" si="16"/>
        <v>15</v>
      </c>
      <c r="E21" s="19">
        <f>$A21+5</f>
        <v>20</v>
      </c>
      <c r="F21" s="3">
        <f>$A21+5</f>
        <v>20</v>
      </c>
      <c r="G21" s="19">
        <f t="shared" si="6"/>
        <v>15</v>
      </c>
      <c r="H21" s="14">
        <f t="shared" si="6"/>
        <v>15</v>
      </c>
      <c r="I21" s="19">
        <f t="shared" si="6"/>
        <v>15</v>
      </c>
      <c r="J21" s="14">
        <f t="shared" si="6"/>
        <v>15</v>
      </c>
      <c r="K21" s="19">
        <f t="shared" si="6"/>
        <v>15</v>
      </c>
      <c r="L21" s="14">
        <f t="shared" si="9"/>
        <v>15</v>
      </c>
      <c r="M21" s="19">
        <f t="shared" si="6"/>
        <v>15</v>
      </c>
      <c r="N21" s="14">
        <f t="shared" si="10"/>
        <v>15</v>
      </c>
      <c r="O21" s="19">
        <f t="shared" si="13"/>
        <v>15</v>
      </c>
      <c r="P21" s="14">
        <f t="shared" si="6"/>
        <v>15</v>
      </c>
      <c r="Q21" s="19">
        <f t="shared" si="6"/>
        <v>15</v>
      </c>
      <c r="R21" s="14">
        <f t="shared" si="13"/>
        <v>15</v>
      </c>
      <c r="S21" s="19">
        <f>$A21+10</f>
        <v>25</v>
      </c>
      <c r="T21" s="14">
        <f>$A21+10</f>
        <v>25</v>
      </c>
      <c r="U21" s="19">
        <f>$A21+5</f>
        <v>20</v>
      </c>
      <c r="V21" s="3">
        <f>$A21+5</f>
        <v>20</v>
      </c>
    </row>
    <row r="22" spans="1:22" s="52" customFormat="1" x14ac:dyDescent="0.25">
      <c r="A22" s="47">
        <v>15</v>
      </c>
      <c r="B22" s="53" t="s">
        <v>12</v>
      </c>
      <c r="C22" s="54">
        <f t="shared" ref="C22:D24" si="17">$A22+5</f>
        <v>20</v>
      </c>
      <c r="D22" s="55">
        <f t="shared" si="17"/>
        <v>20</v>
      </c>
      <c r="E22" s="54">
        <f>$A22+5</f>
        <v>20</v>
      </c>
      <c r="F22" s="56">
        <f>$A22+5</f>
        <v>20</v>
      </c>
      <c r="G22" s="54">
        <f t="shared" si="6"/>
        <v>15</v>
      </c>
      <c r="H22" s="55">
        <f t="shared" si="6"/>
        <v>15</v>
      </c>
      <c r="I22" s="54">
        <f t="shared" si="6"/>
        <v>15</v>
      </c>
      <c r="J22" s="55">
        <f t="shared" ref="J22:J24" si="18">$A22</f>
        <v>15</v>
      </c>
      <c r="K22" s="54">
        <f>$A22+5</f>
        <v>20</v>
      </c>
      <c r="L22" s="55">
        <f>$A22+5</f>
        <v>20</v>
      </c>
      <c r="M22" s="54">
        <f>$A22+5</f>
        <v>20</v>
      </c>
      <c r="N22" s="55">
        <f>$A22+5</f>
        <v>20</v>
      </c>
      <c r="O22" s="54">
        <f t="shared" si="13"/>
        <v>15</v>
      </c>
      <c r="P22" s="55">
        <f t="shared" si="6"/>
        <v>15</v>
      </c>
      <c r="Q22" s="54">
        <f t="shared" si="6"/>
        <v>15</v>
      </c>
      <c r="R22" s="55">
        <f t="shared" si="13"/>
        <v>15</v>
      </c>
      <c r="S22" s="54">
        <f t="shared" si="6"/>
        <v>15</v>
      </c>
      <c r="T22" s="55">
        <f t="shared" si="11"/>
        <v>15</v>
      </c>
      <c r="U22" s="54">
        <f t="shared" si="6"/>
        <v>15</v>
      </c>
      <c r="V22" s="56">
        <f t="shared" si="12"/>
        <v>15</v>
      </c>
    </row>
    <row r="23" spans="1:22" x14ac:dyDescent="0.25">
      <c r="A23" s="2">
        <v>15</v>
      </c>
      <c r="B23" s="41" t="s">
        <v>13</v>
      </c>
      <c r="C23" s="20">
        <f t="shared" si="17"/>
        <v>20</v>
      </c>
      <c r="D23" s="15">
        <f t="shared" si="17"/>
        <v>20</v>
      </c>
      <c r="E23" s="20">
        <f t="shared" si="6"/>
        <v>15</v>
      </c>
      <c r="F23" s="4">
        <f t="shared" si="14"/>
        <v>15</v>
      </c>
      <c r="G23" s="20">
        <f t="shared" si="6"/>
        <v>15</v>
      </c>
      <c r="H23" s="15">
        <f t="shared" si="6"/>
        <v>15</v>
      </c>
      <c r="I23" s="20">
        <f t="shared" si="6"/>
        <v>15</v>
      </c>
      <c r="J23" s="15">
        <f t="shared" si="18"/>
        <v>15</v>
      </c>
      <c r="K23" s="20">
        <f t="shared" si="6"/>
        <v>15</v>
      </c>
      <c r="L23" s="15">
        <f t="shared" si="9"/>
        <v>15</v>
      </c>
      <c r="M23" s="20">
        <f>$A23+10</f>
        <v>25</v>
      </c>
      <c r="N23" s="15">
        <f>$A23+10</f>
        <v>25</v>
      </c>
      <c r="O23" s="20">
        <f t="shared" si="13"/>
        <v>15</v>
      </c>
      <c r="P23" s="15">
        <f t="shared" si="6"/>
        <v>15</v>
      </c>
      <c r="Q23" s="20">
        <f t="shared" si="6"/>
        <v>15</v>
      </c>
      <c r="R23" s="15">
        <f t="shared" si="13"/>
        <v>15</v>
      </c>
      <c r="S23" s="20">
        <f t="shared" si="6"/>
        <v>15</v>
      </c>
      <c r="T23" s="15">
        <f t="shared" si="11"/>
        <v>15</v>
      </c>
      <c r="U23" s="20">
        <f t="shared" si="6"/>
        <v>15</v>
      </c>
      <c r="V23" s="4">
        <f t="shared" si="12"/>
        <v>15</v>
      </c>
    </row>
    <row r="24" spans="1:22" s="52" customFormat="1" x14ac:dyDescent="0.25">
      <c r="A24" s="47">
        <v>15</v>
      </c>
      <c r="B24" s="53" t="s">
        <v>14</v>
      </c>
      <c r="C24" s="54">
        <f t="shared" si="17"/>
        <v>20</v>
      </c>
      <c r="D24" s="55">
        <f t="shared" si="17"/>
        <v>20</v>
      </c>
      <c r="E24" s="54">
        <f>$A24+10</f>
        <v>25</v>
      </c>
      <c r="F24" s="56">
        <f>$A24+10</f>
        <v>25</v>
      </c>
      <c r="G24" s="54">
        <f t="shared" si="6"/>
        <v>15</v>
      </c>
      <c r="H24" s="55">
        <f t="shared" si="6"/>
        <v>15</v>
      </c>
      <c r="I24" s="54">
        <f t="shared" si="6"/>
        <v>15</v>
      </c>
      <c r="J24" s="55">
        <f t="shared" si="18"/>
        <v>15</v>
      </c>
      <c r="K24" s="54">
        <f t="shared" ref="K24:V24" si="19">$A24+5</f>
        <v>20</v>
      </c>
      <c r="L24" s="55">
        <f t="shared" si="19"/>
        <v>20</v>
      </c>
      <c r="M24" s="54">
        <f t="shared" si="19"/>
        <v>20</v>
      </c>
      <c r="N24" s="55">
        <f t="shared" si="19"/>
        <v>20</v>
      </c>
      <c r="O24" s="54">
        <f t="shared" si="13"/>
        <v>15</v>
      </c>
      <c r="P24" s="55">
        <f t="shared" si="6"/>
        <v>15</v>
      </c>
      <c r="Q24" s="54">
        <f t="shared" si="6"/>
        <v>15</v>
      </c>
      <c r="R24" s="55">
        <f t="shared" si="13"/>
        <v>15</v>
      </c>
      <c r="S24" s="54">
        <f t="shared" si="6"/>
        <v>15</v>
      </c>
      <c r="T24" s="55">
        <f t="shared" si="11"/>
        <v>15</v>
      </c>
      <c r="U24" s="54">
        <f t="shared" si="19"/>
        <v>20</v>
      </c>
      <c r="V24" s="56">
        <f t="shared" si="19"/>
        <v>20</v>
      </c>
    </row>
    <row r="25" spans="1:22" s="52" customFormat="1" x14ac:dyDescent="0.25">
      <c r="A25" s="47">
        <v>15</v>
      </c>
      <c r="B25" s="53" t="s">
        <v>15</v>
      </c>
      <c r="C25" s="54">
        <f t="shared" ref="C25:V32" si="20">$A25</f>
        <v>15</v>
      </c>
      <c r="D25" s="55">
        <f t="shared" si="20"/>
        <v>15</v>
      </c>
      <c r="E25" s="54">
        <f t="shared" ref="E25:N25" si="21">$A25+5</f>
        <v>20</v>
      </c>
      <c r="F25" s="56">
        <f t="shared" si="21"/>
        <v>20</v>
      </c>
      <c r="G25" s="54">
        <f t="shared" si="20"/>
        <v>15</v>
      </c>
      <c r="H25" s="55">
        <f t="shared" si="20"/>
        <v>15</v>
      </c>
      <c r="I25" s="54">
        <f t="shared" si="20"/>
        <v>15</v>
      </c>
      <c r="J25" s="55">
        <f t="shared" si="20"/>
        <v>15</v>
      </c>
      <c r="K25" s="54">
        <f t="shared" si="21"/>
        <v>20</v>
      </c>
      <c r="L25" s="55">
        <f t="shared" si="21"/>
        <v>20</v>
      </c>
      <c r="M25" s="54">
        <f t="shared" si="21"/>
        <v>20</v>
      </c>
      <c r="N25" s="55">
        <f t="shared" si="21"/>
        <v>20</v>
      </c>
      <c r="O25" s="54">
        <f t="shared" si="13"/>
        <v>15</v>
      </c>
      <c r="P25" s="55">
        <f t="shared" si="20"/>
        <v>15</v>
      </c>
      <c r="Q25" s="54">
        <f t="shared" si="20"/>
        <v>15</v>
      </c>
      <c r="R25" s="55">
        <f t="shared" si="20"/>
        <v>15</v>
      </c>
      <c r="S25" s="54">
        <f t="shared" si="20"/>
        <v>15</v>
      </c>
      <c r="T25" s="55">
        <f t="shared" si="20"/>
        <v>15</v>
      </c>
      <c r="U25" s="54">
        <f t="shared" si="20"/>
        <v>15</v>
      </c>
      <c r="V25" s="56">
        <f t="shared" si="20"/>
        <v>15</v>
      </c>
    </row>
    <row r="26" spans="1:22" ht="15.75" thickBot="1" x14ac:dyDescent="0.3">
      <c r="A26" s="2">
        <v>15</v>
      </c>
      <c r="B26" s="43" t="s">
        <v>16</v>
      </c>
      <c r="C26" s="22">
        <f t="shared" si="20"/>
        <v>15</v>
      </c>
      <c r="D26" s="17">
        <f t="shared" si="20"/>
        <v>15</v>
      </c>
      <c r="E26" s="22">
        <f t="shared" si="20"/>
        <v>15</v>
      </c>
      <c r="F26" s="5">
        <f t="shared" si="20"/>
        <v>15</v>
      </c>
      <c r="G26" s="22">
        <f t="shared" si="20"/>
        <v>15</v>
      </c>
      <c r="H26" s="17">
        <f t="shared" si="20"/>
        <v>15</v>
      </c>
      <c r="I26" s="22">
        <f t="shared" si="20"/>
        <v>15</v>
      </c>
      <c r="J26" s="17">
        <f t="shared" si="20"/>
        <v>15</v>
      </c>
      <c r="K26" s="22">
        <f>$A26+10</f>
        <v>25</v>
      </c>
      <c r="L26" s="17">
        <f>$A26+10</f>
        <v>25</v>
      </c>
      <c r="M26" s="22">
        <f>$A26+5</f>
        <v>20</v>
      </c>
      <c r="N26" s="17">
        <f>$A26+5</f>
        <v>20</v>
      </c>
      <c r="O26" s="22">
        <f t="shared" si="13"/>
        <v>15</v>
      </c>
      <c r="P26" s="17">
        <f t="shared" si="20"/>
        <v>15</v>
      </c>
      <c r="Q26" s="22">
        <f t="shared" si="20"/>
        <v>15</v>
      </c>
      <c r="R26" s="17">
        <f t="shared" si="20"/>
        <v>15</v>
      </c>
      <c r="S26" s="22">
        <f t="shared" si="20"/>
        <v>15</v>
      </c>
      <c r="T26" s="17">
        <f t="shared" si="20"/>
        <v>15</v>
      </c>
      <c r="U26" s="22">
        <f t="shared" si="20"/>
        <v>15</v>
      </c>
      <c r="V26" s="5">
        <f t="shared" si="20"/>
        <v>15</v>
      </c>
    </row>
    <row r="27" spans="1:22" s="52" customFormat="1" x14ac:dyDescent="0.25">
      <c r="A27" s="47">
        <v>15</v>
      </c>
      <c r="B27" s="48" t="s">
        <v>17</v>
      </c>
      <c r="C27" s="49">
        <f t="shared" si="20"/>
        <v>15</v>
      </c>
      <c r="D27" s="50">
        <f t="shared" si="20"/>
        <v>15</v>
      </c>
      <c r="E27" s="49">
        <f t="shared" si="20"/>
        <v>15</v>
      </c>
      <c r="F27" s="51">
        <f t="shared" si="20"/>
        <v>15</v>
      </c>
      <c r="G27" s="49">
        <f t="shared" ref="G27:T27" si="22">$A27+5</f>
        <v>20</v>
      </c>
      <c r="H27" s="50">
        <f t="shared" si="22"/>
        <v>20</v>
      </c>
      <c r="I27" s="49">
        <f t="shared" si="22"/>
        <v>20</v>
      </c>
      <c r="J27" s="50">
        <f t="shared" si="22"/>
        <v>20</v>
      </c>
      <c r="K27" s="49">
        <f t="shared" si="20"/>
        <v>15</v>
      </c>
      <c r="L27" s="50">
        <f t="shared" si="20"/>
        <v>15</v>
      </c>
      <c r="M27" s="49">
        <f>$A27</f>
        <v>15</v>
      </c>
      <c r="N27" s="50">
        <f>$A27</f>
        <v>15</v>
      </c>
      <c r="O27" s="49">
        <f t="shared" si="13"/>
        <v>15</v>
      </c>
      <c r="P27" s="50">
        <f t="shared" si="20"/>
        <v>15</v>
      </c>
      <c r="Q27" s="49">
        <f t="shared" si="20"/>
        <v>15</v>
      </c>
      <c r="R27" s="50">
        <f t="shared" si="20"/>
        <v>15</v>
      </c>
      <c r="S27" s="49">
        <f t="shared" si="22"/>
        <v>20</v>
      </c>
      <c r="T27" s="50">
        <f t="shared" si="22"/>
        <v>20</v>
      </c>
      <c r="U27" s="49">
        <f>$A27+5</f>
        <v>20</v>
      </c>
      <c r="V27" s="51">
        <f>$A27+5</f>
        <v>20</v>
      </c>
    </row>
    <row r="28" spans="1:22" s="52" customFormat="1" x14ac:dyDescent="0.25">
      <c r="A28" s="47">
        <v>15</v>
      </c>
      <c r="B28" s="53" t="s">
        <v>18</v>
      </c>
      <c r="C28" s="54">
        <f t="shared" si="20"/>
        <v>15</v>
      </c>
      <c r="D28" s="55">
        <f t="shared" si="20"/>
        <v>15</v>
      </c>
      <c r="E28" s="54">
        <f t="shared" si="20"/>
        <v>15</v>
      </c>
      <c r="F28" s="56">
        <f t="shared" si="20"/>
        <v>15</v>
      </c>
      <c r="G28" s="54">
        <f>$A28+5</f>
        <v>20</v>
      </c>
      <c r="H28" s="55">
        <f>$A28+5</f>
        <v>20</v>
      </c>
      <c r="I28" s="54">
        <f t="shared" si="20"/>
        <v>15</v>
      </c>
      <c r="J28" s="55">
        <f t="shared" si="20"/>
        <v>15</v>
      </c>
      <c r="K28" s="54">
        <f>$A28+5</f>
        <v>20</v>
      </c>
      <c r="L28" s="55">
        <f>$A28+5</f>
        <v>20</v>
      </c>
      <c r="M28" s="54">
        <f t="shared" si="20"/>
        <v>15</v>
      </c>
      <c r="N28" s="55">
        <f t="shared" si="20"/>
        <v>15</v>
      </c>
      <c r="O28" s="54">
        <f t="shared" si="13"/>
        <v>15</v>
      </c>
      <c r="P28" s="55">
        <f t="shared" si="20"/>
        <v>15</v>
      </c>
      <c r="Q28" s="54">
        <f>$A28+5</f>
        <v>20</v>
      </c>
      <c r="R28" s="55">
        <f>$A28+5</f>
        <v>20</v>
      </c>
      <c r="S28" s="54">
        <f>$A28+5</f>
        <v>20</v>
      </c>
      <c r="T28" s="55">
        <f>$A28+5</f>
        <v>20</v>
      </c>
      <c r="U28" s="54">
        <f t="shared" si="20"/>
        <v>15</v>
      </c>
      <c r="V28" s="56">
        <f t="shared" si="20"/>
        <v>15</v>
      </c>
    </row>
    <row r="29" spans="1:22" x14ac:dyDescent="0.25">
      <c r="A29" s="2">
        <v>15</v>
      </c>
      <c r="B29" s="71" t="s">
        <v>19</v>
      </c>
      <c r="C29" s="20">
        <f t="shared" si="20"/>
        <v>15</v>
      </c>
      <c r="D29" s="15">
        <f t="shared" si="20"/>
        <v>15</v>
      </c>
      <c r="E29" s="20">
        <f t="shared" si="20"/>
        <v>15</v>
      </c>
      <c r="F29" s="4">
        <f t="shared" si="20"/>
        <v>15</v>
      </c>
      <c r="G29" s="20">
        <f t="shared" si="20"/>
        <v>15</v>
      </c>
      <c r="H29" s="15">
        <f t="shared" si="20"/>
        <v>15</v>
      </c>
      <c r="I29" s="20">
        <f t="shared" si="20"/>
        <v>15</v>
      </c>
      <c r="J29" s="15">
        <f t="shared" si="20"/>
        <v>15</v>
      </c>
      <c r="K29" s="20">
        <f t="shared" si="20"/>
        <v>15</v>
      </c>
      <c r="L29" s="15">
        <f t="shared" si="20"/>
        <v>15</v>
      </c>
      <c r="M29" s="20">
        <f t="shared" si="20"/>
        <v>15</v>
      </c>
      <c r="N29" s="15">
        <f t="shared" si="20"/>
        <v>15</v>
      </c>
      <c r="O29" s="20">
        <f t="shared" si="13"/>
        <v>15</v>
      </c>
      <c r="P29" s="15">
        <f t="shared" si="20"/>
        <v>15</v>
      </c>
      <c r="Q29" s="20">
        <f>$A29+10</f>
        <v>25</v>
      </c>
      <c r="R29" s="15">
        <f>$A29+10</f>
        <v>25</v>
      </c>
      <c r="S29" s="20">
        <f t="shared" ref="S29:T31" si="23">$A29+5</f>
        <v>20</v>
      </c>
      <c r="T29" s="15">
        <f t="shared" si="23"/>
        <v>20</v>
      </c>
      <c r="U29" s="20">
        <f>$A29+5</f>
        <v>20</v>
      </c>
      <c r="V29" s="4">
        <f>$A29+5</f>
        <v>20</v>
      </c>
    </row>
    <row r="30" spans="1:22" x14ac:dyDescent="0.25">
      <c r="A30" s="2">
        <v>15</v>
      </c>
      <c r="B30" s="44" t="s">
        <v>20</v>
      </c>
      <c r="C30" s="20">
        <f t="shared" si="20"/>
        <v>15</v>
      </c>
      <c r="D30" s="15">
        <f t="shared" si="20"/>
        <v>15</v>
      </c>
      <c r="E30" s="20">
        <f t="shared" si="20"/>
        <v>15</v>
      </c>
      <c r="F30" s="4">
        <f t="shared" si="20"/>
        <v>15</v>
      </c>
      <c r="G30" s="20">
        <f t="shared" si="20"/>
        <v>15</v>
      </c>
      <c r="H30" s="15">
        <f t="shared" si="20"/>
        <v>15</v>
      </c>
      <c r="I30" s="20">
        <f t="shared" si="20"/>
        <v>15</v>
      </c>
      <c r="J30" s="15">
        <f t="shared" si="20"/>
        <v>15</v>
      </c>
      <c r="K30" s="20">
        <f t="shared" si="20"/>
        <v>15</v>
      </c>
      <c r="L30" s="15">
        <f t="shared" si="20"/>
        <v>15</v>
      </c>
      <c r="M30" s="20">
        <f t="shared" si="20"/>
        <v>15</v>
      </c>
      <c r="N30" s="15">
        <f t="shared" si="20"/>
        <v>15</v>
      </c>
      <c r="O30" s="20">
        <f t="shared" si="13"/>
        <v>15</v>
      </c>
      <c r="P30" s="15">
        <f t="shared" si="20"/>
        <v>15</v>
      </c>
      <c r="Q30" s="20">
        <f>$A30+5</f>
        <v>20</v>
      </c>
      <c r="R30" s="15">
        <f>$A30+5</f>
        <v>20</v>
      </c>
      <c r="S30" s="20">
        <f t="shared" si="23"/>
        <v>20</v>
      </c>
      <c r="T30" s="15">
        <f t="shared" si="23"/>
        <v>20</v>
      </c>
      <c r="U30" s="20">
        <f>$A30+5</f>
        <v>20</v>
      </c>
      <c r="V30" s="4">
        <f>$A30+5</f>
        <v>20</v>
      </c>
    </row>
    <row r="31" spans="1:22" x14ac:dyDescent="0.25">
      <c r="A31" s="2">
        <v>15</v>
      </c>
      <c r="B31" s="71" t="s">
        <v>21</v>
      </c>
      <c r="C31" s="20">
        <f t="shared" si="20"/>
        <v>15</v>
      </c>
      <c r="D31" s="15">
        <f t="shared" si="20"/>
        <v>15</v>
      </c>
      <c r="E31" s="20">
        <f t="shared" si="20"/>
        <v>15</v>
      </c>
      <c r="F31" s="4">
        <f t="shared" si="20"/>
        <v>15</v>
      </c>
      <c r="G31" s="20">
        <f>$A31+5</f>
        <v>20</v>
      </c>
      <c r="H31" s="15">
        <f>$A31+5</f>
        <v>20</v>
      </c>
      <c r="I31" s="20">
        <f t="shared" si="20"/>
        <v>15</v>
      </c>
      <c r="J31" s="15">
        <f t="shared" si="20"/>
        <v>15</v>
      </c>
      <c r="K31" s="20">
        <f t="shared" si="20"/>
        <v>15</v>
      </c>
      <c r="L31" s="15">
        <f t="shared" si="20"/>
        <v>15</v>
      </c>
      <c r="M31" s="20">
        <f t="shared" si="20"/>
        <v>15</v>
      </c>
      <c r="N31" s="15">
        <f t="shared" si="20"/>
        <v>15</v>
      </c>
      <c r="O31" s="20">
        <f t="shared" si="13"/>
        <v>15</v>
      </c>
      <c r="P31" s="15">
        <f t="shared" si="20"/>
        <v>15</v>
      </c>
      <c r="Q31" s="20">
        <f>$A31+5</f>
        <v>20</v>
      </c>
      <c r="R31" s="15">
        <f>$A31+5</f>
        <v>20</v>
      </c>
      <c r="S31" s="20">
        <f t="shared" si="23"/>
        <v>20</v>
      </c>
      <c r="T31" s="15">
        <f t="shared" si="23"/>
        <v>20</v>
      </c>
      <c r="U31" s="20">
        <f>$A31+10</f>
        <v>25</v>
      </c>
      <c r="V31" s="4">
        <f>$A31+10</f>
        <v>25</v>
      </c>
    </row>
    <row r="32" spans="1:22" ht="15.75" thickBot="1" x14ac:dyDescent="0.3">
      <c r="A32" s="2">
        <v>15</v>
      </c>
      <c r="B32" s="70" t="s">
        <v>22</v>
      </c>
      <c r="C32" s="22">
        <f t="shared" si="20"/>
        <v>15</v>
      </c>
      <c r="D32" s="17">
        <f t="shared" si="20"/>
        <v>15</v>
      </c>
      <c r="E32" s="22">
        <f t="shared" si="20"/>
        <v>15</v>
      </c>
      <c r="F32" s="5">
        <f t="shared" si="20"/>
        <v>15</v>
      </c>
      <c r="G32" s="22">
        <f t="shared" si="20"/>
        <v>15</v>
      </c>
      <c r="H32" s="17">
        <f t="shared" si="20"/>
        <v>15</v>
      </c>
      <c r="I32" s="22">
        <f>$A32+5</f>
        <v>20</v>
      </c>
      <c r="J32" s="17">
        <f>$A32+5</f>
        <v>20</v>
      </c>
      <c r="K32" s="22">
        <f>$A32+5</f>
        <v>20</v>
      </c>
      <c r="L32" s="17">
        <f>$A32+5</f>
        <v>20</v>
      </c>
      <c r="M32" s="22">
        <f t="shared" si="20"/>
        <v>15</v>
      </c>
      <c r="N32" s="17">
        <f t="shared" si="20"/>
        <v>15</v>
      </c>
      <c r="O32" s="22">
        <f t="shared" si="13"/>
        <v>15</v>
      </c>
      <c r="P32" s="17">
        <f t="shared" si="20"/>
        <v>15</v>
      </c>
      <c r="Q32" s="22">
        <f t="shared" si="20"/>
        <v>15</v>
      </c>
      <c r="R32" s="17">
        <f t="shared" si="20"/>
        <v>15</v>
      </c>
      <c r="S32" s="22">
        <f t="shared" si="20"/>
        <v>15</v>
      </c>
      <c r="T32" s="17">
        <f t="shared" si="20"/>
        <v>15</v>
      </c>
      <c r="U32" s="22">
        <f t="shared" si="20"/>
        <v>15</v>
      </c>
      <c r="V32" s="5">
        <f t="shared" si="20"/>
        <v>15</v>
      </c>
    </row>
    <row r="33" spans="2:22" x14ac:dyDescent="0.25">
      <c r="B33" s="61" t="s">
        <v>66</v>
      </c>
      <c r="C33" s="73">
        <v>5</v>
      </c>
      <c r="D33" s="62">
        <v>5</v>
      </c>
      <c r="E33" s="62">
        <v>5</v>
      </c>
      <c r="F33" s="62">
        <v>5</v>
      </c>
      <c r="G33" s="62">
        <v>4</v>
      </c>
      <c r="H33" s="62">
        <v>4</v>
      </c>
      <c r="I33" s="62">
        <v>3</v>
      </c>
      <c r="J33" s="62">
        <v>3</v>
      </c>
      <c r="K33" s="62">
        <v>4</v>
      </c>
      <c r="L33" s="62">
        <v>4</v>
      </c>
      <c r="M33" s="62">
        <v>4</v>
      </c>
      <c r="N33" s="62">
        <v>4</v>
      </c>
      <c r="O33" s="62">
        <v>4</v>
      </c>
      <c r="P33" s="62">
        <v>4</v>
      </c>
      <c r="Q33" s="62">
        <v>3</v>
      </c>
      <c r="R33" s="62">
        <v>3</v>
      </c>
      <c r="S33" s="62">
        <v>2</v>
      </c>
      <c r="T33" s="62">
        <v>2</v>
      </c>
      <c r="U33" s="62">
        <v>2</v>
      </c>
      <c r="V33" s="63">
        <v>2</v>
      </c>
    </row>
    <row r="34" spans="2:22" x14ac:dyDescent="0.25">
      <c r="B34" s="45" t="s">
        <v>67</v>
      </c>
      <c r="C34" s="74">
        <f>C28+C27+C24+C22+C20+C18+C17+C15+C25+C16</f>
        <v>180</v>
      </c>
      <c r="D34" s="46">
        <f t="shared" ref="D34:V34" si="24">D28+D27+D24+D22+D20+D18+D17+D15+D25+D16</f>
        <v>180</v>
      </c>
      <c r="E34" s="46">
        <f t="shared" si="24"/>
        <v>180</v>
      </c>
      <c r="F34" s="46">
        <f t="shared" si="24"/>
        <v>180</v>
      </c>
      <c r="G34" s="46">
        <f t="shared" si="24"/>
        <v>175</v>
      </c>
      <c r="H34" s="46">
        <f t="shared" si="24"/>
        <v>175</v>
      </c>
      <c r="I34" s="46">
        <f>I28+I27+I24+I22+I20+I18+I17+I15+I25+I16</f>
        <v>175</v>
      </c>
      <c r="J34" s="46">
        <f>J28+J27+J24+J22+J20+J18+J17+J15+J25+J16</f>
        <v>175</v>
      </c>
      <c r="K34" s="46">
        <f t="shared" si="24"/>
        <v>170</v>
      </c>
      <c r="L34" s="46">
        <f t="shared" si="24"/>
        <v>170</v>
      </c>
      <c r="M34" s="46">
        <f t="shared" si="24"/>
        <v>170</v>
      </c>
      <c r="N34" s="46">
        <f t="shared" si="24"/>
        <v>170</v>
      </c>
      <c r="O34" s="46">
        <f t="shared" si="24"/>
        <v>175</v>
      </c>
      <c r="P34" s="46">
        <f t="shared" si="24"/>
        <v>175</v>
      </c>
      <c r="Q34" s="46">
        <f t="shared" si="24"/>
        <v>165</v>
      </c>
      <c r="R34" s="46">
        <f t="shared" si="24"/>
        <v>165</v>
      </c>
      <c r="S34" s="46">
        <f t="shared" si="24"/>
        <v>160</v>
      </c>
      <c r="T34" s="46">
        <f t="shared" si="24"/>
        <v>160</v>
      </c>
      <c r="U34" s="46">
        <f t="shared" si="24"/>
        <v>160</v>
      </c>
      <c r="V34" s="64">
        <f t="shared" si="24"/>
        <v>160</v>
      </c>
    </row>
    <row r="35" spans="2:22" ht="15.75" thickBot="1" x14ac:dyDescent="0.3">
      <c r="B35" s="65" t="s">
        <v>68</v>
      </c>
      <c r="C35" s="67">
        <f>185-C34</f>
        <v>5</v>
      </c>
      <c r="D35" s="69">
        <f t="shared" ref="D35:V35" si="25">185-D34</f>
        <v>5</v>
      </c>
      <c r="E35" s="69">
        <f t="shared" si="25"/>
        <v>5</v>
      </c>
      <c r="F35" s="69">
        <f t="shared" si="25"/>
        <v>5</v>
      </c>
      <c r="G35" s="69">
        <f t="shared" si="25"/>
        <v>10</v>
      </c>
      <c r="H35" s="69">
        <f t="shared" si="25"/>
        <v>10</v>
      </c>
      <c r="I35" s="69">
        <f>185-I34</f>
        <v>10</v>
      </c>
      <c r="J35" s="69">
        <f>185-J34</f>
        <v>10</v>
      </c>
      <c r="K35" s="69">
        <f t="shared" si="25"/>
        <v>15</v>
      </c>
      <c r="L35" s="69">
        <f t="shared" si="25"/>
        <v>15</v>
      </c>
      <c r="M35" s="69">
        <f t="shared" si="25"/>
        <v>15</v>
      </c>
      <c r="N35" s="69">
        <f t="shared" si="25"/>
        <v>15</v>
      </c>
      <c r="O35" s="69">
        <f t="shared" si="25"/>
        <v>10</v>
      </c>
      <c r="P35" s="69">
        <f t="shared" si="25"/>
        <v>10</v>
      </c>
      <c r="Q35" s="69">
        <f t="shared" si="25"/>
        <v>20</v>
      </c>
      <c r="R35" s="69">
        <f t="shared" si="25"/>
        <v>20</v>
      </c>
      <c r="S35" s="69">
        <f t="shared" si="25"/>
        <v>25</v>
      </c>
      <c r="T35" s="69">
        <f t="shared" si="25"/>
        <v>25</v>
      </c>
      <c r="U35" s="69">
        <f t="shared" si="25"/>
        <v>25</v>
      </c>
      <c r="V35" s="68">
        <f t="shared" si="25"/>
        <v>25</v>
      </c>
    </row>
    <row r="36" spans="2:22" x14ac:dyDescent="0.25">
      <c r="B36" s="66" t="s">
        <v>70</v>
      </c>
      <c r="C36" s="75">
        <f>C17+C24+(C16/2)</f>
        <v>47.5</v>
      </c>
      <c r="D36" s="75">
        <f t="shared" ref="D36:V36" si="26">D17+D24+(D16/2)</f>
        <v>47.5</v>
      </c>
      <c r="E36" s="75">
        <f t="shared" si="26"/>
        <v>52.5</v>
      </c>
      <c r="F36" s="75">
        <f t="shared" si="26"/>
        <v>52.5</v>
      </c>
      <c r="G36" s="75">
        <f t="shared" si="26"/>
        <v>47.5</v>
      </c>
      <c r="H36" s="75">
        <f t="shared" si="26"/>
        <v>47.5</v>
      </c>
      <c r="I36" s="75">
        <f t="shared" si="26"/>
        <v>42.5</v>
      </c>
      <c r="J36" s="75">
        <f t="shared" si="26"/>
        <v>42.5</v>
      </c>
      <c r="K36" s="75">
        <f t="shared" si="26"/>
        <v>42.5</v>
      </c>
      <c r="L36" s="75">
        <f t="shared" si="26"/>
        <v>42.5</v>
      </c>
      <c r="M36" s="75">
        <f t="shared" si="26"/>
        <v>42.5</v>
      </c>
      <c r="N36" s="75">
        <f t="shared" si="26"/>
        <v>42.5</v>
      </c>
      <c r="O36" s="75">
        <f t="shared" si="26"/>
        <v>45</v>
      </c>
      <c r="P36" s="75">
        <f t="shared" si="26"/>
        <v>45</v>
      </c>
      <c r="Q36" s="75">
        <f t="shared" si="26"/>
        <v>37.5</v>
      </c>
      <c r="R36" s="75">
        <f t="shared" si="26"/>
        <v>37.5</v>
      </c>
      <c r="S36" s="75">
        <f t="shared" si="26"/>
        <v>37.5</v>
      </c>
      <c r="T36" s="75">
        <f t="shared" si="26"/>
        <v>37.5</v>
      </c>
      <c r="U36" s="75">
        <f t="shared" si="26"/>
        <v>42.5</v>
      </c>
      <c r="V36" s="75">
        <f t="shared" si="26"/>
        <v>42.5</v>
      </c>
    </row>
    <row r="37" spans="2:22" x14ac:dyDescent="0.25">
      <c r="B37" s="66" t="s">
        <v>71</v>
      </c>
      <c r="C37" s="75">
        <f>C15+C20+C22+C28+(C16/2)</f>
        <v>82.5</v>
      </c>
      <c r="D37" s="75">
        <f t="shared" ref="D37:V37" si="27">D15+D20+D22+D28+(D16/2)</f>
        <v>82.5</v>
      </c>
      <c r="E37" s="75">
        <f t="shared" si="27"/>
        <v>77.5</v>
      </c>
      <c r="F37" s="75">
        <f t="shared" si="27"/>
        <v>77.5</v>
      </c>
      <c r="G37" s="75">
        <f t="shared" si="27"/>
        <v>77.5</v>
      </c>
      <c r="H37" s="75">
        <f t="shared" si="27"/>
        <v>77.5</v>
      </c>
      <c r="I37" s="75">
        <f t="shared" si="27"/>
        <v>82.5</v>
      </c>
      <c r="J37" s="75">
        <f t="shared" si="27"/>
        <v>82.5</v>
      </c>
      <c r="K37" s="75">
        <f t="shared" si="27"/>
        <v>77.5</v>
      </c>
      <c r="L37" s="75">
        <f t="shared" si="27"/>
        <v>77.5</v>
      </c>
      <c r="M37" s="75">
        <f t="shared" si="27"/>
        <v>72.5</v>
      </c>
      <c r="N37" s="75">
        <f t="shared" si="27"/>
        <v>72.5</v>
      </c>
      <c r="O37" s="75">
        <f t="shared" si="27"/>
        <v>80</v>
      </c>
      <c r="P37" s="75">
        <f t="shared" si="27"/>
        <v>80</v>
      </c>
      <c r="Q37" s="75">
        <f t="shared" si="27"/>
        <v>82.5</v>
      </c>
      <c r="R37" s="75">
        <f t="shared" si="27"/>
        <v>82.5</v>
      </c>
      <c r="S37" s="75">
        <f t="shared" si="27"/>
        <v>72.5</v>
      </c>
      <c r="T37" s="75">
        <f t="shared" si="27"/>
        <v>72.5</v>
      </c>
      <c r="U37" s="75">
        <f t="shared" si="27"/>
        <v>67.5</v>
      </c>
      <c r="V37" s="75">
        <f t="shared" si="27"/>
        <v>67.5</v>
      </c>
    </row>
    <row r="38" spans="2:22" x14ac:dyDescent="0.25">
      <c r="B38" s="66" t="s">
        <v>69</v>
      </c>
      <c r="C38" s="75">
        <f>C18+C27</f>
        <v>35</v>
      </c>
      <c r="D38" s="75">
        <f t="shared" ref="D38:V38" si="28">D18+D27</f>
        <v>35</v>
      </c>
      <c r="E38" s="75">
        <f t="shared" si="28"/>
        <v>30</v>
      </c>
      <c r="F38" s="75">
        <f t="shared" si="28"/>
        <v>30</v>
      </c>
      <c r="G38" s="75">
        <f t="shared" si="28"/>
        <v>35</v>
      </c>
      <c r="H38" s="75">
        <f t="shared" si="28"/>
        <v>35</v>
      </c>
      <c r="I38" s="75">
        <f t="shared" si="28"/>
        <v>35</v>
      </c>
      <c r="J38" s="75">
        <f t="shared" si="28"/>
        <v>35</v>
      </c>
      <c r="K38" s="75">
        <f t="shared" si="28"/>
        <v>30</v>
      </c>
      <c r="L38" s="75">
        <f t="shared" si="28"/>
        <v>30</v>
      </c>
      <c r="M38" s="75">
        <f t="shared" si="28"/>
        <v>35</v>
      </c>
      <c r="N38" s="75">
        <f t="shared" si="28"/>
        <v>35</v>
      </c>
      <c r="O38" s="75">
        <f t="shared" si="28"/>
        <v>35</v>
      </c>
      <c r="P38" s="75">
        <f t="shared" si="28"/>
        <v>35</v>
      </c>
      <c r="Q38" s="75">
        <f t="shared" si="28"/>
        <v>30</v>
      </c>
      <c r="R38" s="75">
        <f t="shared" si="28"/>
        <v>30</v>
      </c>
      <c r="S38" s="75">
        <f t="shared" si="28"/>
        <v>35</v>
      </c>
      <c r="T38" s="75">
        <f t="shared" si="28"/>
        <v>35</v>
      </c>
      <c r="U38" s="75">
        <f t="shared" si="28"/>
        <v>35</v>
      </c>
      <c r="V38" s="75">
        <f t="shared" si="28"/>
        <v>35</v>
      </c>
    </row>
    <row r="39" spans="2:22" x14ac:dyDescent="0.25">
      <c r="B39" s="72" t="s">
        <v>72</v>
      </c>
      <c r="C39" s="75">
        <f>C29+C31+C32</f>
        <v>45</v>
      </c>
      <c r="D39" s="75">
        <f t="shared" ref="D39:V39" si="29">D29+D31+D32</f>
        <v>45</v>
      </c>
      <c r="E39" s="75">
        <f t="shared" si="29"/>
        <v>45</v>
      </c>
      <c r="F39" s="75">
        <f t="shared" si="29"/>
        <v>45</v>
      </c>
      <c r="G39" s="75">
        <f t="shared" si="29"/>
        <v>50</v>
      </c>
      <c r="H39" s="75">
        <f t="shared" si="29"/>
        <v>50</v>
      </c>
      <c r="I39" s="75">
        <f t="shared" si="29"/>
        <v>50</v>
      </c>
      <c r="J39" s="75">
        <f t="shared" si="29"/>
        <v>50</v>
      </c>
      <c r="K39" s="75">
        <f t="shared" si="29"/>
        <v>50</v>
      </c>
      <c r="L39" s="75">
        <f t="shared" si="29"/>
        <v>50</v>
      </c>
      <c r="M39" s="75">
        <f t="shared" si="29"/>
        <v>45</v>
      </c>
      <c r="N39" s="75">
        <f t="shared" si="29"/>
        <v>45</v>
      </c>
      <c r="O39" s="75">
        <f t="shared" si="29"/>
        <v>45</v>
      </c>
      <c r="P39" s="75">
        <f t="shared" si="29"/>
        <v>45</v>
      </c>
      <c r="Q39" s="75">
        <f t="shared" si="29"/>
        <v>60</v>
      </c>
      <c r="R39" s="75">
        <f t="shared" si="29"/>
        <v>60</v>
      </c>
      <c r="S39" s="75">
        <f t="shared" si="29"/>
        <v>55</v>
      </c>
      <c r="T39" s="75">
        <f t="shared" si="29"/>
        <v>55</v>
      </c>
      <c r="U39" s="75">
        <f t="shared" si="29"/>
        <v>60</v>
      </c>
      <c r="V39" s="75">
        <f t="shared" si="29"/>
        <v>60</v>
      </c>
    </row>
  </sheetData>
  <mergeCells count="20">
    <mergeCell ref="C14:D14"/>
    <mergeCell ref="O7:P7"/>
    <mergeCell ref="Q7:R7"/>
    <mergeCell ref="S7:T7"/>
    <mergeCell ref="I7:J7"/>
    <mergeCell ref="G7:H7"/>
    <mergeCell ref="C7:D7"/>
    <mergeCell ref="O14:P14"/>
    <mergeCell ref="Q14:R14"/>
    <mergeCell ref="S14:T14"/>
    <mergeCell ref="I14:J14"/>
    <mergeCell ref="G14:H14"/>
    <mergeCell ref="U14:V14"/>
    <mergeCell ref="K14:L14"/>
    <mergeCell ref="M14:N14"/>
    <mergeCell ref="E14:F14"/>
    <mergeCell ref="U7:V7"/>
    <mergeCell ref="K7:L7"/>
    <mergeCell ref="M7:N7"/>
    <mergeCell ref="E7:F7"/>
  </mergeCells>
  <conditionalFormatting sqref="C8:V13">
    <cfRule type="cellIs" dxfId="10" priority="7" operator="greaterThan">
      <formula>0</formula>
    </cfRule>
  </conditionalFormatting>
  <conditionalFormatting sqref="C3:V3">
    <cfRule type="cellIs" dxfId="9" priority="5" operator="lessThan">
      <formula>1</formula>
    </cfRule>
    <cfRule type="cellIs" dxfId="8" priority="6" operator="greaterThan">
      <formula>1</formula>
    </cfRule>
  </conditionalFormatting>
  <conditionalFormatting sqref="C15:V32">
    <cfRule type="cellIs" dxfId="7" priority="4" operator="greaterThan">
      <formula>15</formula>
    </cfRule>
  </conditionalFormatting>
  <conditionalFormatting sqref="C34:V35">
    <cfRule type="cellIs" dxfId="6" priority="3" operator="greaterThan">
      <formula>165</formula>
    </cfRule>
  </conditionalFormatting>
  <pageMargins left="0.70866141732283472" right="0.70866141732283472" top="0.74803149606299213" bottom="0.74803149606299213" header="0.31496062992125984" footer="0.31496062992125984"/>
  <pageSetup paperSize="9"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7"/>
  <sheetViews>
    <sheetView workbookViewId="0">
      <selection activeCell="A17" sqref="A17"/>
    </sheetView>
  </sheetViews>
  <sheetFormatPr baseColWidth="10" defaultRowHeight="15" x14ac:dyDescent="0.25"/>
  <cols>
    <col min="1" max="1" width="5.7109375" style="81" bestFit="1" customWidth="1"/>
    <col min="2" max="2" width="23.85546875" style="1" bestFit="1" customWidth="1"/>
    <col min="3" max="3" width="23.42578125" bestFit="1" customWidth="1"/>
    <col min="4" max="4" width="5.7109375" bestFit="1" customWidth="1"/>
    <col min="5" max="5" width="84.7109375" bestFit="1" customWidth="1"/>
    <col min="6" max="6" width="9.28515625" bestFit="1" customWidth="1"/>
    <col min="7" max="7" width="9.5703125" bestFit="1" customWidth="1"/>
    <col min="8" max="8" width="34.28515625" bestFit="1" customWidth="1"/>
    <col min="9" max="9" width="20.42578125" bestFit="1" customWidth="1"/>
  </cols>
  <sheetData>
    <row r="1" spans="1:8" x14ac:dyDescent="0.25">
      <c r="A1" s="85" t="s">
        <v>222</v>
      </c>
      <c r="B1" s="84" t="s">
        <v>231</v>
      </c>
    </row>
    <row r="2" spans="1:8" s="76" customFormat="1" x14ac:dyDescent="0.25">
      <c r="A2" s="85">
        <f>SUM(A3:A97)+1</f>
        <v>33</v>
      </c>
      <c r="B2" s="79" t="s">
        <v>89</v>
      </c>
      <c r="C2" s="77" t="s">
        <v>73</v>
      </c>
      <c r="D2" s="77" t="s">
        <v>74</v>
      </c>
      <c r="E2" s="77" t="s">
        <v>75</v>
      </c>
      <c r="F2" s="77" t="s">
        <v>234</v>
      </c>
      <c r="G2" s="77" t="s">
        <v>77</v>
      </c>
      <c r="H2" s="77" t="s">
        <v>78</v>
      </c>
    </row>
    <row r="3" spans="1:8" x14ac:dyDescent="0.25">
      <c r="A3" s="90">
        <v>1</v>
      </c>
      <c r="B3" s="80" t="s">
        <v>12</v>
      </c>
      <c r="C3" s="78" t="s">
        <v>127</v>
      </c>
      <c r="D3" s="78">
        <v>1</v>
      </c>
      <c r="E3" s="78" t="s">
        <v>128</v>
      </c>
      <c r="F3" s="78">
        <v>21</v>
      </c>
      <c r="G3" s="78"/>
      <c r="H3" s="78"/>
    </row>
    <row r="4" spans="1:8" x14ac:dyDescent="0.25">
      <c r="A4" s="90">
        <v>1</v>
      </c>
      <c r="B4" s="80" t="s">
        <v>12</v>
      </c>
      <c r="C4" s="78" t="s">
        <v>127</v>
      </c>
      <c r="D4" s="78">
        <v>2</v>
      </c>
      <c r="E4" s="78" t="s">
        <v>285</v>
      </c>
      <c r="F4" s="78">
        <v>21</v>
      </c>
      <c r="G4" s="78">
        <v>20</v>
      </c>
      <c r="H4" s="78"/>
    </row>
    <row r="5" spans="1:8" x14ac:dyDescent="0.25">
      <c r="A5" s="90">
        <v>1</v>
      </c>
      <c r="B5" s="80" t="s">
        <v>12</v>
      </c>
      <c r="C5" s="78" t="s">
        <v>127</v>
      </c>
      <c r="D5" s="78">
        <v>3</v>
      </c>
      <c r="E5" s="78" t="s">
        <v>286</v>
      </c>
      <c r="F5" s="78">
        <v>21</v>
      </c>
      <c r="G5" s="78">
        <v>40</v>
      </c>
      <c r="H5" s="78"/>
    </row>
    <row r="6" spans="1:8" x14ac:dyDescent="0.25">
      <c r="A6" s="90">
        <v>1</v>
      </c>
      <c r="B6" s="80" t="s">
        <v>12</v>
      </c>
      <c r="C6" s="78" t="s">
        <v>127</v>
      </c>
      <c r="D6" s="78">
        <v>4</v>
      </c>
      <c r="E6" s="78" t="s">
        <v>287</v>
      </c>
      <c r="F6" s="78">
        <v>21</v>
      </c>
      <c r="G6" s="78">
        <v>60</v>
      </c>
      <c r="H6" s="78"/>
    </row>
    <row r="7" spans="1:8" x14ac:dyDescent="0.25">
      <c r="A7" s="90">
        <v>1</v>
      </c>
      <c r="B7" s="80" t="s">
        <v>12</v>
      </c>
      <c r="C7" s="78" t="s">
        <v>143</v>
      </c>
      <c r="D7" s="78"/>
      <c r="E7" s="78" t="s">
        <v>144</v>
      </c>
      <c r="F7" s="78">
        <v>21</v>
      </c>
      <c r="G7" s="78">
        <v>30</v>
      </c>
      <c r="H7" s="78" t="s">
        <v>131</v>
      </c>
    </row>
    <row r="8" spans="1:8" x14ac:dyDescent="0.25">
      <c r="A8" s="90">
        <v>1</v>
      </c>
      <c r="B8" s="80" t="s">
        <v>12</v>
      </c>
      <c r="C8" s="78" t="s">
        <v>138</v>
      </c>
      <c r="D8" s="78"/>
      <c r="E8" s="78" t="s">
        <v>139</v>
      </c>
      <c r="F8" s="78">
        <v>21</v>
      </c>
      <c r="G8" s="78">
        <v>30</v>
      </c>
      <c r="H8" s="78" t="s">
        <v>131</v>
      </c>
    </row>
    <row r="9" spans="1:8" x14ac:dyDescent="0.25">
      <c r="A9" s="90">
        <v>1</v>
      </c>
      <c r="B9" s="80" t="s">
        <v>12</v>
      </c>
      <c r="C9" s="78" t="s">
        <v>129</v>
      </c>
      <c r="D9" s="78"/>
      <c r="E9" s="78" t="s">
        <v>130</v>
      </c>
      <c r="F9" s="78">
        <v>21</v>
      </c>
      <c r="G9" s="78">
        <v>30</v>
      </c>
      <c r="H9" s="78" t="s">
        <v>131</v>
      </c>
    </row>
    <row r="10" spans="1:8" x14ac:dyDescent="0.25">
      <c r="A10" s="90">
        <v>1</v>
      </c>
      <c r="B10" s="80" t="s">
        <v>12</v>
      </c>
      <c r="C10" s="78" t="s">
        <v>132</v>
      </c>
      <c r="D10" s="78"/>
      <c r="E10" s="78" t="s">
        <v>133</v>
      </c>
      <c r="F10" s="78">
        <v>21</v>
      </c>
      <c r="G10" s="78">
        <v>50</v>
      </c>
      <c r="H10" s="78" t="s">
        <v>134</v>
      </c>
    </row>
    <row r="11" spans="1:8" x14ac:dyDescent="0.25">
      <c r="A11" s="90">
        <v>1</v>
      </c>
      <c r="B11" s="80" t="s">
        <v>12</v>
      </c>
      <c r="C11" s="78" t="s">
        <v>135</v>
      </c>
      <c r="D11" s="78"/>
      <c r="E11" s="78" t="s">
        <v>136</v>
      </c>
      <c r="F11" s="78">
        <v>21</v>
      </c>
      <c r="G11" s="78">
        <v>70</v>
      </c>
      <c r="H11" s="78" t="s">
        <v>137</v>
      </c>
    </row>
    <row r="12" spans="1:8" x14ac:dyDescent="0.25">
      <c r="A12" s="83"/>
      <c r="B12" s="88" t="s">
        <v>12</v>
      </c>
      <c r="C12" s="89" t="s">
        <v>140</v>
      </c>
      <c r="D12" s="89"/>
      <c r="E12" s="89" t="s">
        <v>141</v>
      </c>
      <c r="F12" s="89">
        <v>21</v>
      </c>
      <c r="G12" s="89">
        <v>100</v>
      </c>
      <c r="H12" s="89" t="s">
        <v>142</v>
      </c>
    </row>
    <row r="13" spans="1:8" x14ac:dyDescent="0.25">
      <c r="A13" s="90">
        <v>1</v>
      </c>
      <c r="B13" s="80" t="s">
        <v>18</v>
      </c>
      <c r="C13" s="78" t="s">
        <v>145</v>
      </c>
      <c r="D13" s="78">
        <v>1</v>
      </c>
      <c r="E13" s="78" t="s">
        <v>146</v>
      </c>
      <c r="F13" s="78">
        <v>25</v>
      </c>
      <c r="G13" s="78"/>
      <c r="H13" s="78"/>
    </row>
    <row r="14" spans="1:8" x14ac:dyDescent="0.25">
      <c r="A14" s="90">
        <v>1</v>
      </c>
      <c r="B14" s="80" t="s">
        <v>18</v>
      </c>
      <c r="C14" s="78" t="s">
        <v>147</v>
      </c>
      <c r="D14" s="78"/>
      <c r="E14" s="78" t="s">
        <v>148</v>
      </c>
      <c r="F14" s="78">
        <v>25</v>
      </c>
      <c r="G14" s="78">
        <v>30</v>
      </c>
      <c r="H14" s="78" t="s">
        <v>149</v>
      </c>
    </row>
    <row r="15" spans="1:8" x14ac:dyDescent="0.25">
      <c r="A15" s="90">
        <v>1</v>
      </c>
      <c r="B15" s="80" t="s">
        <v>18</v>
      </c>
      <c r="C15" s="78" t="s">
        <v>153</v>
      </c>
      <c r="D15" s="78"/>
      <c r="E15" s="78" t="s">
        <v>154</v>
      </c>
      <c r="F15" s="78">
        <v>25</v>
      </c>
      <c r="G15" s="78">
        <v>50</v>
      </c>
      <c r="H15" s="78" t="s">
        <v>152</v>
      </c>
    </row>
    <row r="16" spans="1:8" x14ac:dyDescent="0.25">
      <c r="A16" s="90">
        <v>1</v>
      </c>
      <c r="B16" s="80" t="s">
        <v>18</v>
      </c>
      <c r="C16" s="78" t="s">
        <v>155</v>
      </c>
      <c r="D16" s="78"/>
      <c r="E16" s="78" t="s">
        <v>156</v>
      </c>
      <c r="F16" s="78">
        <v>25</v>
      </c>
      <c r="G16" s="78">
        <v>60</v>
      </c>
      <c r="H16" s="78" t="s">
        <v>157</v>
      </c>
    </row>
    <row r="17" spans="1:8" x14ac:dyDescent="0.25">
      <c r="A17" s="83"/>
      <c r="B17" s="88" t="s">
        <v>18</v>
      </c>
      <c r="C17" s="89" t="s">
        <v>150</v>
      </c>
      <c r="D17" s="89"/>
      <c r="E17" s="89" t="s">
        <v>151</v>
      </c>
      <c r="F17" s="89">
        <v>25</v>
      </c>
      <c r="G17" s="89">
        <v>70</v>
      </c>
      <c r="H17" s="89" t="s">
        <v>152</v>
      </c>
    </row>
    <row r="18" spans="1:8" x14ac:dyDescent="0.25">
      <c r="A18" s="83"/>
      <c r="B18" s="88" t="s">
        <v>18</v>
      </c>
      <c r="C18" s="89" t="s">
        <v>158</v>
      </c>
      <c r="D18" s="89"/>
      <c r="E18" s="89" t="s">
        <v>159</v>
      </c>
      <c r="F18" s="89">
        <v>25</v>
      </c>
      <c r="G18" s="89">
        <v>100</v>
      </c>
      <c r="H18" s="89" t="s">
        <v>160</v>
      </c>
    </row>
    <row r="19" spans="1:8" x14ac:dyDescent="0.25">
      <c r="A19" s="83"/>
      <c r="B19" s="84" t="s">
        <v>232</v>
      </c>
    </row>
    <row r="20" spans="1:8" s="76" customFormat="1" x14ac:dyDescent="0.25">
      <c r="A20" s="82"/>
      <c r="B20" s="79" t="s">
        <v>89</v>
      </c>
      <c r="C20" s="77" t="s">
        <v>73</v>
      </c>
      <c r="D20" s="77" t="s">
        <v>74</v>
      </c>
      <c r="E20" s="77" t="s">
        <v>75</v>
      </c>
      <c r="F20" s="77" t="s">
        <v>234</v>
      </c>
      <c r="G20" s="77" t="s">
        <v>77</v>
      </c>
      <c r="H20" s="77" t="s">
        <v>78</v>
      </c>
    </row>
    <row r="21" spans="1:8" x14ac:dyDescent="0.25">
      <c r="A21" s="90">
        <v>1</v>
      </c>
      <c r="B21" s="80" t="s">
        <v>14</v>
      </c>
      <c r="C21" s="78" t="s">
        <v>161</v>
      </c>
      <c r="D21" s="78">
        <v>1</v>
      </c>
      <c r="E21" s="78" t="s">
        <v>162</v>
      </c>
      <c r="F21" s="78">
        <v>25</v>
      </c>
      <c r="G21" s="78"/>
      <c r="H21" s="78"/>
    </row>
    <row r="22" spans="1:8" x14ac:dyDescent="0.25">
      <c r="A22" s="90">
        <v>1</v>
      </c>
      <c r="B22" s="80" t="s">
        <v>14</v>
      </c>
      <c r="C22" s="78" t="s">
        <v>161</v>
      </c>
      <c r="D22" s="78">
        <v>2</v>
      </c>
      <c r="E22" s="78" t="s">
        <v>163</v>
      </c>
      <c r="F22" s="78">
        <v>25</v>
      </c>
      <c r="G22" s="78">
        <v>20</v>
      </c>
      <c r="H22" s="78"/>
    </row>
    <row r="23" spans="1:8" x14ac:dyDescent="0.25">
      <c r="A23" s="90">
        <v>1</v>
      </c>
      <c r="B23" s="80" t="s">
        <v>14</v>
      </c>
      <c r="C23" s="78" t="s">
        <v>172</v>
      </c>
      <c r="D23" s="78"/>
      <c r="E23" s="78" t="s">
        <v>173</v>
      </c>
      <c r="F23" s="78">
        <v>25</v>
      </c>
      <c r="G23" s="78">
        <v>20</v>
      </c>
      <c r="H23" s="78" t="s">
        <v>169</v>
      </c>
    </row>
    <row r="24" spans="1:8" x14ac:dyDescent="0.25">
      <c r="A24" s="90">
        <v>1</v>
      </c>
      <c r="B24" s="80" t="s">
        <v>14</v>
      </c>
      <c r="C24" s="78" t="s">
        <v>167</v>
      </c>
      <c r="D24" s="78">
        <v>1</v>
      </c>
      <c r="E24" s="78" t="s">
        <v>168</v>
      </c>
      <c r="F24" s="78">
        <v>25</v>
      </c>
      <c r="G24" s="78">
        <v>30</v>
      </c>
      <c r="H24" s="78" t="s">
        <v>169</v>
      </c>
    </row>
    <row r="25" spans="1:8" x14ac:dyDescent="0.25">
      <c r="A25" s="90">
        <v>1</v>
      </c>
      <c r="B25" s="80" t="s">
        <v>14</v>
      </c>
      <c r="C25" s="78" t="s">
        <v>161</v>
      </c>
      <c r="D25" s="78">
        <v>3</v>
      </c>
      <c r="E25" s="78" t="s">
        <v>164</v>
      </c>
      <c r="F25" s="78">
        <v>25</v>
      </c>
      <c r="G25" s="78">
        <v>40</v>
      </c>
      <c r="H25" s="78"/>
    </row>
    <row r="26" spans="1:8" x14ac:dyDescent="0.25">
      <c r="A26" s="90">
        <v>1</v>
      </c>
      <c r="B26" s="80" t="s">
        <v>14</v>
      </c>
      <c r="C26" s="78" t="s">
        <v>174</v>
      </c>
      <c r="D26" s="78"/>
      <c r="E26" s="78" t="s">
        <v>175</v>
      </c>
      <c r="F26" s="78">
        <v>25</v>
      </c>
      <c r="G26" s="78">
        <v>50</v>
      </c>
      <c r="H26" s="78" t="s">
        <v>176</v>
      </c>
    </row>
    <row r="27" spans="1:8" x14ac:dyDescent="0.25">
      <c r="A27" s="90">
        <v>1</v>
      </c>
      <c r="B27" s="80" t="s">
        <v>14</v>
      </c>
      <c r="C27" s="78" t="s">
        <v>177</v>
      </c>
      <c r="D27" s="78"/>
      <c r="E27" s="78" t="s">
        <v>178</v>
      </c>
      <c r="F27" s="78">
        <v>25</v>
      </c>
      <c r="G27" s="78">
        <v>50</v>
      </c>
      <c r="H27" s="78" t="s">
        <v>176</v>
      </c>
    </row>
    <row r="28" spans="1:8" x14ac:dyDescent="0.25">
      <c r="A28" s="90">
        <v>1</v>
      </c>
      <c r="B28" s="80" t="s">
        <v>14</v>
      </c>
      <c r="C28" s="78" t="s">
        <v>161</v>
      </c>
      <c r="D28" s="78">
        <v>4</v>
      </c>
      <c r="E28" s="78" t="s">
        <v>165</v>
      </c>
      <c r="F28" s="78">
        <v>25</v>
      </c>
      <c r="G28" s="78">
        <v>60</v>
      </c>
      <c r="H28" s="78"/>
    </row>
    <row r="29" spans="1:8" x14ac:dyDescent="0.25">
      <c r="A29" s="90">
        <v>1</v>
      </c>
      <c r="B29" s="80" t="s">
        <v>14</v>
      </c>
      <c r="C29" s="78" t="s">
        <v>167</v>
      </c>
      <c r="D29" s="78">
        <v>2</v>
      </c>
      <c r="E29" s="78" t="s">
        <v>170</v>
      </c>
      <c r="F29" s="78">
        <v>25</v>
      </c>
      <c r="G29" s="78">
        <v>60</v>
      </c>
      <c r="H29" s="78"/>
    </row>
    <row r="30" spans="1:8" x14ac:dyDescent="0.25">
      <c r="A30" s="90">
        <v>1</v>
      </c>
      <c r="B30" s="80" t="s">
        <v>14</v>
      </c>
      <c r="C30" s="78" t="s">
        <v>161</v>
      </c>
      <c r="D30" s="78">
        <v>5</v>
      </c>
      <c r="E30" s="78" t="s">
        <v>166</v>
      </c>
      <c r="F30" s="78">
        <v>25</v>
      </c>
      <c r="G30" s="78">
        <v>80</v>
      </c>
      <c r="H30" s="78"/>
    </row>
    <row r="31" spans="1:8" x14ac:dyDescent="0.25">
      <c r="A31" s="83"/>
      <c r="B31" s="88" t="s">
        <v>14</v>
      </c>
      <c r="C31" s="89" t="s">
        <v>167</v>
      </c>
      <c r="D31" s="89">
        <v>3</v>
      </c>
      <c r="E31" s="89" t="s">
        <v>171</v>
      </c>
      <c r="F31" s="89">
        <v>25</v>
      </c>
      <c r="G31" s="89">
        <v>90</v>
      </c>
      <c r="H31" s="89"/>
    </row>
    <row r="32" spans="1:8" x14ac:dyDescent="0.25">
      <c r="A32" s="83"/>
      <c r="B32" s="86" t="s">
        <v>6</v>
      </c>
      <c r="C32" s="87" t="s">
        <v>93</v>
      </c>
      <c r="D32" s="87"/>
      <c r="E32" s="87" t="s">
        <v>94</v>
      </c>
      <c r="F32" s="87">
        <v>26</v>
      </c>
      <c r="G32" s="87"/>
      <c r="H32" s="87"/>
    </row>
    <row r="33" spans="1:8" x14ac:dyDescent="0.25">
      <c r="A33" s="83"/>
      <c r="B33" s="86" t="s">
        <v>6</v>
      </c>
      <c r="C33" s="87" t="s">
        <v>95</v>
      </c>
      <c r="D33" s="87"/>
      <c r="E33" s="87" t="s">
        <v>96</v>
      </c>
      <c r="F33" s="87">
        <v>26</v>
      </c>
      <c r="G33" s="87">
        <v>20</v>
      </c>
      <c r="H33" s="87" t="s">
        <v>90</v>
      </c>
    </row>
    <row r="34" spans="1:8" x14ac:dyDescent="0.25">
      <c r="A34" s="83"/>
      <c r="B34" s="88" t="s">
        <v>6</v>
      </c>
      <c r="C34" s="89" t="s">
        <v>97</v>
      </c>
      <c r="D34" s="89">
        <v>1</v>
      </c>
      <c r="E34" s="89" t="s">
        <v>98</v>
      </c>
      <c r="F34" s="89">
        <v>26</v>
      </c>
      <c r="G34" s="89">
        <v>30</v>
      </c>
      <c r="H34" s="89" t="s">
        <v>90</v>
      </c>
    </row>
    <row r="35" spans="1:8" x14ac:dyDescent="0.25">
      <c r="A35" s="83"/>
      <c r="B35" s="88" t="s">
        <v>6</v>
      </c>
      <c r="C35" s="89" t="s">
        <v>100</v>
      </c>
      <c r="D35" s="89"/>
      <c r="E35" s="89" t="s">
        <v>101</v>
      </c>
      <c r="F35" s="89">
        <v>26</v>
      </c>
      <c r="G35" s="89">
        <v>40</v>
      </c>
      <c r="H35" s="89" t="s">
        <v>91</v>
      </c>
    </row>
    <row r="36" spans="1:8" x14ac:dyDescent="0.25">
      <c r="A36" s="83"/>
      <c r="B36" s="88" t="s">
        <v>6</v>
      </c>
      <c r="C36" s="89" t="s">
        <v>97</v>
      </c>
      <c r="D36" s="89">
        <v>2</v>
      </c>
      <c r="E36" s="89" t="s">
        <v>99</v>
      </c>
      <c r="F36" s="89">
        <v>26</v>
      </c>
      <c r="G36" s="89">
        <v>70</v>
      </c>
      <c r="H36" s="89"/>
    </row>
    <row r="37" spans="1:8" x14ac:dyDescent="0.25">
      <c r="A37" s="83"/>
      <c r="B37" s="88" t="s">
        <v>6</v>
      </c>
      <c r="C37" s="89" t="s">
        <v>102</v>
      </c>
      <c r="D37" s="89"/>
      <c r="E37" s="89" t="s">
        <v>103</v>
      </c>
      <c r="F37" s="89">
        <v>26</v>
      </c>
      <c r="G37" s="89">
        <v>80</v>
      </c>
      <c r="H37" s="89" t="s">
        <v>92</v>
      </c>
    </row>
    <row r="38" spans="1:8" x14ac:dyDescent="0.25">
      <c r="A38" s="83"/>
      <c r="B38" s="88" t="s">
        <v>6</v>
      </c>
      <c r="C38" s="89" t="s">
        <v>104</v>
      </c>
      <c r="D38" s="89"/>
      <c r="E38" s="89" t="s">
        <v>105</v>
      </c>
      <c r="F38" s="89">
        <v>26</v>
      </c>
      <c r="G38" s="89">
        <v>100</v>
      </c>
      <c r="H38" s="89" t="s">
        <v>106</v>
      </c>
    </row>
    <row r="39" spans="1:8" x14ac:dyDescent="0.25">
      <c r="A39" s="83"/>
      <c r="B39" s="86" t="s">
        <v>7</v>
      </c>
      <c r="C39" s="87" t="s">
        <v>107</v>
      </c>
      <c r="D39" s="87"/>
      <c r="E39" s="87" t="s">
        <v>108</v>
      </c>
      <c r="F39" s="87">
        <v>16</v>
      </c>
      <c r="G39" s="87"/>
      <c r="H39" s="87"/>
    </row>
    <row r="40" spans="1:8" x14ac:dyDescent="0.25">
      <c r="A40" s="83"/>
      <c r="B40" s="88" t="s">
        <v>7</v>
      </c>
      <c r="C40" s="89" t="s">
        <v>122</v>
      </c>
      <c r="D40" s="89"/>
      <c r="E40" s="91" t="s">
        <v>123</v>
      </c>
      <c r="F40" s="89">
        <v>16</v>
      </c>
      <c r="G40" s="89">
        <v>20</v>
      </c>
      <c r="H40" s="89" t="s">
        <v>109</v>
      </c>
    </row>
    <row r="41" spans="1:8" x14ac:dyDescent="0.25">
      <c r="A41" s="83"/>
      <c r="B41" s="88" t="s">
        <v>7</v>
      </c>
      <c r="C41" s="89" t="s">
        <v>110</v>
      </c>
      <c r="D41" s="89">
        <v>1</v>
      </c>
      <c r="E41" s="91" t="s">
        <v>111</v>
      </c>
      <c r="F41" s="89">
        <v>16</v>
      </c>
      <c r="G41" s="89">
        <v>30</v>
      </c>
      <c r="H41" s="89" t="s">
        <v>109</v>
      </c>
    </row>
    <row r="42" spans="1:8" x14ac:dyDescent="0.25">
      <c r="A42" s="83"/>
      <c r="B42" s="88" t="s">
        <v>7</v>
      </c>
      <c r="C42" s="89" t="s">
        <v>114</v>
      </c>
      <c r="D42" s="89">
        <v>1</v>
      </c>
      <c r="E42" s="91" t="s">
        <v>115</v>
      </c>
      <c r="F42" s="89">
        <v>16</v>
      </c>
      <c r="G42" s="89">
        <v>30</v>
      </c>
      <c r="H42" s="89" t="s">
        <v>109</v>
      </c>
    </row>
    <row r="43" spans="1:8" x14ac:dyDescent="0.25">
      <c r="A43" s="83"/>
      <c r="B43" s="88" t="s">
        <v>7</v>
      </c>
      <c r="C43" s="89" t="s">
        <v>118</v>
      </c>
      <c r="D43" s="89">
        <v>1</v>
      </c>
      <c r="E43" s="91" t="s">
        <v>119</v>
      </c>
      <c r="F43" s="89">
        <v>16</v>
      </c>
      <c r="G43" s="89">
        <v>30</v>
      </c>
      <c r="H43" s="89" t="s">
        <v>109</v>
      </c>
    </row>
    <row r="44" spans="1:8" x14ac:dyDescent="0.25">
      <c r="A44" s="83"/>
      <c r="B44" s="88" t="s">
        <v>7</v>
      </c>
      <c r="C44" s="89" t="s">
        <v>124</v>
      </c>
      <c r="D44" s="89"/>
      <c r="E44" s="91" t="s">
        <v>125</v>
      </c>
      <c r="F44" s="89">
        <v>16</v>
      </c>
      <c r="G44" s="89">
        <v>40</v>
      </c>
      <c r="H44" s="89" t="s">
        <v>126</v>
      </c>
    </row>
    <row r="45" spans="1:8" x14ac:dyDescent="0.25">
      <c r="A45" s="83"/>
      <c r="B45" s="88" t="s">
        <v>7</v>
      </c>
      <c r="C45" s="89" t="s">
        <v>110</v>
      </c>
      <c r="D45" s="89">
        <v>2</v>
      </c>
      <c r="E45" s="91" t="s">
        <v>112</v>
      </c>
      <c r="F45" s="89">
        <v>16</v>
      </c>
      <c r="G45" s="89">
        <v>60</v>
      </c>
      <c r="H45" s="89" t="s">
        <v>113</v>
      </c>
    </row>
    <row r="46" spans="1:8" x14ac:dyDescent="0.25">
      <c r="A46" s="83"/>
      <c r="B46" s="88" t="s">
        <v>7</v>
      </c>
      <c r="C46" s="89" t="s">
        <v>114</v>
      </c>
      <c r="D46" s="89">
        <v>2</v>
      </c>
      <c r="E46" s="91" t="s">
        <v>116</v>
      </c>
      <c r="F46" s="89">
        <v>16</v>
      </c>
      <c r="G46" s="89">
        <v>60</v>
      </c>
      <c r="H46" s="89" t="s">
        <v>117</v>
      </c>
    </row>
    <row r="47" spans="1:8" x14ac:dyDescent="0.25">
      <c r="A47" s="83"/>
      <c r="B47" s="88" t="s">
        <v>7</v>
      </c>
      <c r="C47" s="89" t="s">
        <v>118</v>
      </c>
      <c r="D47" s="89">
        <v>2</v>
      </c>
      <c r="E47" s="91" t="s">
        <v>120</v>
      </c>
      <c r="F47" s="89">
        <v>16</v>
      </c>
      <c r="G47" s="89">
        <v>60</v>
      </c>
      <c r="H47" s="89" t="s">
        <v>121</v>
      </c>
    </row>
    <row r="48" spans="1:8" x14ac:dyDescent="0.25">
      <c r="A48" s="83"/>
      <c r="B48" s="86" t="s">
        <v>5</v>
      </c>
      <c r="C48" s="87" t="s">
        <v>79</v>
      </c>
      <c r="D48" s="87"/>
      <c r="E48" s="92" t="s">
        <v>80</v>
      </c>
      <c r="F48" s="87">
        <v>20</v>
      </c>
      <c r="G48" s="87"/>
      <c r="H48" s="87"/>
    </row>
    <row r="49" spans="1:8" x14ac:dyDescent="0.25">
      <c r="A49" s="83"/>
      <c r="B49" s="88" t="s">
        <v>5</v>
      </c>
      <c r="C49" s="89" t="s">
        <v>82</v>
      </c>
      <c r="D49" s="89"/>
      <c r="E49" s="91" t="s">
        <v>83</v>
      </c>
      <c r="F49" s="89">
        <v>20</v>
      </c>
      <c r="G49" s="89">
        <v>25</v>
      </c>
      <c r="H49" s="89" t="s">
        <v>81</v>
      </c>
    </row>
    <row r="50" spans="1:8" x14ac:dyDescent="0.25">
      <c r="A50" s="83"/>
      <c r="B50" s="88" t="s">
        <v>5</v>
      </c>
      <c r="C50" s="89" t="s">
        <v>84</v>
      </c>
      <c r="D50" s="89">
        <v>1</v>
      </c>
      <c r="E50" s="91" t="s">
        <v>85</v>
      </c>
      <c r="F50" s="89">
        <v>20</v>
      </c>
      <c r="G50" s="89">
        <v>30</v>
      </c>
      <c r="H50" s="89" t="s">
        <v>86</v>
      </c>
    </row>
    <row r="51" spans="1:8" x14ac:dyDescent="0.25">
      <c r="A51" s="83"/>
      <c r="B51" s="88" t="s">
        <v>5</v>
      </c>
      <c r="C51" s="89"/>
      <c r="D51" s="89">
        <v>2</v>
      </c>
      <c r="E51" s="91" t="s">
        <v>87</v>
      </c>
      <c r="F51" s="89">
        <v>20</v>
      </c>
      <c r="G51" s="89">
        <v>50</v>
      </c>
      <c r="H51" s="89"/>
    </row>
    <row r="52" spans="1:8" x14ac:dyDescent="0.25">
      <c r="A52" s="83"/>
      <c r="B52" s="88" t="s">
        <v>5</v>
      </c>
      <c r="C52" s="89"/>
      <c r="D52" s="89">
        <v>3</v>
      </c>
      <c r="E52" s="91" t="s">
        <v>88</v>
      </c>
      <c r="F52" s="89">
        <v>20</v>
      </c>
      <c r="G52" s="89">
        <v>70</v>
      </c>
      <c r="H52" s="89"/>
    </row>
    <row r="53" spans="1:8" x14ac:dyDescent="0.25">
      <c r="A53" s="83"/>
      <c r="B53" s="84" t="s">
        <v>233</v>
      </c>
    </row>
    <row r="54" spans="1:8" s="76" customFormat="1" x14ac:dyDescent="0.25">
      <c r="A54" s="82"/>
      <c r="B54" s="79" t="s">
        <v>89</v>
      </c>
      <c r="C54" s="77" t="s">
        <v>73</v>
      </c>
      <c r="D54" s="77" t="s">
        <v>74</v>
      </c>
      <c r="E54" s="77" t="s">
        <v>75</v>
      </c>
      <c r="F54" s="77" t="s">
        <v>76</v>
      </c>
      <c r="G54" s="77" t="s">
        <v>77</v>
      </c>
      <c r="H54" s="77" t="s">
        <v>78</v>
      </c>
    </row>
    <row r="55" spans="1:8" x14ac:dyDescent="0.25">
      <c r="A55" s="90">
        <v>1</v>
      </c>
      <c r="B55" s="80" t="s">
        <v>8</v>
      </c>
      <c r="C55" s="78" t="s">
        <v>179</v>
      </c>
      <c r="D55" s="78">
        <v>1</v>
      </c>
      <c r="E55" s="78" t="s">
        <v>180</v>
      </c>
      <c r="F55" s="78">
        <v>16</v>
      </c>
      <c r="G55" s="78"/>
      <c r="H55" s="78"/>
    </row>
    <row r="56" spans="1:8" x14ac:dyDescent="0.25">
      <c r="A56" s="90">
        <v>1</v>
      </c>
      <c r="B56" s="80" t="s">
        <v>8</v>
      </c>
      <c r="C56" s="78" t="s">
        <v>179</v>
      </c>
      <c r="D56" s="78">
        <v>2</v>
      </c>
      <c r="E56" s="78" t="s">
        <v>181</v>
      </c>
      <c r="F56" s="78">
        <v>16</v>
      </c>
      <c r="G56" s="78">
        <v>20</v>
      </c>
      <c r="H56" s="78"/>
    </row>
    <row r="57" spans="1:8" x14ac:dyDescent="0.25">
      <c r="A57" s="83"/>
      <c r="B57" s="88" t="s">
        <v>8</v>
      </c>
      <c r="C57" s="89" t="s">
        <v>185</v>
      </c>
      <c r="D57" s="89"/>
      <c r="E57" s="89" t="s">
        <v>186</v>
      </c>
      <c r="F57" s="89">
        <v>16</v>
      </c>
      <c r="G57" s="89">
        <v>30</v>
      </c>
      <c r="H57" s="89" t="s">
        <v>187</v>
      </c>
    </row>
    <row r="58" spans="1:8" x14ac:dyDescent="0.25">
      <c r="A58" s="90">
        <v>1</v>
      </c>
      <c r="B58" s="80" t="s">
        <v>8</v>
      </c>
      <c r="C58" s="78" t="s">
        <v>179</v>
      </c>
      <c r="D58" s="78">
        <v>3</v>
      </c>
      <c r="E58" s="78" t="s">
        <v>182</v>
      </c>
      <c r="F58" s="78">
        <v>16</v>
      </c>
      <c r="G58" s="78">
        <v>40</v>
      </c>
      <c r="H58" s="78"/>
    </row>
    <row r="59" spans="1:8" x14ac:dyDescent="0.25">
      <c r="A59" s="83"/>
      <c r="B59" s="88" t="s">
        <v>8</v>
      </c>
      <c r="C59" s="89" t="s">
        <v>188</v>
      </c>
      <c r="D59" s="89"/>
      <c r="E59" s="89" t="s">
        <v>189</v>
      </c>
      <c r="F59" s="89">
        <v>16</v>
      </c>
      <c r="G59" s="89">
        <v>40</v>
      </c>
      <c r="H59" s="89" t="s">
        <v>190</v>
      </c>
    </row>
    <row r="60" spans="1:8" x14ac:dyDescent="0.25">
      <c r="A60" s="83"/>
      <c r="B60" s="88" t="s">
        <v>8</v>
      </c>
      <c r="C60" s="89" t="s">
        <v>191</v>
      </c>
      <c r="D60" s="89"/>
      <c r="E60" s="89" t="s">
        <v>192</v>
      </c>
      <c r="F60" s="89">
        <v>16</v>
      </c>
      <c r="G60" s="89">
        <v>50</v>
      </c>
      <c r="H60" s="89" t="s">
        <v>193</v>
      </c>
    </row>
    <row r="61" spans="1:8" x14ac:dyDescent="0.25">
      <c r="A61" s="90">
        <v>1</v>
      </c>
      <c r="B61" s="80" t="s">
        <v>8</v>
      </c>
      <c r="C61" s="78" t="s">
        <v>194</v>
      </c>
      <c r="D61" s="78"/>
      <c r="E61" s="78" t="s">
        <v>195</v>
      </c>
      <c r="F61" s="78">
        <v>16</v>
      </c>
      <c r="G61" s="78">
        <v>50</v>
      </c>
      <c r="H61" s="78" t="s">
        <v>187</v>
      </c>
    </row>
    <row r="62" spans="1:8" x14ac:dyDescent="0.25">
      <c r="A62" s="83"/>
      <c r="B62" s="88" t="s">
        <v>8</v>
      </c>
      <c r="C62" s="89" t="s">
        <v>179</v>
      </c>
      <c r="D62" s="89">
        <v>4</v>
      </c>
      <c r="E62" s="89" t="s">
        <v>183</v>
      </c>
      <c r="F62" s="89">
        <v>16</v>
      </c>
      <c r="G62" s="89">
        <v>60</v>
      </c>
      <c r="H62" s="89"/>
    </row>
    <row r="63" spans="1:8" x14ac:dyDescent="0.25">
      <c r="A63" s="83"/>
      <c r="B63" s="88" t="s">
        <v>8</v>
      </c>
      <c r="C63" s="89" t="s">
        <v>179</v>
      </c>
      <c r="D63" s="89">
        <v>5</v>
      </c>
      <c r="E63" s="89" t="s">
        <v>184</v>
      </c>
      <c r="F63" s="89">
        <v>16</v>
      </c>
      <c r="G63" s="89">
        <v>80</v>
      </c>
      <c r="H63" s="89"/>
    </row>
    <row r="64" spans="1:8" x14ac:dyDescent="0.25">
      <c r="A64" s="83"/>
      <c r="B64" s="88" t="s">
        <v>8</v>
      </c>
      <c r="C64" s="89" t="s">
        <v>196</v>
      </c>
      <c r="D64" s="89"/>
      <c r="E64" s="89" t="s">
        <v>197</v>
      </c>
      <c r="F64" s="89">
        <v>16</v>
      </c>
      <c r="G64" s="89">
        <v>70</v>
      </c>
      <c r="H64" s="89" t="s">
        <v>198</v>
      </c>
    </row>
    <row r="65" spans="1:8" x14ac:dyDescent="0.25">
      <c r="A65" s="83"/>
      <c r="B65" s="88" t="s">
        <v>8</v>
      </c>
      <c r="C65" s="89" t="s">
        <v>199</v>
      </c>
      <c r="D65" s="89"/>
      <c r="E65" s="89" t="s">
        <v>200</v>
      </c>
      <c r="F65" s="89">
        <v>16</v>
      </c>
      <c r="G65" s="89">
        <v>100</v>
      </c>
      <c r="H65" s="89" t="s">
        <v>201</v>
      </c>
    </row>
    <row r="66" spans="1:8" x14ac:dyDescent="0.25">
      <c r="A66" s="90">
        <v>1</v>
      </c>
      <c r="B66" s="80" t="s">
        <v>15</v>
      </c>
      <c r="C66" s="78" t="s">
        <v>202</v>
      </c>
      <c r="D66" s="78"/>
      <c r="E66" s="78" t="s">
        <v>203</v>
      </c>
      <c r="F66" s="78">
        <v>16</v>
      </c>
      <c r="G66" s="78"/>
      <c r="H66" s="78"/>
    </row>
    <row r="67" spans="1:8" x14ac:dyDescent="0.25">
      <c r="A67" s="90">
        <v>1</v>
      </c>
      <c r="B67" s="80" t="s">
        <v>15</v>
      </c>
      <c r="C67" s="78" t="s">
        <v>206</v>
      </c>
      <c r="D67" s="78"/>
      <c r="E67" s="78" t="s">
        <v>207</v>
      </c>
      <c r="F67" s="78">
        <v>16</v>
      </c>
      <c r="G67" s="78">
        <v>30</v>
      </c>
      <c r="H67" s="78" t="s">
        <v>202</v>
      </c>
    </row>
    <row r="68" spans="1:8" x14ac:dyDescent="0.25">
      <c r="A68" s="90">
        <v>1</v>
      </c>
      <c r="B68" s="80" t="s">
        <v>15</v>
      </c>
      <c r="C68" s="78" t="s">
        <v>208</v>
      </c>
      <c r="D68" s="78"/>
      <c r="E68" s="78" t="s">
        <v>209</v>
      </c>
      <c r="F68" s="78">
        <v>16</v>
      </c>
      <c r="G68" s="78">
        <v>50</v>
      </c>
      <c r="H68" s="78" t="s">
        <v>206</v>
      </c>
    </row>
    <row r="69" spans="1:8" x14ac:dyDescent="0.25">
      <c r="A69" s="90">
        <v>1</v>
      </c>
      <c r="B69" s="80" t="s">
        <v>15</v>
      </c>
      <c r="C69" s="78" t="s">
        <v>204</v>
      </c>
      <c r="D69" s="78"/>
      <c r="E69" s="78" t="s">
        <v>205</v>
      </c>
      <c r="F69" s="78">
        <v>16</v>
      </c>
      <c r="G69" s="78">
        <v>60</v>
      </c>
      <c r="H69" s="78" t="s">
        <v>202</v>
      </c>
    </row>
    <row r="70" spans="1:8" x14ac:dyDescent="0.25">
      <c r="A70" s="83"/>
      <c r="B70" s="88" t="s">
        <v>15</v>
      </c>
      <c r="C70" s="89" t="s">
        <v>210</v>
      </c>
      <c r="D70" s="89"/>
      <c r="E70" s="89" t="s">
        <v>211</v>
      </c>
      <c r="F70" s="89">
        <v>16</v>
      </c>
      <c r="G70" s="89">
        <v>70</v>
      </c>
      <c r="H70" s="89" t="s">
        <v>208</v>
      </c>
    </row>
    <row r="71" spans="1:8" x14ac:dyDescent="0.25">
      <c r="A71" s="90">
        <v>1</v>
      </c>
      <c r="B71" s="80" t="s">
        <v>17</v>
      </c>
      <c r="C71" s="78" t="s">
        <v>212</v>
      </c>
      <c r="D71" s="78">
        <v>1</v>
      </c>
      <c r="E71" s="78" t="s">
        <v>213</v>
      </c>
      <c r="F71" s="78">
        <v>20</v>
      </c>
      <c r="G71" s="78"/>
      <c r="H71" s="78"/>
    </row>
    <row r="72" spans="1:8" x14ac:dyDescent="0.25">
      <c r="A72" s="83"/>
      <c r="B72" s="86" t="s">
        <v>17</v>
      </c>
      <c r="C72" s="87" t="s">
        <v>212</v>
      </c>
      <c r="D72" s="87">
        <v>2</v>
      </c>
      <c r="E72" s="87" t="s">
        <v>214</v>
      </c>
      <c r="F72" s="87">
        <v>20</v>
      </c>
      <c r="G72" s="87">
        <v>20</v>
      </c>
      <c r="H72" s="87"/>
    </row>
    <row r="73" spans="1:8" ht="15" customHeight="1" x14ac:dyDescent="0.25">
      <c r="A73" s="83"/>
      <c r="B73" s="86" t="s">
        <v>17</v>
      </c>
      <c r="C73" s="87" t="s">
        <v>218</v>
      </c>
      <c r="D73" s="87"/>
      <c r="E73" s="87" t="s">
        <v>219</v>
      </c>
      <c r="F73" s="87">
        <v>20</v>
      </c>
      <c r="G73" s="87">
        <v>20</v>
      </c>
      <c r="H73" s="87" t="s">
        <v>212</v>
      </c>
    </row>
    <row r="74" spans="1:8" ht="15" customHeight="1" x14ac:dyDescent="0.25">
      <c r="A74" s="83"/>
      <c r="B74" s="88" t="s">
        <v>17</v>
      </c>
      <c r="C74" s="89" t="s">
        <v>220</v>
      </c>
      <c r="D74" s="89"/>
      <c r="E74" s="89" t="s">
        <v>221</v>
      </c>
      <c r="F74" s="89">
        <v>20</v>
      </c>
      <c r="G74" s="89">
        <v>30</v>
      </c>
      <c r="H74" s="89" t="s">
        <v>218</v>
      </c>
    </row>
    <row r="75" spans="1:8" x14ac:dyDescent="0.25">
      <c r="A75" s="83"/>
      <c r="B75" s="88" t="s">
        <v>17</v>
      </c>
      <c r="C75" s="89" t="s">
        <v>212</v>
      </c>
      <c r="D75" s="89">
        <v>3</v>
      </c>
      <c r="E75" s="89" t="s">
        <v>215</v>
      </c>
      <c r="F75" s="89">
        <v>20</v>
      </c>
      <c r="G75" s="89">
        <v>40</v>
      </c>
      <c r="H75" s="89"/>
    </row>
    <row r="76" spans="1:8" x14ac:dyDescent="0.25">
      <c r="A76" s="83"/>
      <c r="B76" s="88" t="s">
        <v>17</v>
      </c>
      <c r="C76" s="89" t="s">
        <v>212</v>
      </c>
      <c r="D76" s="89">
        <v>4</v>
      </c>
      <c r="E76" s="89" t="s">
        <v>216</v>
      </c>
      <c r="F76" s="89">
        <v>20</v>
      </c>
      <c r="G76" s="89">
        <v>60</v>
      </c>
      <c r="H76" s="89"/>
    </row>
    <row r="77" spans="1:8" x14ac:dyDescent="0.25">
      <c r="A77" s="83"/>
      <c r="B77" s="88" t="s">
        <v>17</v>
      </c>
      <c r="C77" s="89" t="s">
        <v>212</v>
      </c>
      <c r="D77" s="89">
        <v>5</v>
      </c>
      <c r="E77" s="89" t="s">
        <v>217</v>
      </c>
      <c r="F77" s="89">
        <v>20</v>
      </c>
      <c r="G77" s="89">
        <v>80</v>
      </c>
      <c r="H77" s="89"/>
    </row>
  </sheetData>
  <pageMargins left="0.70866141732283472" right="0.70866141732283472" top="0.74803149606299213" bottom="0.74803149606299213" header="0.31496062992125984" footer="0.31496062992125984"/>
  <pageSetup paperSize="9" scale="6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C22" sqref="C22"/>
    </sheetView>
  </sheetViews>
  <sheetFormatPr baseColWidth="10" defaultRowHeight="15" x14ac:dyDescent="0.25"/>
  <cols>
    <col min="1" max="1" width="14.42578125" style="81" bestFit="1" customWidth="1"/>
    <col min="2" max="2" width="10" style="81" bestFit="1" customWidth="1"/>
    <col min="3" max="3" width="11.42578125" style="81"/>
    <col min="4" max="4" width="7.28515625" style="81" bestFit="1" customWidth="1"/>
    <col min="5" max="5" width="7" style="81" bestFit="1" customWidth="1"/>
    <col min="6" max="6" width="11.42578125" style="81"/>
  </cols>
  <sheetData>
    <row r="1" spans="1:7" x14ac:dyDescent="0.25">
      <c r="A1" s="82" t="s">
        <v>227</v>
      </c>
    </row>
    <row r="2" spans="1:7" s="76" customFormat="1" x14ac:dyDescent="0.25">
      <c r="A2" s="82" t="s">
        <v>223</v>
      </c>
      <c r="B2" s="82" t="s">
        <v>224</v>
      </c>
      <c r="C2" s="82" t="s">
        <v>225</v>
      </c>
      <c r="D2" s="82" t="s">
        <v>226</v>
      </c>
      <c r="E2" s="82" t="s">
        <v>228</v>
      </c>
      <c r="F2" s="82" t="s">
        <v>230</v>
      </c>
      <c r="G2" s="76" t="s">
        <v>229</v>
      </c>
    </row>
    <row r="3" spans="1:7" x14ac:dyDescent="0.25">
      <c r="A3" s="83">
        <v>1</v>
      </c>
      <c r="B3" s="83">
        <v>2</v>
      </c>
      <c r="C3" s="83">
        <f>(A3+3)*25</f>
        <v>100</v>
      </c>
      <c r="D3" s="83">
        <f>C3</f>
        <v>100</v>
      </c>
      <c r="E3" s="109">
        <f>C3*$G$3/500</f>
        <v>0.64</v>
      </c>
      <c r="F3" s="109">
        <f>E3</f>
        <v>0.64</v>
      </c>
      <c r="G3">
        <v>3.2</v>
      </c>
    </row>
    <row r="4" spans="1:7" x14ac:dyDescent="0.25">
      <c r="A4" s="83">
        <v>2</v>
      </c>
      <c r="B4" s="83">
        <v>3</v>
      </c>
      <c r="C4" s="83">
        <f t="shared" ref="C4:C67" si="0">(A4+3)*25</f>
        <v>125</v>
      </c>
      <c r="D4" s="83">
        <f>C4+D3</f>
        <v>225</v>
      </c>
      <c r="E4" s="109">
        <f t="shared" ref="E4:E67" si="1">C4*$G$3/500</f>
        <v>0.8</v>
      </c>
      <c r="F4" s="109">
        <f>E4+F3</f>
        <v>1.44</v>
      </c>
    </row>
    <row r="5" spans="1:7" x14ac:dyDescent="0.25">
      <c r="A5" s="83">
        <v>3</v>
      </c>
      <c r="B5" s="83">
        <v>4</v>
      </c>
      <c r="C5" s="83">
        <f t="shared" si="0"/>
        <v>150</v>
      </c>
      <c r="D5" s="83">
        <f t="shared" ref="D5:D68" si="2">C5+D4</f>
        <v>375</v>
      </c>
      <c r="E5" s="109">
        <f t="shared" si="1"/>
        <v>0.96</v>
      </c>
      <c r="F5" s="109">
        <f t="shared" ref="F5:F68" si="3">E5+F4</f>
        <v>2.4</v>
      </c>
    </row>
    <row r="6" spans="1:7" x14ac:dyDescent="0.25">
      <c r="A6" s="83">
        <v>4</v>
      </c>
      <c r="B6" s="83">
        <v>5</v>
      </c>
      <c r="C6" s="83">
        <f t="shared" si="0"/>
        <v>175</v>
      </c>
      <c r="D6" s="83">
        <f t="shared" si="2"/>
        <v>550</v>
      </c>
      <c r="E6" s="109">
        <f t="shared" si="1"/>
        <v>1.1200000000000001</v>
      </c>
      <c r="F6" s="109">
        <f t="shared" si="3"/>
        <v>3.52</v>
      </c>
    </row>
    <row r="7" spans="1:7" x14ac:dyDescent="0.25">
      <c r="A7" s="83">
        <v>5</v>
      </c>
      <c r="B7" s="83">
        <v>6</v>
      </c>
      <c r="C7" s="83">
        <f t="shared" si="0"/>
        <v>200</v>
      </c>
      <c r="D7" s="83">
        <f t="shared" si="2"/>
        <v>750</v>
      </c>
      <c r="E7" s="109">
        <f t="shared" si="1"/>
        <v>1.28</v>
      </c>
      <c r="F7" s="109">
        <f t="shared" si="3"/>
        <v>4.8</v>
      </c>
    </row>
    <row r="8" spans="1:7" x14ac:dyDescent="0.25">
      <c r="A8" s="83">
        <v>6</v>
      </c>
      <c r="B8" s="83">
        <v>7</v>
      </c>
      <c r="C8" s="83">
        <f t="shared" si="0"/>
        <v>225</v>
      </c>
      <c r="D8" s="83">
        <f t="shared" si="2"/>
        <v>975</v>
      </c>
      <c r="E8" s="109">
        <f t="shared" si="1"/>
        <v>1.44</v>
      </c>
      <c r="F8" s="109">
        <f t="shared" si="3"/>
        <v>6.24</v>
      </c>
    </row>
    <row r="9" spans="1:7" x14ac:dyDescent="0.25">
      <c r="A9" s="83">
        <v>7</v>
      </c>
      <c r="B9" s="83">
        <v>8</v>
      </c>
      <c r="C9" s="83">
        <f t="shared" si="0"/>
        <v>250</v>
      </c>
      <c r="D9" s="83">
        <f t="shared" si="2"/>
        <v>1225</v>
      </c>
      <c r="E9" s="109">
        <f t="shared" si="1"/>
        <v>1.6</v>
      </c>
      <c r="F9" s="109">
        <f t="shared" si="3"/>
        <v>7.84</v>
      </c>
    </row>
    <row r="10" spans="1:7" x14ac:dyDescent="0.25">
      <c r="A10" s="83">
        <v>8</v>
      </c>
      <c r="B10" s="83">
        <v>9</v>
      </c>
      <c r="C10" s="83">
        <f t="shared" si="0"/>
        <v>275</v>
      </c>
      <c r="D10" s="83">
        <f t="shared" si="2"/>
        <v>1500</v>
      </c>
      <c r="E10" s="109">
        <f t="shared" si="1"/>
        <v>1.76</v>
      </c>
      <c r="F10" s="109">
        <f t="shared" si="3"/>
        <v>9.6</v>
      </c>
    </row>
    <row r="11" spans="1:7" x14ac:dyDescent="0.25">
      <c r="A11" s="83">
        <v>9</v>
      </c>
      <c r="B11" s="83">
        <v>10</v>
      </c>
      <c r="C11" s="83">
        <f t="shared" si="0"/>
        <v>300</v>
      </c>
      <c r="D11" s="83">
        <f t="shared" si="2"/>
        <v>1800</v>
      </c>
      <c r="E11" s="109">
        <f t="shared" si="1"/>
        <v>1.92</v>
      </c>
      <c r="F11" s="109">
        <f t="shared" si="3"/>
        <v>11.52</v>
      </c>
    </row>
    <row r="12" spans="1:7" x14ac:dyDescent="0.25">
      <c r="A12" s="83">
        <v>10</v>
      </c>
      <c r="B12" s="83">
        <v>11</v>
      </c>
      <c r="C12" s="83">
        <f t="shared" si="0"/>
        <v>325</v>
      </c>
      <c r="D12" s="83">
        <f t="shared" si="2"/>
        <v>2125</v>
      </c>
      <c r="E12" s="109">
        <f t="shared" si="1"/>
        <v>2.08</v>
      </c>
      <c r="F12" s="109">
        <f t="shared" si="3"/>
        <v>13.6</v>
      </c>
    </row>
    <row r="13" spans="1:7" x14ac:dyDescent="0.25">
      <c r="A13" s="83">
        <v>11</v>
      </c>
      <c r="B13" s="83">
        <v>12</v>
      </c>
      <c r="C13" s="83">
        <f t="shared" si="0"/>
        <v>350</v>
      </c>
      <c r="D13" s="83">
        <f t="shared" si="2"/>
        <v>2475</v>
      </c>
      <c r="E13" s="109">
        <f t="shared" si="1"/>
        <v>2.2400000000000002</v>
      </c>
      <c r="F13" s="109">
        <f t="shared" si="3"/>
        <v>15.84</v>
      </c>
    </row>
    <row r="14" spans="1:7" x14ac:dyDescent="0.25">
      <c r="A14" s="83">
        <v>12</v>
      </c>
      <c r="B14" s="83">
        <v>13</v>
      </c>
      <c r="C14" s="83">
        <f t="shared" si="0"/>
        <v>375</v>
      </c>
      <c r="D14" s="83">
        <f t="shared" si="2"/>
        <v>2850</v>
      </c>
      <c r="E14" s="109">
        <f t="shared" si="1"/>
        <v>2.4</v>
      </c>
      <c r="F14" s="109">
        <f t="shared" si="3"/>
        <v>18.239999999999998</v>
      </c>
    </row>
    <row r="15" spans="1:7" x14ac:dyDescent="0.25">
      <c r="A15" s="83">
        <v>13</v>
      </c>
      <c r="B15" s="83">
        <v>14</v>
      </c>
      <c r="C15" s="83">
        <f t="shared" si="0"/>
        <v>400</v>
      </c>
      <c r="D15" s="83">
        <f t="shared" si="2"/>
        <v>3250</v>
      </c>
      <c r="E15" s="109">
        <f t="shared" si="1"/>
        <v>2.56</v>
      </c>
      <c r="F15" s="109">
        <f t="shared" si="3"/>
        <v>20.799999999999997</v>
      </c>
    </row>
    <row r="16" spans="1:7" x14ac:dyDescent="0.25">
      <c r="A16" s="83">
        <v>14</v>
      </c>
      <c r="B16" s="83">
        <v>15</v>
      </c>
      <c r="C16" s="83">
        <f t="shared" si="0"/>
        <v>425</v>
      </c>
      <c r="D16" s="83">
        <f t="shared" si="2"/>
        <v>3675</v>
      </c>
      <c r="E16" s="109">
        <f t="shared" si="1"/>
        <v>2.72</v>
      </c>
      <c r="F16" s="109">
        <f t="shared" si="3"/>
        <v>23.519999999999996</v>
      </c>
    </row>
    <row r="17" spans="1:11" x14ac:dyDescent="0.25">
      <c r="A17" s="83">
        <v>15</v>
      </c>
      <c r="B17" s="83">
        <v>16</v>
      </c>
      <c r="C17" s="83">
        <f t="shared" si="0"/>
        <v>450</v>
      </c>
      <c r="D17" s="83">
        <f t="shared" si="2"/>
        <v>4125</v>
      </c>
      <c r="E17" s="109">
        <f t="shared" si="1"/>
        <v>2.88</v>
      </c>
      <c r="F17" s="109">
        <f t="shared" si="3"/>
        <v>26.399999999999995</v>
      </c>
    </row>
    <row r="18" spans="1:11" x14ac:dyDescent="0.25">
      <c r="A18" s="83">
        <v>16</v>
      </c>
      <c r="B18" s="83">
        <v>17</v>
      </c>
      <c r="C18" s="83">
        <f t="shared" si="0"/>
        <v>475</v>
      </c>
      <c r="D18" s="83">
        <f t="shared" si="2"/>
        <v>4600</v>
      </c>
      <c r="E18" s="109">
        <f t="shared" si="1"/>
        <v>3.04</v>
      </c>
      <c r="F18" s="109">
        <f t="shared" si="3"/>
        <v>29.439999999999994</v>
      </c>
    </row>
    <row r="19" spans="1:11" x14ac:dyDescent="0.25">
      <c r="A19" s="83">
        <v>17</v>
      </c>
      <c r="B19" s="83">
        <v>18</v>
      </c>
      <c r="C19" s="83">
        <f t="shared" si="0"/>
        <v>500</v>
      </c>
      <c r="D19" s="83">
        <f t="shared" si="2"/>
        <v>5100</v>
      </c>
      <c r="E19" s="109">
        <f t="shared" si="1"/>
        <v>3.2</v>
      </c>
      <c r="F19" s="109">
        <f t="shared" si="3"/>
        <v>32.639999999999993</v>
      </c>
    </row>
    <row r="20" spans="1:11" x14ac:dyDescent="0.25">
      <c r="A20" s="83">
        <v>18</v>
      </c>
      <c r="B20" s="83">
        <v>19</v>
      </c>
      <c r="C20" s="83">
        <f t="shared" si="0"/>
        <v>525</v>
      </c>
      <c r="D20" s="83">
        <f t="shared" si="2"/>
        <v>5625</v>
      </c>
      <c r="E20" s="109">
        <f t="shared" si="1"/>
        <v>3.36</v>
      </c>
      <c r="F20" s="109">
        <f t="shared" si="3"/>
        <v>35.999999999999993</v>
      </c>
    </row>
    <row r="21" spans="1:11" x14ac:dyDescent="0.25">
      <c r="A21" s="83">
        <v>19</v>
      </c>
      <c r="B21" s="83">
        <v>20</v>
      </c>
      <c r="C21" s="83">
        <f t="shared" si="0"/>
        <v>550</v>
      </c>
      <c r="D21" s="83">
        <f t="shared" si="2"/>
        <v>6175</v>
      </c>
      <c r="E21" s="109">
        <f t="shared" si="1"/>
        <v>3.52</v>
      </c>
      <c r="F21" s="109">
        <f t="shared" si="3"/>
        <v>39.519999999999996</v>
      </c>
    </row>
    <row r="22" spans="1:11" x14ac:dyDescent="0.25">
      <c r="A22" s="83">
        <v>20</v>
      </c>
      <c r="B22" s="83">
        <v>21</v>
      </c>
      <c r="C22" s="83">
        <f t="shared" si="0"/>
        <v>575</v>
      </c>
      <c r="D22" s="83">
        <f t="shared" si="2"/>
        <v>6750</v>
      </c>
      <c r="E22" s="109">
        <f t="shared" si="1"/>
        <v>3.68</v>
      </c>
      <c r="F22" s="109">
        <f t="shared" si="3"/>
        <v>43.199999999999996</v>
      </c>
    </row>
    <row r="23" spans="1:11" x14ac:dyDescent="0.25">
      <c r="A23" s="83">
        <v>21</v>
      </c>
      <c r="B23" s="83">
        <v>22</v>
      </c>
      <c r="C23" s="83">
        <f t="shared" si="0"/>
        <v>600</v>
      </c>
      <c r="D23" s="83">
        <f t="shared" si="2"/>
        <v>7350</v>
      </c>
      <c r="E23" s="109">
        <f t="shared" si="1"/>
        <v>3.84</v>
      </c>
      <c r="F23" s="109">
        <f t="shared" si="3"/>
        <v>47.039999999999992</v>
      </c>
    </row>
    <row r="24" spans="1:11" x14ac:dyDescent="0.25">
      <c r="A24" s="83">
        <v>22</v>
      </c>
      <c r="B24" s="83">
        <v>23</v>
      </c>
      <c r="C24" s="83">
        <f t="shared" si="0"/>
        <v>625</v>
      </c>
      <c r="D24" s="83">
        <f t="shared" si="2"/>
        <v>7975</v>
      </c>
      <c r="E24" s="109">
        <f t="shared" si="1"/>
        <v>4</v>
      </c>
      <c r="F24" s="109">
        <f t="shared" si="3"/>
        <v>51.039999999999992</v>
      </c>
    </row>
    <row r="25" spans="1:11" x14ac:dyDescent="0.25">
      <c r="A25" s="83">
        <v>23</v>
      </c>
      <c r="B25" s="83">
        <v>24</v>
      </c>
      <c r="C25" s="83">
        <f t="shared" si="0"/>
        <v>650</v>
      </c>
      <c r="D25" s="83">
        <f t="shared" si="2"/>
        <v>8625</v>
      </c>
      <c r="E25" s="109">
        <f t="shared" si="1"/>
        <v>4.16</v>
      </c>
      <c r="F25" s="109">
        <f t="shared" si="3"/>
        <v>55.199999999999989</v>
      </c>
      <c r="H25" s="81" t="s">
        <v>257</v>
      </c>
      <c r="I25" s="81" t="s">
        <v>258</v>
      </c>
      <c r="J25" s="81" t="s">
        <v>259</v>
      </c>
    </row>
    <row r="26" spans="1:11" x14ac:dyDescent="0.25">
      <c r="A26" s="83">
        <v>24</v>
      </c>
      <c r="B26" s="83">
        <v>25</v>
      </c>
      <c r="C26" s="83">
        <f t="shared" si="0"/>
        <v>675</v>
      </c>
      <c r="D26" s="83">
        <f t="shared" si="2"/>
        <v>9300</v>
      </c>
      <c r="E26" s="109">
        <f t="shared" si="1"/>
        <v>4.32</v>
      </c>
      <c r="F26" s="109">
        <f t="shared" si="3"/>
        <v>59.519999999999989</v>
      </c>
    </row>
    <row r="27" spans="1:11" x14ac:dyDescent="0.25">
      <c r="A27" s="83">
        <v>25</v>
      </c>
      <c r="B27" s="83">
        <v>26</v>
      </c>
      <c r="C27" s="83">
        <f t="shared" si="0"/>
        <v>700</v>
      </c>
      <c r="D27" s="83">
        <f t="shared" si="2"/>
        <v>10000</v>
      </c>
      <c r="E27" s="109">
        <f t="shared" si="1"/>
        <v>4.4800000000000004</v>
      </c>
      <c r="F27" s="109">
        <f t="shared" si="3"/>
        <v>63.999999999999986</v>
      </c>
      <c r="H27" s="81" t="s">
        <v>260</v>
      </c>
      <c r="I27" s="81"/>
      <c r="J27" s="81">
        <f>9*4930</f>
        <v>44370</v>
      </c>
      <c r="K27" s="81" t="s">
        <v>261</v>
      </c>
    </row>
    <row r="28" spans="1:11" x14ac:dyDescent="0.25">
      <c r="A28" s="83">
        <v>26</v>
      </c>
      <c r="B28" s="83">
        <v>27</v>
      </c>
      <c r="C28" s="83">
        <f t="shared" si="0"/>
        <v>725</v>
      </c>
      <c r="D28" s="83">
        <f t="shared" si="2"/>
        <v>10725</v>
      </c>
      <c r="E28" s="109">
        <f t="shared" si="1"/>
        <v>4.6399999999999997</v>
      </c>
      <c r="F28" s="109">
        <f t="shared" si="3"/>
        <v>68.639999999999986</v>
      </c>
    </row>
    <row r="29" spans="1:11" x14ac:dyDescent="0.25">
      <c r="A29" s="83">
        <v>27</v>
      </c>
      <c r="B29" s="83">
        <v>28</v>
      </c>
      <c r="C29" s="83">
        <f t="shared" si="0"/>
        <v>750</v>
      </c>
      <c r="D29" s="83">
        <f t="shared" si="2"/>
        <v>11475</v>
      </c>
      <c r="E29" s="109">
        <f t="shared" si="1"/>
        <v>4.8</v>
      </c>
      <c r="F29" s="109">
        <f t="shared" si="3"/>
        <v>73.439999999999984</v>
      </c>
    </row>
    <row r="30" spans="1:11" x14ac:dyDescent="0.25">
      <c r="A30" s="83">
        <v>28</v>
      </c>
      <c r="B30" s="83">
        <v>29</v>
      </c>
      <c r="C30" s="83">
        <f t="shared" si="0"/>
        <v>775</v>
      </c>
      <c r="D30" s="83">
        <f t="shared" si="2"/>
        <v>12250</v>
      </c>
      <c r="E30" s="109">
        <f t="shared" si="1"/>
        <v>4.96</v>
      </c>
      <c r="F30" s="109">
        <f t="shared" si="3"/>
        <v>78.399999999999977</v>
      </c>
    </row>
    <row r="31" spans="1:11" x14ac:dyDescent="0.25">
      <c r="A31" s="83">
        <v>29</v>
      </c>
      <c r="B31" s="83">
        <v>30</v>
      </c>
      <c r="C31" s="83">
        <f t="shared" si="0"/>
        <v>800</v>
      </c>
      <c r="D31" s="83">
        <f t="shared" si="2"/>
        <v>13050</v>
      </c>
      <c r="E31" s="109">
        <f t="shared" si="1"/>
        <v>5.12</v>
      </c>
      <c r="F31" s="109">
        <f t="shared" si="3"/>
        <v>83.519999999999982</v>
      </c>
    </row>
    <row r="32" spans="1:11" x14ac:dyDescent="0.25">
      <c r="A32" s="83">
        <v>30</v>
      </c>
      <c r="B32" s="83">
        <v>31</v>
      </c>
      <c r="C32" s="83">
        <f t="shared" si="0"/>
        <v>825</v>
      </c>
      <c r="D32" s="83">
        <f t="shared" si="2"/>
        <v>13875</v>
      </c>
      <c r="E32" s="109">
        <f t="shared" si="1"/>
        <v>5.28</v>
      </c>
      <c r="F32" s="109">
        <f t="shared" si="3"/>
        <v>88.799999999999983</v>
      </c>
    </row>
    <row r="33" spans="1:6" x14ac:dyDescent="0.25">
      <c r="A33" s="83">
        <v>31</v>
      </c>
      <c r="B33" s="83">
        <v>32</v>
      </c>
      <c r="C33" s="83">
        <f t="shared" si="0"/>
        <v>850</v>
      </c>
      <c r="D33" s="83">
        <f t="shared" si="2"/>
        <v>14725</v>
      </c>
      <c r="E33" s="109">
        <f t="shared" si="1"/>
        <v>5.44</v>
      </c>
      <c r="F33" s="109">
        <f t="shared" si="3"/>
        <v>94.239999999999981</v>
      </c>
    </row>
    <row r="34" spans="1:6" x14ac:dyDescent="0.25">
      <c r="A34" s="83">
        <v>32</v>
      </c>
      <c r="B34" s="83">
        <v>33</v>
      </c>
      <c r="C34" s="83">
        <f t="shared" si="0"/>
        <v>875</v>
      </c>
      <c r="D34" s="83">
        <f t="shared" si="2"/>
        <v>15600</v>
      </c>
      <c r="E34" s="109">
        <f t="shared" si="1"/>
        <v>5.6</v>
      </c>
      <c r="F34" s="109">
        <f t="shared" si="3"/>
        <v>99.839999999999975</v>
      </c>
    </row>
    <row r="35" spans="1:6" x14ac:dyDescent="0.25">
      <c r="A35" s="83">
        <v>33</v>
      </c>
      <c r="B35" s="83">
        <v>34</v>
      </c>
      <c r="C35" s="83">
        <f t="shared" si="0"/>
        <v>900</v>
      </c>
      <c r="D35" s="83">
        <f t="shared" si="2"/>
        <v>16500</v>
      </c>
      <c r="E35" s="109">
        <f t="shared" si="1"/>
        <v>5.76</v>
      </c>
      <c r="F35" s="109">
        <f t="shared" si="3"/>
        <v>105.59999999999998</v>
      </c>
    </row>
    <row r="36" spans="1:6" x14ac:dyDescent="0.25">
      <c r="A36" s="83">
        <v>34</v>
      </c>
      <c r="B36" s="83">
        <v>35</v>
      </c>
      <c r="C36" s="83">
        <f t="shared" si="0"/>
        <v>925</v>
      </c>
      <c r="D36" s="83">
        <f t="shared" si="2"/>
        <v>17425</v>
      </c>
      <c r="E36" s="109">
        <f t="shared" si="1"/>
        <v>5.92</v>
      </c>
      <c r="F36" s="109">
        <f t="shared" si="3"/>
        <v>111.51999999999998</v>
      </c>
    </row>
    <row r="37" spans="1:6" x14ac:dyDescent="0.25">
      <c r="A37" s="83">
        <v>35</v>
      </c>
      <c r="B37" s="83">
        <v>36</v>
      </c>
      <c r="C37" s="83">
        <f t="shared" si="0"/>
        <v>950</v>
      </c>
      <c r="D37" s="83">
        <f t="shared" si="2"/>
        <v>18375</v>
      </c>
      <c r="E37" s="109">
        <f t="shared" si="1"/>
        <v>6.08</v>
      </c>
      <c r="F37" s="109">
        <f t="shared" si="3"/>
        <v>117.59999999999998</v>
      </c>
    </row>
    <row r="38" spans="1:6" x14ac:dyDescent="0.25">
      <c r="A38" s="83">
        <v>36</v>
      </c>
      <c r="B38" s="83">
        <v>37</v>
      </c>
      <c r="C38" s="83">
        <f t="shared" si="0"/>
        <v>975</v>
      </c>
      <c r="D38" s="83">
        <f t="shared" si="2"/>
        <v>19350</v>
      </c>
      <c r="E38" s="109">
        <f t="shared" si="1"/>
        <v>6.24</v>
      </c>
      <c r="F38" s="109">
        <f t="shared" si="3"/>
        <v>123.83999999999997</v>
      </c>
    </row>
    <row r="39" spans="1:6" x14ac:dyDescent="0.25">
      <c r="A39" s="83">
        <v>37</v>
      </c>
      <c r="B39" s="83">
        <v>38</v>
      </c>
      <c r="C39" s="83">
        <f t="shared" si="0"/>
        <v>1000</v>
      </c>
      <c r="D39" s="83">
        <f t="shared" si="2"/>
        <v>20350</v>
      </c>
      <c r="E39" s="109">
        <f t="shared" si="1"/>
        <v>6.4</v>
      </c>
      <c r="F39" s="109">
        <f t="shared" si="3"/>
        <v>130.23999999999998</v>
      </c>
    </row>
    <row r="40" spans="1:6" x14ac:dyDescent="0.25">
      <c r="A40" s="83">
        <v>38</v>
      </c>
      <c r="B40" s="83">
        <v>39</v>
      </c>
      <c r="C40" s="83">
        <f t="shared" si="0"/>
        <v>1025</v>
      </c>
      <c r="D40" s="83">
        <f t="shared" si="2"/>
        <v>21375</v>
      </c>
      <c r="E40" s="109">
        <f t="shared" si="1"/>
        <v>6.56</v>
      </c>
      <c r="F40" s="109">
        <f t="shared" si="3"/>
        <v>136.79999999999998</v>
      </c>
    </row>
    <row r="41" spans="1:6" x14ac:dyDescent="0.25">
      <c r="A41" s="83">
        <v>39</v>
      </c>
      <c r="B41" s="83">
        <v>40</v>
      </c>
      <c r="C41" s="83">
        <f t="shared" si="0"/>
        <v>1050</v>
      </c>
      <c r="D41" s="83">
        <f t="shared" si="2"/>
        <v>22425</v>
      </c>
      <c r="E41" s="109">
        <f t="shared" si="1"/>
        <v>6.72</v>
      </c>
      <c r="F41" s="109">
        <f t="shared" si="3"/>
        <v>143.51999999999998</v>
      </c>
    </row>
    <row r="42" spans="1:6" x14ac:dyDescent="0.25">
      <c r="A42" s="83">
        <v>40</v>
      </c>
      <c r="B42" s="83">
        <v>41</v>
      </c>
      <c r="C42" s="83">
        <f t="shared" si="0"/>
        <v>1075</v>
      </c>
      <c r="D42" s="83">
        <f t="shared" si="2"/>
        <v>23500</v>
      </c>
      <c r="E42" s="109">
        <f t="shared" si="1"/>
        <v>6.88</v>
      </c>
      <c r="F42" s="109">
        <f t="shared" si="3"/>
        <v>150.39999999999998</v>
      </c>
    </row>
    <row r="43" spans="1:6" x14ac:dyDescent="0.25">
      <c r="A43" s="83">
        <v>41</v>
      </c>
      <c r="B43" s="83">
        <v>42</v>
      </c>
      <c r="C43" s="83">
        <f t="shared" si="0"/>
        <v>1100</v>
      </c>
      <c r="D43" s="83">
        <f t="shared" si="2"/>
        <v>24600</v>
      </c>
      <c r="E43" s="109">
        <f t="shared" si="1"/>
        <v>7.04</v>
      </c>
      <c r="F43" s="109">
        <f t="shared" si="3"/>
        <v>157.43999999999997</v>
      </c>
    </row>
    <row r="44" spans="1:6" x14ac:dyDescent="0.25">
      <c r="A44" s="83">
        <v>42</v>
      </c>
      <c r="B44" s="83">
        <v>43</v>
      </c>
      <c r="C44" s="83">
        <f t="shared" si="0"/>
        <v>1125</v>
      </c>
      <c r="D44" s="83">
        <f t="shared" si="2"/>
        <v>25725</v>
      </c>
      <c r="E44" s="109">
        <f t="shared" si="1"/>
        <v>7.2</v>
      </c>
      <c r="F44" s="109">
        <f t="shared" si="3"/>
        <v>164.63999999999996</v>
      </c>
    </row>
    <row r="45" spans="1:6" x14ac:dyDescent="0.25">
      <c r="A45" s="83">
        <v>43</v>
      </c>
      <c r="B45" s="83">
        <v>44</v>
      </c>
      <c r="C45" s="83">
        <f t="shared" si="0"/>
        <v>1150</v>
      </c>
      <c r="D45" s="83">
        <f t="shared" si="2"/>
        <v>26875</v>
      </c>
      <c r="E45" s="109">
        <f t="shared" si="1"/>
        <v>7.36</v>
      </c>
      <c r="F45" s="109">
        <f t="shared" si="3"/>
        <v>171.99999999999997</v>
      </c>
    </row>
    <row r="46" spans="1:6" x14ac:dyDescent="0.25">
      <c r="A46" s="83">
        <v>44</v>
      </c>
      <c r="B46" s="83">
        <v>45</v>
      </c>
      <c r="C46" s="83">
        <f t="shared" si="0"/>
        <v>1175</v>
      </c>
      <c r="D46" s="83">
        <f t="shared" si="2"/>
        <v>28050</v>
      </c>
      <c r="E46" s="109">
        <f t="shared" si="1"/>
        <v>7.52</v>
      </c>
      <c r="F46" s="109">
        <f t="shared" si="3"/>
        <v>179.51999999999998</v>
      </c>
    </row>
    <row r="47" spans="1:6" x14ac:dyDescent="0.25">
      <c r="A47" s="83">
        <v>45</v>
      </c>
      <c r="B47" s="83">
        <v>46</v>
      </c>
      <c r="C47" s="83">
        <f t="shared" si="0"/>
        <v>1200</v>
      </c>
      <c r="D47" s="83">
        <f t="shared" si="2"/>
        <v>29250</v>
      </c>
      <c r="E47" s="109">
        <f t="shared" si="1"/>
        <v>7.68</v>
      </c>
      <c r="F47" s="109">
        <f t="shared" si="3"/>
        <v>187.2</v>
      </c>
    </row>
    <row r="48" spans="1:6" x14ac:dyDescent="0.25">
      <c r="A48" s="83">
        <v>46</v>
      </c>
      <c r="B48" s="83">
        <v>47</v>
      </c>
      <c r="C48" s="83">
        <f t="shared" si="0"/>
        <v>1225</v>
      </c>
      <c r="D48" s="83">
        <f t="shared" si="2"/>
        <v>30475</v>
      </c>
      <c r="E48" s="109">
        <f t="shared" si="1"/>
        <v>7.84</v>
      </c>
      <c r="F48" s="109">
        <f t="shared" si="3"/>
        <v>195.04</v>
      </c>
    </row>
    <row r="49" spans="1:6" x14ac:dyDescent="0.25">
      <c r="A49" s="83">
        <v>47</v>
      </c>
      <c r="B49" s="83">
        <v>48</v>
      </c>
      <c r="C49" s="83">
        <f t="shared" si="0"/>
        <v>1250</v>
      </c>
      <c r="D49" s="83">
        <f t="shared" si="2"/>
        <v>31725</v>
      </c>
      <c r="E49" s="109">
        <f t="shared" si="1"/>
        <v>8</v>
      </c>
      <c r="F49" s="109">
        <f t="shared" si="3"/>
        <v>203.04</v>
      </c>
    </row>
    <row r="50" spans="1:6" x14ac:dyDescent="0.25">
      <c r="A50" s="83">
        <v>48</v>
      </c>
      <c r="B50" s="83">
        <v>49</v>
      </c>
      <c r="C50" s="83">
        <f t="shared" si="0"/>
        <v>1275</v>
      </c>
      <c r="D50" s="83">
        <f t="shared" si="2"/>
        <v>33000</v>
      </c>
      <c r="E50" s="109">
        <f t="shared" si="1"/>
        <v>8.16</v>
      </c>
      <c r="F50" s="109">
        <f t="shared" si="3"/>
        <v>211.2</v>
      </c>
    </row>
    <row r="51" spans="1:6" x14ac:dyDescent="0.25">
      <c r="A51" s="83">
        <v>49</v>
      </c>
      <c r="B51" s="83">
        <v>50</v>
      </c>
      <c r="C51" s="83">
        <f t="shared" si="0"/>
        <v>1300</v>
      </c>
      <c r="D51" s="83">
        <f t="shared" si="2"/>
        <v>34300</v>
      </c>
      <c r="E51" s="109">
        <f t="shared" si="1"/>
        <v>8.32</v>
      </c>
      <c r="F51" s="109">
        <f t="shared" si="3"/>
        <v>219.51999999999998</v>
      </c>
    </row>
    <row r="52" spans="1:6" x14ac:dyDescent="0.25">
      <c r="A52" s="83">
        <v>50</v>
      </c>
      <c r="B52" s="83">
        <v>51</v>
      </c>
      <c r="C52" s="83">
        <f t="shared" si="0"/>
        <v>1325</v>
      </c>
      <c r="D52" s="83">
        <f t="shared" si="2"/>
        <v>35625</v>
      </c>
      <c r="E52" s="109">
        <f t="shared" si="1"/>
        <v>8.48</v>
      </c>
      <c r="F52" s="109">
        <f t="shared" si="3"/>
        <v>227.99999999999997</v>
      </c>
    </row>
    <row r="53" spans="1:6" x14ac:dyDescent="0.25">
      <c r="A53" s="83">
        <v>51</v>
      </c>
      <c r="B53" s="83">
        <v>52</v>
      </c>
      <c r="C53" s="83">
        <f t="shared" si="0"/>
        <v>1350</v>
      </c>
      <c r="D53" s="83">
        <f t="shared" si="2"/>
        <v>36975</v>
      </c>
      <c r="E53" s="109">
        <f t="shared" si="1"/>
        <v>8.64</v>
      </c>
      <c r="F53" s="109">
        <f t="shared" si="3"/>
        <v>236.64</v>
      </c>
    </row>
    <row r="54" spans="1:6" x14ac:dyDescent="0.25">
      <c r="A54" s="83">
        <v>52</v>
      </c>
      <c r="B54" s="83">
        <v>53</v>
      </c>
      <c r="C54" s="83">
        <f t="shared" si="0"/>
        <v>1375</v>
      </c>
      <c r="D54" s="83">
        <f t="shared" si="2"/>
        <v>38350</v>
      </c>
      <c r="E54" s="109">
        <f t="shared" si="1"/>
        <v>8.8000000000000007</v>
      </c>
      <c r="F54" s="109">
        <f t="shared" si="3"/>
        <v>245.44</v>
      </c>
    </row>
    <row r="55" spans="1:6" x14ac:dyDescent="0.25">
      <c r="A55" s="83">
        <v>53</v>
      </c>
      <c r="B55" s="83">
        <v>54</v>
      </c>
      <c r="C55" s="83">
        <f t="shared" si="0"/>
        <v>1400</v>
      </c>
      <c r="D55" s="83">
        <f t="shared" si="2"/>
        <v>39750</v>
      </c>
      <c r="E55" s="109">
        <f t="shared" si="1"/>
        <v>8.9600000000000009</v>
      </c>
      <c r="F55" s="109">
        <f t="shared" si="3"/>
        <v>254.4</v>
      </c>
    </row>
    <row r="56" spans="1:6" x14ac:dyDescent="0.25">
      <c r="A56" s="83">
        <v>54</v>
      </c>
      <c r="B56" s="83">
        <v>55</v>
      </c>
      <c r="C56" s="83">
        <f t="shared" si="0"/>
        <v>1425</v>
      </c>
      <c r="D56" s="83">
        <f t="shared" si="2"/>
        <v>41175</v>
      </c>
      <c r="E56" s="109">
        <f t="shared" si="1"/>
        <v>9.1199999999999992</v>
      </c>
      <c r="F56" s="109">
        <f t="shared" si="3"/>
        <v>263.52</v>
      </c>
    </row>
    <row r="57" spans="1:6" x14ac:dyDescent="0.25">
      <c r="A57" s="83">
        <v>55</v>
      </c>
      <c r="B57" s="83">
        <v>56</v>
      </c>
      <c r="C57" s="83">
        <f t="shared" si="0"/>
        <v>1450</v>
      </c>
      <c r="D57" s="83">
        <f t="shared" si="2"/>
        <v>42625</v>
      </c>
      <c r="E57" s="109">
        <f t="shared" si="1"/>
        <v>9.2799999999999994</v>
      </c>
      <c r="F57" s="109">
        <f t="shared" si="3"/>
        <v>272.79999999999995</v>
      </c>
    </row>
    <row r="58" spans="1:6" x14ac:dyDescent="0.25">
      <c r="A58" s="83">
        <v>56</v>
      </c>
      <c r="B58" s="83">
        <v>57</v>
      </c>
      <c r="C58" s="83">
        <f t="shared" si="0"/>
        <v>1475</v>
      </c>
      <c r="D58" s="83">
        <f t="shared" si="2"/>
        <v>44100</v>
      </c>
      <c r="E58" s="109">
        <f t="shared" si="1"/>
        <v>9.44</v>
      </c>
      <c r="F58" s="109">
        <f t="shared" si="3"/>
        <v>282.23999999999995</v>
      </c>
    </row>
    <row r="59" spans="1:6" x14ac:dyDescent="0.25">
      <c r="A59" s="83">
        <v>57</v>
      </c>
      <c r="B59" s="83">
        <v>58</v>
      </c>
      <c r="C59" s="83">
        <f t="shared" si="0"/>
        <v>1500</v>
      </c>
      <c r="D59" s="83">
        <f t="shared" si="2"/>
        <v>45600</v>
      </c>
      <c r="E59" s="109">
        <f t="shared" si="1"/>
        <v>9.6</v>
      </c>
      <c r="F59" s="109">
        <f t="shared" si="3"/>
        <v>291.83999999999997</v>
      </c>
    </row>
    <row r="60" spans="1:6" x14ac:dyDescent="0.25">
      <c r="A60" s="83">
        <v>58</v>
      </c>
      <c r="B60" s="83">
        <v>59</v>
      </c>
      <c r="C60" s="83">
        <f t="shared" si="0"/>
        <v>1525</v>
      </c>
      <c r="D60" s="83">
        <f t="shared" si="2"/>
        <v>47125</v>
      </c>
      <c r="E60" s="109">
        <f t="shared" si="1"/>
        <v>9.76</v>
      </c>
      <c r="F60" s="109">
        <f t="shared" si="3"/>
        <v>301.59999999999997</v>
      </c>
    </row>
    <row r="61" spans="1:6" x14ac:dyDescent="0.25">
      <c r="A61" s="83">
        <v>59</v>
      </c>
      <c r="B61" s="83">
        <v>60</v>
      </c>
      <c r="C61" s="83">
        <f t="shared" si="0"/>
        <v>1550</v>
      </c>
      <c r="D61" s="83">
        <f t="shared" si="2"/>
        <v>48675</v>
      </c>
      <c r="E61" s="109">
        <f t="shared" si="1"/>
        <v>9.92</v>
      </c>
      <c r="F61" s="109">
        <f t="shared" si="3"/>
        <v>311.52</v>
      </c>
    </row>
    <row r="62" spans="1:6" x14ac:dyDescent="0.25">
      <c r="A62" s="83">
        <v>60</v>
      </c>
      <c r="B62" s="83">
        <v>61</v>
      </c>
      <c r="C62" s="83">
        <f t="shared" si="0"/>
        <v>1575</v>
      </c>
      <c r="D62" s="83">
        <f t="shared" si="2"/>
        <v>50250</v>
      </c>
      <c r="E62" s="109">
        <f t="shared" si="1"/>
        <v>10.08</v>
      </c>
      <c r="F62" s="109">
        <f t="shared" si="3"/>
        <v>321.59999999999997</v>
      </c>
    </row>
    <row r="63" spans="1:6" x14ac:dyDescent="0.25">
      <c r="A63" s="83">
        <v>61</v>
      </c>
      <c r="B63" s="83">
        <v>62</v>
      </c>
      <c r="C63" s="83">
        <f t="shared" si="0"/>
        <v>1600</v>
      </c>
      <c r="D63" s="83">
        <f t="shared" si="2"/>
        <v>51850</v>
      </c>
      <c r="E63" s="109">
        <f t="shared" si="1"/>
        <v>10.24</v>
      </c>
      <c r="F63" s="109">
        <f t="shared" si="3"/>
        <v>331.84</v>
      </c>
    </row>
    <row r="64" spans="1:6" x14ac:dyDescent="0.25">
      <c r="A64" s="83">
        <v>62</v>
      </c>
      <c r="B64" s="83">
        <v>63</v>
      </c>
      <c r="C64" s="83">
        <f t="shared" si="0"/>
        <v>1625</v>
      </c>
      <c r="D64" s="83">
        <f t="shared" si="2"/>
        <v>53475</v>
      </c>
      <c r="E64" s="109">
        <f t="shared" si="1"/>
        <v>10.4</v>
      </c>
      <c r="F64" s="109">
        <f t="shared" si="3"/>
        <v>342.23999999999995</v>
      </c>
    </row>
    <row r="65" spans="1:6" x14ac:dyDescent="0.25">
      <c r="A65" s="83">
        <v>63</v>
      </c>
      <c r="B65" s="83">
        <v>64</v>
      </c>
      <c r="C65" s="83">
        <f t="shared" si="0"/>
        <v>1650</v>
      </c>
      <c r="D65" s="83">
        <f t="shared" si="2"/>
        <v>55125</v>
      </c>
      <c r="E65" s="109">
        <f t="shared" si="1"/>
        <v>10.56</v>
      </c>
      <c r="F65" s="109">
        <f t="shared" si="3"/>
        <v>352.79999999999995</v>
      </c>
    </row>
    <row r="66" spans="1:6" x14ac:dyDescent="0.25">
      <c r="A66" s="83">
        <v>64</v>
      </c>
      <c r="B66" s="83">
        <v>65</v>
      </c>
      <c r="C66" s="83">
        <f t="shared" si="0"/>
        <v>1675</v>
      </c>
      <c r="D66" s="83">
        <f t="shared" si="2"/>
        <v>56800</v>
      </c>
      <c r="E66" s="109">
        <f t="shared" si="1"/>
        <v>10.72</v>
      </c>
      <c r="F66" s="109">
        <f t="shared" si="3"/>
        <v>363.52</v>
      </c>
    </row>
    <row r="67" spans="1:6" x14ac:dyDescent="0.25">
      <c r="A67" s="83">
        <v>65</v>
      </c>
      <c r="B67" s="83">
        <v>66</v>
      </c>
      <c r="C67" s="83">
        <f t="shared" si="0"/>
        <v>1700</v>
      </c>
      <c r="D67" s="83">
        <f t="shared" si="2"/>
        <v>58500</v>
      </c>
      <c r="E67" s="109">
        <f t="shared" si="1"/>
        <v>10.88</v>
      </c>
      <c r="F67" s="109">
        <f t="shared" si="3"/>
        <v>374.4</v>
      </c>
    </row>
    <row r="68" spans="1:6" x14ac:dyDescent="0.25">
      <c r="A68" s="83">
        <v>66</v>
      </c>
      <c r="B68" s="83">
        <v>67</v>
      </c>
      <c r="C68" s="83">
        <f t="shared" ref="C68:C82" si="4">(A68+3)*25</f>
        <v>1725</v>
      </c>
      <c r="D68" s="83">
        <f t="shared" si="2"/>
        <v>60225</v>
      </c>
      <c r="E68" s="109">
        <f t="shared" ref="E68:E82" si="5">C68*$G$3/500</f>
        <v>11.04</v>
      </c>
      <c r="F68" s="109">
        <f t="shared" si="3"/>
        <v>385.44</v>
      </c>
    </row>
    <row r="69" spans="1:6" x14ac:dyDescent="0.25">
      <c r="A69" s="83">
        <v>67</v>
      </c>
      <c r="B69" s="83">
        <v>68</v>
      </c>
      <c r="C69" s="83">
        <f t="shared" si="4"/>
        <v>1750</v>
      </c>
      <c r="D69" s="83">
        <f t="shared" ref="D69:D82" si="6">C69+D68</f>
        <v>61975</v>
      </c>
      <c r="E69" s="109">
        <f t="shared" si="5"/>
        <v>11.2</v>
      </c>
      <c r="F69" s="109">
        <f t="shared" ref="F69:F82" si="7">E69+F68</f>
        <v>396.64</v>
      </c>
    </row>
    <row r="70" spans="1:6" x14ac:dyDescent="0.25">
      <c r="A70" s="83">
        <v>68</v>
      </c>
      <c r="B70" s="83">
        <v>69</v>
      </c>
      <c r="C70" s="83">
        <f t="shared" si="4"/>
        <v>1775</v>
      </c>
      <c r="D70" s="83">
        <f t="shared" si="6"/>
        <v>63750</v>
      </c>
      <c r="E70" s="109">
        <f t="shared" si="5"/>
        <v>11.36</v>
      </c>
      <c r="F70" s="109">
        <f t="shared" si="7"/>
        <v>408</v>
      </c>
    </row>
    <row r="71" spans="1:6" x14ac:dyDescent="0.25">
      <c r="A71" s="83">
        <v>69</v>
      </c>
      <c r="B71" s="83">
        <v>70</v>
      </c>
      <c r="C71" s="83">
        <f t="shared" si="4"/>
        <v>1800</v>
      </c>
      <c r="D71" s="83">
        <f t="shared" si="6"/>
        <v>65550</v>
      </c>
      <c r="E71" s="109">
        <f t="shared" si="5"/>
        <v>11.52</v>
      </c>
      <c r="F71" s="109">
        <f t="shared" si="7"/>
        <v>419.52</v>
      </c>
    </row>
    <row r="72" spans="1:6" x14ac:dyDescent="0.25">
      <c r="A72" s="83">
        <v>70</v>
      </c>
      <c r="B72" s="83">
        <v>71</v>
      </c>
      <c r="C72" s="83">
        <f t="shared" si="4"/>
        <v>1825</v>
      </c>
      <c r="D72" s="83">
        <f t="shared" si="6"/>
        <v>67375</v>
      </c>
      <c r="E72" s="109">
        <f t="shared" si="5"/>
        <v>11.68</v>
      </c>
      <c r="F72" s="109">
        <f t="shared" si="7"/>
        <v>431.2</v>
      </c>
    </row>
    <row r="73" spans="1:6" x14ac:dyDescent="0.25">
      <c r="A73" s="83">
        <v>71</v>
      </c>
      <c r="B73" s="83">
        <v>72</v>
      </c>
      <c r="C73" s="83">
        <f t="shared" si="4"/>
        <v>1850</v>
      </c>
      <c r="D73" s="83">
        <f t="shared" si="6"/>
        <v>69225</v>
      </c>
      <c r="E73" s="109">
        <f t="shared" si="5"/>
        <v>11.84</v>
      </c>
      <c r="F73" s="109">
        <f t="shared" si="7"/>
        <v>443.03999999999996</v>
      </c>
    </row>
    <row r="74" spans="1:6" x14ac:dyDescent="0.25">
      <c r="A74" s="83">
        <v>72</v>
      </c>
      <c r="B74" s="83">
        <v>73</v>
      </c>
      <c r="C74" s="83">
        <f t="shared" si="4"/>
        <v>1875</v>
      </c>
      <c r="D74" s="83">
        <f t="shared" si="6"/>
        <v>71100</v>
      </c>
      <c r="E74" s="109">
        <f t="shared" si="5"/>
        <v>12</v>
      </c>
      <c r="F74" s="109">
        <f t="shared" si="7"/>
        <v>455.03999999999996</v>
      </c>
    </row>
    <row r="75" spans="1:6" x14ac:dyDescent="0.25">
      <c r="A75" s="83">
        <v>73</v>
      </c>
      <c r="B75" s="83">
        <v>74</v>
      </c>
      <c r="C75" s="83">
        <f t="shared" si="4"/>
        <v>1900</v>
      </c>
      <c r="D75" s="83">
        <f t="shared" si="6"/>
        <v>73000</v>
      </c>
      <c r="E75" s="109">
        <f t="shared" si="5"/>
        <v>12.16</v>
      </c>
      <c r="F75" s="109">
        <f t="shared" si="7"/>
        <v>467.2</v>
      </c>
    </row>
    <row r="76" spans="1:6" x14ac:dyDescent="0.25">
      <c r="A76" s="83">
        <v>74</v>
      </c>
      <c r="B76" s="83">
        <v>75</v>
      </c>
      <c r="C76" s="83">
        <f t="shared" si="4"/>
        <v>1925</v>
      </c>
      <c r="D76" s="83">
        <f t="shared" si="6"/>
        <v>74925</v>
      </c>
      <c r="E76" s="109">
        <f t="shared" si="5"/>
        <v>12.32</v>
      </c>
      <c r="F76" s="109">
        <f t="shared" si="7"/>
        <v>479.52</v>
      </c>
    </row>
    <row r="77" spans="1:6" x14ac:dyDescent="0.25">
      <c r="A77" s="83">
        <v>75</v>
      </c>
      <c r="B77" s="83">
        <v>76</v>
      </c>
      <c r="C77" s="83">
        <f t="shared" si="4"/>
        <v>1950</v>
      </c>
      <c r="D77" s="83">
        <f t="shared" si="6"/>
        <v>76875</v>
      </c>
      <c r="E77" s="109">
        <f t="shared" si="5"/>
        <v>12.48</v>
      </c>
      <c r="F77" s="109">
        <f t="shared" si="7"/>
        <v>492</v>
      </c>
    </row>
    <row r="78" spans="1:6" x14ac:dyDescent="0.25">
      <c r="A78" s="83">
        <v>76</v>
      </c>
      <c r="B78" s="83">
        <v>77</v>
      </c>
      <c r="C78" s="83">
        <f t="shared" si="4"/>
        <v>1975</v>
      </c>
      <c r="D78" s="83">
        <f t="shared" si="6"/>
        <v>78850</v>
      </c>
      <c r="E78" s="109">
        <f t="shared" si="5"/>
        <v>12.64</v>
      </c>
      <c r="F78" s="109">
        <f t="shared" si="7"/>
        <v>504.64</v>
      </c>
    </row>
    <row r="79" spans="1:6" x14ac:dyDescent="0.25">
      <c r="A79" s="83">
        <v>77</v>
      </c>
      <c r="B79" s="83">
        <v>78</v>
      </c>
      <c r="C79" s="83">
        <f t="shared" si="4"/>
        <v>2000</v>
      </c>
      <c r="D79" s="83">
        <f t="shared" si="6"/>
        <v>80850</v>
      </c>
      <c r="E79" s="109">
        <f t="shared" si="5"/>
        <v>12.8</v>
      </c>
      <c r="F79" s="109">
        <f t="shared" si="7"/>
        <v>517.43999999999994</v>
      </c>
    </row>
    <row r="80" spans="1:6" x14ac:dyDescent="0.25">
      <c r="A80" s="83">
        <v>78</v>
      </c>
      <c r="B80" s="83">
        <v>79</v>
      </c>
      <c r="C80" s="83">
        <f t="shared" si="4"/>
        <v>2025</v>
      </c>
      <c r="D80" s="83">
        <f t="shared" si="6"/>
        <v>82875</v>
      </c>
      <c r="E80" s="109">
        <f t="shared" si="5"/>
        <v>12.96</v>
      </c>
      <c r="F80" s="109">
        <f t="shared" si="7"/>
        <v>530.4</v>
      </c>
    </row>
    <row r="81" spans="1:6" x14ac:dyDescent="0.25">
      <c r="A81" s="83">
        <v>79</v>
      </c>
      <c r="B81" s="83">
        <v>80</v>
      </c>
      <c r="C81" s="83">
        <f t="shared" si="4"/>
        <v>2050</v>
      </c>
      <c r="D81" s="83">
        <f t="shared" si="6"/>
        <v>84925</v>
      </c>
      <c r="E81" s="109">
        <f t="shared" si="5"/>
        <v>13.12</v>
      </c>
      <c r="F81" s="109">
        <f t="shared" si="7"/>
        <v>543.52</v>
      </c>
    </row>
    <row r="82" spans="1:6" x14ac:dyDescent="0.25">
      <c r="A82" s="83">
        <v>80</v>
      </c>
      <c r="B82" s="83">
        <v>81</v>
      </c>
      <c r="C82" s="83">
        <f t="shared" si="4"/>
        <v>2075</v>
      </c>
      <c r="D82" s="83">
        <f t="shared" si="6"/>
        <v>87000</v>
      </c>
      <c r="E82" s="109">
        <f t="shared" si="5"/>
        <v>13.28</v>
      </c>
      <c r="F82" s="109">
        <f t="shared" si="7"/>
        <v>556.79999999999995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28" workbookViewId="0">
      <selection activeCell="C13" sqref="C13"/>
    </sheetView>
  </sheetViews>
  <sheetFormatPr baseColWidth="10" defaultRowHeight="15" x14ac:dyDescent="0.25"/>
  <cols>
    <col min="1" max="1" width="48.5703125" bestFit="1" customWidth="1"/>
    <col min="2" max="2" width="11.85546875" style="93" bestFit="1" customWidth="1"/>
    <col min="3" max="3" width="31" customWidth="1"/>
    <col min="4" max="4" width="11.42578125" style="93"/>
  </cols>
  <sheetData>
    <row r="1" spans="1:6" x14ac:dyDescent="0.25">
      <c r="A1" t="s">
        <v>252</v>
      </c>
      <c r="C1" t="s">
        <v>245</v>
      </c>
      <c r="F1" t="s">
        <v>235</v>
      </c>
    </row>
    <row r="2" spans="1:6" x14ac:dyDescent="0.25">
      <c r="A2" s="66" t="s">
        <v>236</v>
      </c>
      <c r="B2" s="93">
        <v>38</v>
      </c>
      <c r="C2" s="66" t="s">
        <v>246</v>
      </c>
      <c r="D2" s="95">
        <f>B9</f>
        <v>140.50500000000002</v>
      </c>
    </row>
    <row r="3" spans="1:6" x14ac:dyDescent="0.25">
      <c r="A3" s="66" t="s">
        <v>237</v>
      </c>
      <c r="B3" s="93">
        <v>20</v>
      </c>
      <c r="C3" s="66" t="s">
        <v>247</v>
      </c>
      <c r="D3" s="95">
        <f>B26</f>
        <v>47.238750000000003</v>
      </c>
    </row>
    <row r="4" spans="1:6" x14ac:dyDescent="0.25">
      <c r="A4" s="66" t="s">
        <v>238</v>
      </c>
      <c r="B4" s="93">
        <f>Daernyeris!B25</f>
        <v>73</v>
      </c>
      <c r="C4" s="66" t="s">
        <v>248</v>
      </c>
      <c r="D4" s="95">
        <f>B35</f>
        <v>48.449999999999996</v>
      </c>
    </row>
    <row r="5" spans="1:6" x14ac:dyDescent="0.25">
      <c r="A5" s="66" t="s">
        <v>239</v>
      </c>
      <c r="B5" s="93">
        <v>0</v>
      </c>
      <c r="C5" s="66" t="s">
        <v>249</v>
      </c>
      <c r="D5" s="95">
        <f>B44</f>
        <v>62.984999999999992</v>
      </c>
    </row>
    <row r="6" spans="1:6" x14ac:dyDescent="0.25">
      <c r="A6" s="100" t="s">
        <v>240</v>
      </c>
      <c r="B6" s="93">
        <v>1.25</v>
      </c>
      <c r="C6" s="66" t="s">
        <v>250</v>
      </c>
      <c r="D6" s="95">
        <f>B17</f>
        <v>71.665624999999991</v>
      </c>
    </row>
    <row r="7" spans="1:6" x14ac:dyDescent="0.25">
      <c r="A7" s="100" t="s">
        <v>241</v>
      </c>
      <c r="B7" s="93">
        <v>1.25</v>
      </c>
      <c r="C7" s="66" t="s">
        <v>251</v>
      </c>
      <c r="D7" s="93">
        <v>0</v>
      </c>
    </row>
    <row r="8" spans="1:6" x14ac:dyDescent="0.25">
      <c r="A8" s="100" t="s">
        <v>242</v>
      </c>
      <c r="B8" s="93">
        <v>1.2</v>
      </c>
      <c r="C8" s="66"/>
      <c r="D8" s="98">
        <f>D7+D6+D5+D4+D3+D2</f>
        <v>370.84437500000001</v>
      </c>
      <c r="E8" s="137">
        <f>D8+50</f>
        <v>420.84437500000001</v>
      </c>
      <c r="F8" t="s">
        <v>303</v>
      </c>
    </row>
    <row r="9" spans="1:6" x14ac:dyDescent="0.25">
      <c r="B9" s="94">
        <f>((B2+B3)*(1+(0.4)*((B4+B5)/100)))*B6*B7*B8</f>
        <v>140.50500000000002</v>
      </c>
      <c r="C9" s="96" t="s">
        <v>256</v>
      </c>
      <c r="D9" s="97">
        <f>(D8*0.12)/100</f>
        <v>0.44501325000000003</v>
      </c>
    </row>
    <row r="10" spans="1:6" x14ac:dyDescent="0.25">
      <c r="A10" s="93" t="s">
        <v>243</v>
      </c>
    </row>
    <row r="11" spans="1:6" x14ac:dyDescent="0.25">
      <c r="A11" s="66" t="s">
        <v>244</v>
      </c>
      <c r="B11" s="93">
        <v>27</v>
      </c>
    </row>
    <row r="12" spans="1:6" x14ac:dyDescent="0.25">
      <c r="A12" s="66" t="s">
        <v>237</v>
      </c>
      <c r="B12" s="93">
        <f>17/2</f>
        <v>8.5</v>
      </c>
    </row>
    <row r="13" spans="1:6" x14ac:dyDescent="0.25">
      <c r="A13" s="66" t="s">
        <v>238</v>
      </c>
      <c r="B13" s="93">
        <f>B4</f>
        <v>73</v>
      </c>
    </row>
    <row r="14" spans="1:6" x14ac:dyDescent="0.25">
      <c r="A14" s="66" t="s">
        <v>239</v>
      </c>
      <c r="B14" s="93">
        <v>0</v>
      </c>
    </row>
    <row r="15" spans="1:6" x14ac:dyDescent="0.25">
      <c r="A15" s="66" t="s">
        <v>240</v>
      </c>
      <c r="B15" s="93">
        <f>B6</f>
        <v>1.25</v>
      </c>
    </row>
    <row r="16" spans="1:6" x14ac:dyDescent="0.25">
      <c r="A16" s="66" t="s">
        <v>241</v>
      </c>
      <c r="B16" s="93">
        <f>B7</f>
        <v>1.25</v>
      </c>
    </row>
    <row r="17" spans="1:2" x14ac:dyDescent="0.25">
      <c r="A17" s="66"/>
      <c r="B17" s="94">
        <f>((B11+B12)*(1+(0.4)*(B13+B14)/100))*B15*B16</f>
        <v>71.665624999999991</v>
      </c>
    </row>
    <row r="18" spans="1:2" x14ac:dyDescent="0.25">
      <c r="A18" t="s">
        <v>253</v>
      </c>
    </row>
    <row r="19" spans="1:2" x14ac:dyDescent="0.25">
      <c r="A19" s="66" t="s">
        <v>236</v>
      </c>
      <c r="B19" s="93">
        <v>11</v>
      </c>
    </row>
    <row r="20" spans="1:2" x14ac:dyDescent="0.25">
      <c r="A20" s="66" t="s">
        <v>237</v>
      </c>
      <c r="B20" s="93">
        <v>8.5</v>
      </c>
    </row>
    <row r="21" spans="1:2" x14ac:dyDescent="0.25">
      <c r="A21" s="66" t="s">
        <v>238</v>
      </c>
      <c r="B21" s="93">
        <f>B4</f>
        <v>73</v>
      </c>
    </row>
    <row r="22" spans="1:2" x14ac:dyDescent="0.25">
      <c r="A22" s="66" t="s">
        <v>239</v>
      </c>
      <c r="B22" s="93">
        <f t="shared" ref="B22:B25" si="0">B5</f>
        <v>0</v>
      </c>
    </row>
    <row r="23" spans="1:2" x14ac:dyDescent="0.25">
      <c r="A23" s="66" t="s">
        <v>240</v>
      </c>
      <c r="B23" s="93">
        <f t="shared" si="0"/>
        <v>1.25</v>
      </c>
    </row>
    <row r="24" spans="1:2" x14ac:dyDescent="0.25">
      <c r="A24" s="66" t="s">
        <v>241</v>
      </c>
      <c r="B24" s="93">
        <f t="shared" si="0"/>
        <v>1.25</v>
      </c>
    </row>
    <row r="25" spans="1:2" x14ac:dyDescent="0.25">
      <c r="A25" s="66" t="s">
        <v>242</v>
      </c>
      <c r="B25" s="93">
        <f t="shared" si="0"/>
        <v>1.2</v>
      </c>
    </row>
    <row r="26" spans="1:2" x14ac:dyDescent="0.25">
      <c r="B26" s="94">
        <f>((B19+B20)*(1+(0.4)*((B21+B22)/100)))*B23*B24*B25</f>
        <v>47.238750000000003</v>
      </c>
    </row>
    <row r="27" spans="1:2" x14ac:dyDescent="0.25">
      <c r="A27" t="s">
        <v>254</v>
      </c>
    </row>
    <row r="28" spans="1:2" x14ac:dyDescent="0.25">
      <c r="A28" s="66" t="s">
        <v>236</v>
      </c>
      <c r="B28" s="93">
        <v>11.5</v>
      </c>
    </row>
    <row r="29" spans="1:2" x14ac:dyDescent="0.25">
      <c r="A29" s="66" t="s">
        <v>237</v>
      </c>
      <c r="B29" s="93">
        <v>8.5</v>
      </c>
    </row>
    <row r="30" spans="1:2" x14ac:dyDescent="0.25">
      <c r="A30" s="66" t="s">
        <v>238</v>
      </c>
      <c r="B30" s="93">
        <f>B21</f>
        <v>73</v>
      </c>
    </row>
    <row r="31" spans="1:2" x14ac:dyDescent="0.25">
      <c r="A31" s="66" t="s">
        <v>239</v>
      </c>
      <c r="B31" s="93">
        <f t="shared" ref="B31:B34" si="1">B22</f>
        <v>0</v>
      </c>
    </row>
    <row r="32" spans="1:2" x14ac:dyDescent="0.25">
      <c r="A32" s="66" t="s">
        <v>240</v>
      </c>
      <c r="B32" s="93">
        <f t="shared" si="1"/>
        <v>1.25</v>
      </c>
    </row>
    <row r="33" spans="1:2" x14ac:dyDescent="0.25">
      <c r="A33" s="66" t="s">
        <v>241</v>
      </c>
      <c r="B33" s="93">
        <f t="shared" si="1"/>
        <v>1.25</v>
      </c>
    </row>
    <row r="34" spans="1:2" x14ac:dyDescent="0.25">
      <c r="A34" s="66" t="s">
        <v>242</v>
      </c>
      <c r="B34" s="93">
        <f t="shared" si="1"/>
        <v>1.2</v>
      </c>
    </row>
    <row r="35" spans="1:2" x14ac:dyDescent="0.25">
      <c r="B35" s="94">
        <f>((B28+B29)*(1+(0.4)*((B30+B31)/100)))*B32*B33*B34</f>
        <v>48.449999999999996</v>
      </c>
    </row>
    <row r="36" spans="1:2" x14ac:dyDescent="0.25">
      <c r="A36" t="s">
        <v>255</v>
      </c>
    </row>
    <row r="37" spans="1:2" x14ac:dyDescent="0.25">
      <c r="A37" s="66" t="s">
        <v>236</v>
      </c>
      <c r="B37" s="93">
        <v>16</v>
      </c>
    </row>
    <row r="38" spans="1:2" x14ac:dyDescent="0.25">
      <c r="A38" s="66" t="s">
        <v>237</v>
      </c>
      <c r="B38" s="93">
        <v>10</v>
      </c>
    </row>
    <row r="39" spans="1:2" x14ac:dyDescent="0.25">
      <c r="A39" s="66" t="s">
        <v>238</v>
      </c>
      <c r="B39" s="93">
        <f>B30</f>
        <v>73</v>
      </c>
    </row>
    <row r="40" spans="1:2" x14ac:dyDescent="0.25">
      <c r="A40" s="66" t="s">
        <v>239</v>
      </c>
      <c r="B40" s="93">
        <f t="shared" ref="B40:B43" si="2">B31</f>
        <v>0</v>
      </c>
    </row>
    <row r="41" spans="1:2" x14ac:dyDescent="0.25">
      <c r="A41" s="66" t="s">
        <v>240</v>
      </c>
      <c r="B41" s="93">
        <f t="shared" si="2"/>
        <v>1.25</v>
      </c>
    </row>
    <row r="42" spans="1:2" x14ac:dyDescent="0.25">
      <c r="A42" s="66" t="s">
        <v>241</v>
      </c>
      <c r="B42" s="93">
        <f t="shared" si="2"/>
        <v>1.25</v>
      </c>
    </row>
    <row r="43" spans="1:2" x14ac:dyDescent="0.25">
      <c r="A43" s="66" t="s">
        <v>242</v>
      </c>
      <c r="B43" s="93">
        <f t="shared" si="2"/>
        <v>1.2</v>
      </c>
    </row>
    <row r="44" spans="1:2" x14ac:dyDescent="0.25">
      <c r="B44" s="94">
        <f>((B37+B38)*(1+(0.4)*((B39+B40)/100)))*B41*B42*B43</f>
        <v>62.984999999999992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tabSelected="1" workbookViewId="0">
      <selection activeCell="B26" sqref="B26"/>
    </sheetView>
  </sheetViews>
  <sheetFormatPr baseColWidth="10" defaultRowHeight="15" x14ac:dyDescent="0.25"/>
  <cols>
    <col min="1" max="1" width="20.140625" bestFit="1" customWidth="1"/>
    <col min="2" max="2" width="5.7109375" bestFit="1" customWidth="1"/>
    <col min="3" max="3" width="14.28515625" customWidth="1"/>
    <col min="4" max="4" width="7.42578125" bestFit="1" customWidth="1"/>
    <col min="5" max="5" width="7.7109375" bestFit="1" customWidth="1"/>
    <col min="6" max="6" width="11.7109375" bestFit="1" customWidth="1"/>
    <col min="7" max="7" width="6.85546875" bestFit="1" customWidth="1"/>
    <col min="8" max="8" width="9.5703125" bestFit="1" customWidth="1"/>
    <col min="9" max="9" width="7.28515625" bestFit="1" customWidth="1"/>
    <col min="10" max="10" width="8.28515625" bestFit="1" customWidth="1"/>
    <col min="11" max="11" width="11.28515625" bestFit="1" customWidth="1"/>
    <col min="12" max="12" width="12.28515625" bestFit="1" customWidth="1"/>
    <col min="13" max="13" width="14.85546875" bestFit="1" customWidth="1"/>
    <col min="15" max="15" width="16.42578125" bestFit="1" customWidth="1"/>
    <col min="16" max="16" width="14" bestFit="1" customWidth="1"/>
    <col min="17" max="18" width="3.5703125" bestFit="1" customWidth="1"/>
  </cols>
  <sheetData>
    <row r="1" spans="1:18" x14ac:dyDescent="0.25">
      <c r="A1" s="124"/>
    </row>
    <row r="2" spans="1:18" s="76" customFormat="1" ht="18.75" x14ac:dyDescent="0.3">
      <c r="A2" s="123"/>
      <c r="B2" s="107" t="s">
        <v>263</v>
      </c>
      <c r="C2" s="107" t="s">
        <v>278</v>
      </c>
      <c r="D2" s="107" t="s">
        <v>264</v>
      </c>
      <c r="E2" s="107" t="s">
        <v>265</v>
      </c>
      <c r="F2" s="107" t="s">
        <v>266</v>
      </c>
      <c r="G2" s="107" t="s">
        <v>267</v>
      </c>
      <c r="H2" s="107" t="s">
        <v>268</v>
      </c>
      <c r="I2" s="107" t="s">
        <v>269</v>
      </c>
      <c r="J2" s="107" t="s">
        <v>276</v>
      </c>
      <c r="K2" s="111" t="s">
        <v>270</v>
      </c>
      <c r="L2" s="80" t="s">
        <v>297</v>
      </c>
      <c r="M2" s="111" t="s">
        <v>302</v>
      </c>
      <c r="O2" s="104" t="s">
        <v>262</v>
      </c>
      <c r="P2" s="86">
        <v>39</v>
      </c>
      <c r="Q2" s="118">
        <f>300+(P2-1)*10</f>
        <v>680</v>
      </c>
      <c r="R2" s="112">
        <f>B3+B5+B7</f>
        <v>680</v>
      </c>
    </row>
    <row r="3" spans="1:18" ht="17.25" customHeight="1" x14ac:dyDescent="0.3">
      <c r="A3" s="102" t="s">
        <v>2</v>
      </c>
      <c r="B3" s="113">
        <v>300</v>
      </c>
      <c r="C3" s="113"/>
      <c r="D3" s="113"/>
      <c r="E3" s="113">
        <v>30</v>
      </c>
      <c r="F3" s="113">
        <v>34</v>
      </c>
      <c r="G3" s="113"/>
      <c r="H3" s="113"/>
      <c r="I3" s="113"/>
      <c r="J3" s="113"/>
      <c r="K3" s="119">
        <f>SUM(B3:J3)</f>
        <v>364</v>
      </c>
      <c r="L3" s="125"/>
      <c r="M3" s="135">
        <f>L3+K3</f>
        <v>364</v>
      </c>
      <c r="O3" s="104" t="s">
        <v>295</v>
      </c>
      <c r="P3" s="86" t="s">
        <v>296</v>
      </c>
      <c r="Q3" s="112"/>
      <c r="R3" s="112"/>
    </row>
    <row r="4" spans="1:18" ht="17.25" customHeight="1" x14ac:dyDescent="0.3">
      <c r="A4" s="102" t="s">
        <v>288</v>
      </c>
      <c r="B4" s="114">
        <v>4.8999999999999998E-3</v>
      </c>
      <c r="C4" s="113"/>
      <c r="D4" s="113"/>
      <c r="E4" s="113"/>
      <c r="F4" s="113"/>
      <c r="G4" s="113"/>
      <c r="H4" s="113"/>
      <c r="I4" s="113"/>
      <c r="J4" s="113"/>
      <c r="K4" s="121">
        <f>(B4*(1+SUM(C4:J4)))*K3</f>
        <v>1.7835999999999999</v>
      </c>
      <c r="L4" s="125"/>
      <c r="M4" s="122">
        <f>K4</f>
        <v>1.7835999999999999</v>
      </c>
      <c r="O4" s="105" t="s">
        <v>277</v>
      </c>
      <c r="P4" s="106" t="s">
        <v>304</v>
      </c>
    </row>
    <row r="5" spans="1:18" ht="17.25" customHeight="1" x14ac:dyDescent="0.3">
      <c r="A5" s="102" t="s">
        <v>3</v>
      </c>
      <c r="B5" s="113">
        <v>190</v>
      </c>
      <c r="C5" s="113"/>
      <c r="D5" s="113"/>
      <c r="E5" s="113">
        <v>30</v>
      </c>
      <c r="F5" s="113"/>
      <c r="G5" s="113"/>
      <c r="H5" s="113">
        <v>34</v>
      </c>
      <c r="I5" s="113"/>
      <c r="J5" s="113"/>
      <c r="K5" s="119">
        <f>SUM(B5:J5)</f>
        <v>254</v>
      </c>
      <c r="L5" s="125"/>
      <c r="M5" s="135">
        <f t="shared" ref="M5:M7" si="0">L5+K5</f>
        <v>254</v>
      </c>
      <c r="O5" s="105" t="s">
        <v>292</v>
      </c>
      <c r="P5" s="106" t="s">
        <v>293</v>
      </c>
    </row>
    <row r="6" spans="1:18" ht="17.25" customHeight="1" x14ac:dyDescent="0.3">
      <c r="A6" s="102" t="s">
        <v>289</v>
      </c>
      <c r="B6" s="114">
        <v>9.9000000000000008E-3</v>
      </c>
      <c r="C6" s="113"/>
      <c r="D6" s="113"/>
      <c r="E6" s="113"/>
      <c r="F6" s="113"/>
      <c r="G6" s="113"/>
      <c r="H6" s="113"/>
      <c r="I6" s="113">
        <v>0.33</v>
      </c>
      <c r="J6" s="113"/>
      <c r="K6" s="121">
        <f>(B6*(1+SUM(C6:J6)))*K5</f>
        <v>3.3444180000000006</v>
      </c>
      <c r="L6" s="125"/>
      <c r="M6" s="122">
        <f>K6</f>
        <v>3.3444180000000006</v>
      </c>
      <c r="O6" s="105" t="s">
        <v>1</v>
      </c>
      <c r="P6" s="106">
        <v>0.95</v>
      </c>
    </row>
    <row r="7" spans="1:18" ht="17.25" customHeight="1" x14ac:dyDescent="0.3">
      <c r="A7" s="102" t="s">
        <v>291</v>
      </c>
      <c r="B7" s="113">
        <v>190</v>
      </c>
      <c r="C7" s="113"/>
      <c r="D7" s="113"/>
      <c r="E7" s="113">
        <v>30</v>
      </c>
      <c r="F7" s="113"/>
      <c r="G7" s="113"/>
      <c r="H7" s="113"/>
      <c r="I7" s="113"/>
      <c r="J7" s="113"/>
      <c r="K7" s="119">
        <f>SUM(B7:J7)</f>
        <v>220</v>
      </c>
      <c r="L7" s="125"/>
      <c r="M7" s="135">
        <f t="shared" si="0"/>
        <v>220</v>
      </c>
      <c r="O7" s="105" t="s">
        <v>271</v>
      </c>
      <c r="P7" s="106" t="s">
        <v>272</v>
      </c>
    </row>
    <row r="8" spans="1:18" ht="17.25" customHeight="1" x14ac:dyDescent="0.3">
      <c r="A8" s="102" t="s">
        <v>290</v>
      </c>
      <c r="B8" s="114">
        <v>1.7500000000000002E-2</v>
      </c>
      <c r="C8" s="113"/>
      <c r="D8" s="113"/>
      <c r="E8" s="113"/>
      <c r="F8" s="113"/>
      <c r="G8" s="113"/>
      <c r="H8" s="113"/>
      <c r="I8" s="113"/>
      <c r="J8" s="113"/>
      <c r="K8" s="121">
        <f>(B8*(1+SUM(C8:J8)))*K7</f>
        <v>3.8500000000000005</v>
      </c>
      <c r="L8" s="125"/>
      <c r="M8" s="122">
        <f>K8</f>
        <v>3.8500000000000005</v>
      </c>
      <c r="O8" s="105" t="s">
        <v>273</v>
      </c>
      <c r="P8" s="106" t="s">
        <v>274</v>
      </c>
    </row>
    <row r="9" spans="1:18" ht="17.25" customHeight="1" x14ac:dyDescent="0.3">
      <c r="A9" s="108" t="s">
        <v>275</v>
      </c>
      <c r="B9" s="115">
        <v>0</v>
      </c>
      <c r="C9" s="115">
        <v>50</v>
      </c>
      <c r="D9" s="115"/>
      <c r="E9" s="115"/>
      <c r="F9" s="139">
        <f>ARMOR!B9</f>
        <v>140.50500000000002</v>
      </c>
      <c r="G9" s="139">
        <f>ARMOR!B26</f>
        <v>47.238750000000003</v>
      </c>
      <c r="H9" s="139">
        <f>ARMOR!B35</f>
        <v>48.449999999999996</v>
      </c>
      <c r="I9" s="139">
        <f>ARMOR!B44</f>
        <v>62.984999999999992</v>
      </c>
      <c r="J9" s="139">
        <f>ARMOR!B17</f>
        <v>71.665624999999991</v>
      </c>
      <c r="K9" s="120">
        <f>SUM(B9:J9)</f>
        <v>420.84437500000001</v>
      </c>
      <c r="L9" s="125"/>
      <c r="M9" s="120">
        <f>L9+K9</f>
        <v>420.84437500000001</v>
      </c>
    </row>
    <row r="10" spans="1:18" ht="17.25" customHeight="1" x14ac:dyDescent="0.3">
      <c r="A10" s="108" t="s">
        <v>298</v>
      </c>
      <c r="B10" s="115">
        <f>B9*0.12</f>
        <v>0</v>
      </c>
      <c r="C10" s="115"/>
      <c r="D10" s="115"/>
      <c r="E10" s="115"/>
      <c r="F10" s="115"/>
      <c r="G10" s="115"/>
      <c r="H10" s="115"/>
      <c r="I10" s="115"/>
      <c r="J10" s="115"/>
      <c r="K10" s="136">
        <f>K9*0.0012</f>
        <v>0.50501324999999997</v>
      </c>
      <c r="L10" s="138">
        <f>((45+(0.2*(ARMOR!B11+ARMOR!B12)*(1+Daernyeris!K22*0.015)))*(1.35))/100</f>
        <v>0.81980775000000006</v>
      </c>
      <c r="M10" s="134">
        <f>K10+((1-K10)*L10)</f>
        <v>0.9108072237973126</v>
      </c>
    </row>
    <row r="11" spans="1:18" ht="17.25" customHeight="1" x14ac:dyDescent="0.3">
      <c r="A11" s="141" t="s">
        <v>294</v>
      </c>
      <c r="B11" s="142">
        <f>300+((B7-100)/10)*5</f>
        <v>345</v>
      </c>
      <c r="C11" s="142"/>
      <c r="D11" s="142"/>
      <c r="E11" s="142"/>
      <c r="F11" s="142"/>
      <c r="G11" s="142"/>
      <c r="H11" s="142"/>
      <c r="I11" s="142"/>
      <c r="J11" s="142"/>
      <c r="K11" s="140">
        <f t="shared" ref="K11:K20" si="1">SUM(B11:J11)</f>
        <v>345</v>
      </c>
      <c r="L11" s="125"/>
      <c r="M11" s="140">
        <f>L11+K11</f>
        <v>345</v>
      </c>
    </row>
    <row r="12" spans="1:18" ht="17.25" customHeight="1" x14ac:dyDescent="0.25">
      <c r="A12" s="99" t="s">
        <v>283</v>
      </c>
      <c r="B12" s="117">
        <v>0.25</v>
      </c>
      <c r="C12" s="117">
        <f>25%+15%+20%</f>
        <v>0.60000000000000009</v>
      </c>
      <c r="D12" s="117"/>
      <c r="E12" s="117"/>
      <c r="F12" s="117"/>
      <c r="G12" s="117"/>
      <c r="H12" s="117"/>
      <c r="I12" s="117"/>
      <c r="J12" s="117"/>
      <c r="K12" s="127">
        <f t="shared" si="1"/>
        <v>0.85000000000000009</v>
      </c>
      <c r="L12" s="128"/>
      <c r="M12" s="129">
        <f>K12+((1-K12)*L12)</f>
        <v>0.85000000000000009</v>
      </c>
    </row>
    <row r="13" spans="1:18" ht="17.25" customHeight="1" x14ac:dyDescent="0.25">
      <c r="A13" s="99" t="s">
        <v>282</v>
      </c>
      <c r="B13" s="117">
        <v>0</v>
      </c>
      <c r="C13" s="117"/>
      <c r="D13" s="117"/>
      <c r="E13" s="117"/>
      <c r="F13" s="117"/>
      <c r="G13" s="117">
        <v>0.26</v>
      </c>
      <c r="H13" s="117"/>
      <c r="I13" s="117"/>
      <c r="J13" s="117"/>
      <c r="K13" s="127">
        <f t="shared" si="1"/>
        <v>0.26</v>
      </c>
      <c r="L13" s="128">
        <v>0.5</v>
      </c>
      <c r="M13" s="129">
        <f>L13+K13</f>
        <v>0.76</v>
      </c>
    </row>
    <row r="14" spans="1:18" ht="17.25" customHeight="1" x14ac:dyDescent="0.3">
      <c r="A14" s="99" t="s">
        <v>299</v>
      </c>
      <c r="B14" s="117">
        <f>(1-B12)*B13+B12</f>
        <v>0.25</v>
      </c>
      <c r="C14" s="117"/>
      <c r="D14" s="117"/>
      <c r="E14" s="117"/>
      <c r="F14" s="117"/>
      <c r="G14" s="117"/>
      <c r="H14" s="117"/>
      <c r="I14" s="117"/>
      <c r="J14" s="117"/>
      <c r="K14" s="131">
        <f>(1-K12)*K13+K12</f>
        <v>0.88900000000000001</v>
      </c>
      <c r="L14" s="132"/>
      <c r="M14" s="133">
        <f>(1-M12)*M13+M12</f>
        <v>0.96399999999999997</v>
      </c>
    </row>
    <row r="15" spans="1:18" ht="17.25" customHeight="1" x14ac:dyDescent="0.25">
      <c r="A15" s="99" t="s">
        <v>281</v>
      </c>
      <c r="B15" s="117">
        <v>0</v>
      </c>
      <c r="C15" s="117"/>
      <c r="D15" s="117"/>
      <c r="E15" s="117"/>
      <c r="F15" s="117"/>
      <c r="G15" s="117"/>
      <c r="H15" s="117"/>
      <c r="I15" s="117"/>
      <c r="J15" s="117">
        <v>0.33</v>
      </c>
      <c r="K15" s="127">
        <f t="shared" si="1"/>
        <v>0.33</v>
      </c>
      <c r="L15" s="128">
        <v>0.5</v>
      </c>
      <c r="M15" s="129">
        <f t="shared" ref="M15:M17" si="2">L15+K15</f>
        <v>0.83000000000000007</v>
      </c>
    </row>
    <row r="16" spans="1:18" ht="17.25" customHeight="1" x14ac:dyDescent="0.3">
      <c r="A16" s="99" t="s">
        <v>300</v>
      </c>
      <c r="B16" s="117">
        <f>(1-B12)*B15+B12</f>
        <v>0.25</v>
      </c>
      <c r="C16" s="117"/>
      <c r="D16" s="117"/>
      <c r="E16" s="117"/>
      <c r="F16" s="117"/>
      <c r="G16" s="117"/>
      <c r="H16" s="117"/>
      <c r="I16" s="117"/>
      <c r="J16" s="117"/>
      <c r="K16" s="131">
        <f>(1-K12)*K15+K12</f>
        <v>0.89950000000000008</v>
      </c>
      <c r="L16" s="132"/>
      <c r="M16" s="133">
        <f>(1-M12)*M15+M12</f>
        <v>0.97450000000000003</v>
      </c>
    </row>
    <row r="17" spans="1:13" ht="17.25" customHeight="1" x14ac:dyDescent="0.25">
      <c r="A17" s="99" t="s">
        <v>280</v>
      </c>
      <c r="B17" s="117">
        <v>0</v>
      </c>
      <c r="C17" s="117"/>
      <c r="D17" s="117"/>
      <c r="E17" s="117"/>
      <c r="F17" s="117"/>
      <c r="G17" s="117"/>
      <c r="H17" s="117"/>
      <c r="I17" s="117"/>
      <c r="J17" s="117"/>
      <c r="K17" s="127">
        <f t="shared" si="1"/>
        <v>0</v>
      </c>
      <c r="L17" s="128">
        <v>0.5</v>
      </c>
      <c r="M17" s="129">
        <f t="shared" si="2"/>
        <v>0.5</v>
      </c>
    </row>
    <row r="18" spans="1:13" ht="17.25" customHeight="1" x14ac:dyDescent="0.3">
      <c r="A18" s="99" t="s">
        <v>301</v>
      </c>
      <c r="B18" s="117">
        <f>(1-B12)*B17+B12</f>
        <v>0.25</v>
      </c>
      <c r="C18" s="117"/>
      <c r="D18" s="117"/>
      <c r="E18" s="117"/>
      <c r="F18" s="117"/>
      <c r="G18" s="117"/>
      <c r="H18" s="117"/>
      <c r="I18" s="117"/>
      <c r="J18" s="117"/>
      <c r="K18" s="131">
        <f>(1-K12)*K17+K12</f>
        <v>0.85000000000000009</v>
      </c>
      <c r="L18" s="132"/>
      <c r="M18" s="133">
        <f>(1-M12)*M17+M12</f>
        <v>0.92500000000000004</v>
      </c>
    </row>
    <row r="19" spans="1:13" ht="17.25" customHeight="1" x14ac:dyDescent="0.25">
      <c r="A19" s="99" t="s">
        <v>279</v>
      </c>
      <c r="B19" s="117">
        <v>0</v>
      </c>
      <c r="C19" s="117">
        <v>1</v>
      </c>
      <c r="D19" s="117"/>
      <c r="E19" s="117"/>
      <c r="F19" s="117"/>
      <c r="G19" s="117"/>
      <c r="H19" s="117"/>
      <c r="I19" s="117"/>
      <c r="J19" s="117"/>
      <c r="K19" s="127">
        <f t="shared" si="1"/>
        <v>1</v>
      </c>
      <c r="L19" s="130"/>
      <c r="M19" s="129">
        <f t="shared" ref="M19:M20" si="3">K19+((1-K19)*L19)</f>
        <v>1</v>
      </c>
    </row>
    <row r="20" spans="1:13" ht="17.25" customHeight="1" x14ac:dyDescent="0.25">
      <c r="A20" s="99" t="s">
        <v>284</v>
      </c>
      <c r="B20" s="117">
        <v>0</v>
      </c>
      <c r="C20" s="116"/>
      <c r="D20" s="116"/>
      <c r="E20" s="116"/>
      <c r="F20" s="116"/>
      <c r="G20" s="116"/>
      <c r="H20" s="116"/>
      <c r="I20" s="116"/>
      <c r="J20" s="116"/>
      <c r="K20" s="127">
        <f t="shared" si="1"/>
        <v>0</v>
      </c>
      <c r="L20" s="130"/>
      <c r="M20" s="129">
        <f t="shared" si="3"/>
        <v>0</v>
      </c>
    </row>
    <row r="21" spans="1:13" ht="17.25" customHeight="1" x14ac:dyDescent="0.25">
      <c r="A21" s="103" t="s">
        <v>14</v>
      </c>
      <c r="B21" s="110">
        <v>83</v>
      </c>
      <c r="C21" s="110"/>
      <c r="D21" s="110">
        <v>12.3</v>
      </c>
      <c r="E21" s="110"/>
      <c r="F21" s="110"/>
      <c r="G21" s="110"/>
      <c r="H21" s="110"/>
      <c r="I21" s="110"/>
      <c r="J21" s="110"/>
      <c r="K21" s="101">
        <f>SUM(B21:J21)</f>
        <v>95.3</v>
      </c>
      <c r="L21" s="126"/>
      <c r="M21" s="101">
        <f t="shared" ref="M21:M37" si="4">L21+K21</f>
        <v>95.3</v>
      </c>
    </row>
    <row r="22" spans="1:13" ht="17.25" customHeight="1" x14ac:dyDescent="0.25">
      <c r="A22" s="103" t="s">
        <v>12</v>
      </c>
      <c r="B22" s="110">
        <v>81</v>
      </c>
      <c r="C22" s="110"/>
      <c r="D22" s="110"/>
      <c r="E22" s="110"/>
      <c r="F22" s="110"/>
      <c r="G22" s="110"/>
      <c r="H22" s="110"/>
      <c r="I22" s="110"/>
      <c r="J22" s="110"/>
      <c r="K22" s="101">
        <f>B22*(1+J22)</f>
        <v>81</v>
      </c>
      <c r="L22" s="126"/>
      <c r="M22" s="101">
        <f t="shared" si="4"/>
        <v>81</v>
      </c>
    </row>
    <row r="23" spans="1:13" ht="17.25" customHeight="1" x14ac:dyDescent="0.25">
      <c r="A23" s="103" t="s">
        <v>8</v>
      </c>
      <c r="B23" s="110">
        <v>96</v>
      </c>
      <c r="C23" s="110"/>
      <c r="D23" s="110"/>
      <c r="E23" s="110"/>
      <c r="F23" s="110"/>
      <c r="G23" s="110"/>
      <c r="H23" s="110"/>
      <c r="I23" s="110"/>
      <c r="J23" s="110"/>
      <c r="K23" s="101">
        <f t="shared" ref="K23:K37" si="5">SUM(B23:J23)</f>
        <v>96</v>
      </c>
      <c r="L23" s="126"/>
      <c r="M23" s="101">
        <f t="shared" si="4"/>
        <v>96</v>
      </c>
    </row>
    <row r="24" spans="1:13" ht="17.25" customHeight="1" x14ac:dyDescent="0.25">
      <c r="A24" s="103" t="s">
        <v>15</v>
      </c>
      <c r="B24" s="110">
        <v>82</v>
      </c>
      <c r="C24" s="110"/>
      <c r="D24" s="110"/>
      <c r="E24" s="110"/>
      <c r="F24" s="110"/>
      <c r="G24" s="110"/>
      <c r="H24" s="110"/>
      <c r="I24" s="110"/>
      <c r="J24" s="110"/>
      <c r="K24" s="101">
        <f t="shared" si="5"/>
        <v>82</v>
      </c>
      <c r="L24" s="126"/>
      <c r="M24" s="101">
        <f t="shared" si="4"/>
        <v>82</v>
      </c>
    </row>
    <row r="25" spans="1:13" ht="17.25" customHeight="1" x14ac:dyDescent="0.25">
      <c r="A25" s="103" t="s">
        <v>18</v>
      </c>
      <c r="B25" s="110">
        <v>73</v>
      </c>
      <c r="C25" s="110"/>
      <c r="D25" s="110"/>
      <c r="E25" s="110"/>
      <c r="F25" s="110"/>
      <c r="G25" s="110"/>
      <c r="H25" s="110"/>
      <c r="I25" s="110"/>
      <c r="J25" s="110"/>
      <c r="K25" s="101">
        <f t="shared" si="5"/>
        <v>73</v>
      </c>
      <c r="L25" s="126"/>
      <c r="M25" s="101">
        <f t="shared" si="4"/>
        <v>73</v>
      </c>
    </row>
    <row r="26" spans="1:13" ht="17.25" customHeight="1" x14ac:dyDescent="0.25">
      <c r="A26" s="103" t="s">
        <v>6</v>
      </c>
      <c r="B26" s="110">
        <v>47</v>
      </c>
      <c r="C26" s="110"/>
      <c r="D26" s="110"/>
      <c r="E26" s="110"/>
      <c r="F26" s="110"/>
      <c r="G26" s="110"/>
      <c r="H26" s="110"/>
      <c r="I26" s="110"/>
      <c r="J26" s="110"/>
      <c r="K26" s="101">
        <f t="shared" si="5"/>
        <v>47</v>
      </c>
      <c r="L26" s="126"/>
      <c r="M26" s="101">
        <f t="shared" si="4"/>
        <v>47</v>
      </c>
    </row>
    <row r="27" spans="1:13" ht="17.25" customHeight="1" x14ac:dyDescent="0.25">
      <c r="A27" s="103" t="s">
        <v>22</v>
      </c>
      <c r="B27" s="110">
        <v>45</v>
      </c>
      <c r="C27" s="110"/>
      <c r="D27" s="110"/>
      <c r="E27" s="110"/>
      <c r="F27" s="110"/>
      <c r="G27" s="110"/>
      <c r="H27" s="110"/>
      <c r="I27" s="110"/>
      <c r="J27" s="110"/>
      <c r="K27" s="101">
        <f t="shared" si="5"/>
        <v>45</v>
      </c>
      <c r="L27" s="126"/>
      <c r="M27" s="101">
        <f t="shared" si="4"/>
        <v>45</v>
      </c>
    </row>
    <row r="28" spans="1:13" ht="17.25" customHeight="1" x14ac:dyDescent="0.25">
      <c r="A28" s="103" t="s">
        <v>10</v>
      </c>
      <c r="B28" s="110">
        <v>35</v>
      </c>
      <c r="C28" s="110"/>
      <c r="D28" s="110"/>
      <c r="E28" s="110"/>
      <c r="F28" s="110"/>
      <c r="G28" s="110"/>
      <c r="H28" s="110"/>
      <c r="I28" s="110"/>
      <c r="J28" s="110"/>
      <c r="K28" s="101">
        <f t="shared" si="5"/>
        <v>35</v>
      </c>
      <c r="L28" s="126"/>
      <c r="M28" s="101">
        <f t="shared" si="4"/>
        <v>35</v>
      </c>
    </row>
    <row r="29" spans="1:13" ht="17.25" customHeight="1" x14ac:dyDescent="0.25">
      <c r="A29" s="103" t="s">
        <v>17</v>
      </c>
      <c r="B29" s="110">
        <v>41</v>
      </c>
      <c r="C29" s="110"/>
      <c r="D29" s="110"/>
      <c r="E29" s="110"/>
      <c r="F29" s="110"/>
      <c r="G29" s="110"/>
      <c r="H29" s="110"/>
      <c r="I29" s="110"/>
      <c r="J29" s="110"/>
      <c r="K29" s="101">
        <f t="shared" si="5"/>
        <v>41</v>
      </c>
      <c r="L29" s="126"/>
      <c r="M29" s="101">
        <f t="shared" si="4"/>
        <v>41</v>
      </c>
    </row>
    <row r="30" spans="1:13" ht="17.25" customHeight="1" x14ac:dyDescent="0.25">
      <c r="A30" s="103" t="s">
        <v>19</v>
      </c>
      <c r="B30" s="110">
        <v>34</v>
      </c>
      <c r="C30" s="110"/>
      <c r="D30" s="110"/>
      <c r="E30" s="110"/>
      <c r="F30" s="110"/>
      <c r="G30" s="110"/>
      <c r="H30" s="110"/>
      <c r="I30" s="110"/>
      <c r="J30" s="110"/>
      <c r="K30" s="101">
        <f t="shared" si="5"/>
        <v>34</v>
      </c>
      <c r="L30" s="126"/>
      <c r="M30" s="101">
        <f t="shared" si="4"/>
        <v>34</v>
      </c>
    </row>
    <row r="31" spans="1:13" ht="17.25" customHeight="1" x14ac:dyDescent="0.25">
      <c r="A31" s="103" t="s">
        <v>7</v>
      </c>
      <c r="B31" s="110">
        <v>37</v>
      </c>
      <c r="C31" s="110"/>
      <c r="D31" s="110"/>
      <c r="E31" s="110"/>
      <c r="F31" s="110"/>
      <c r="G31" s="110"/>
      <c r="H31" s="110"/>
      <c r="I31" s="110"/>
      <c r="J31" s="110"/>
      <c r="K31" s="101">
        <f t="shared" si="5"/>
        <v>37</v>
      </c>
      <c r="L31" s="126"/>
      <c r="M31" s="101">
        <f t="shared" si="4"/>
        <v>37</v>
      </c>
    </row>
    <row r="32" spans="1:13" ht="17.25" customHeight="1" x14ac:dyDescent="0.25">
      <c r="A32" s="103" t="s">
        <v>5</v>
      </c>
      <c r="B32" s="110">
        <v>23</v>
      </c>
      <c r="C32" s="110"/>
      <c r="D32" s="110"/>
      <c r="E32" s="110"/>
      <c r="F32" s="110"/>
      <c r="G32" s="110"/>
      <c r="H32" s="110"/>
      <c r="I32" s="110"/>
      <c r="J32" s="110"/>
      <c r="K32" s="101">
        <f t="shared" si="5"/>
        <v>23</v>
      </c>
      <c r="L32" s="126"/>
      <c r="M32" s="101">
        <f t="shared" si="4"/>
        <v>23</v>
      </c>
    </row>
    <row r="33" spans="1:13" ht="17.25" customHeight="1" x14ac:dyDescent="0.25">
      <c r="A33" s="103" t="s">
        <v>9</v>
      </c>
      <c r="B33" s="110">
        <v>23</v>
      </c>
      <c r="C33" s="110"/>
      <c r="D33" s="110"/>
      <c r="E33" s="110"/>
      <c r="F33" s="110"/>
      <c r="G33" s="110"/>
      <c r="H33" s="110"/>
      <c r="I33" s="110"/>
      <c r="J33" s="110"/>
      <c r="K33" s="101">
        <f t="shared" si="5"/>
        <v>23</v>
      </c>
      <c r="L33" s="126"/>
      <c r="M33" s="101">
        <f t="shared" si="4"/>
        <v>23</v>
      </c>
    </row>
    <row r="34" spans="1:13" ht="17.25" customHeight="1" x14ac:dyDescent="0.25">
      <c r="A34" s="103" t="s">
        <v>16</v>
      </c>
      <c r="B34" s="110">
        <v>19</v>
      </c>
      <c r="C34" s="110"/>
      <c r="D34" s="110"/>
      <c r="E34" s="110"/>
      <c r="F34" s="110"/>
      <c r="G34" s="110"/>
      <c r="H34" s="110"/>
      <c r="I34" s="110"/>
      <c r="J34" s="110"/>
      <c r="K34" s="101">
        <f t="shared" si="5"/>
        <v>19</v>
      </c>
      <c r="L34" s="126"/>
      <c r="M34" s="101">
        <f t="shared" si="4"/>
        <v>19</v>
      </c>
    </row>
    <row r="35" spans="1:13" ht="17.25" customHeight="1" x14ac:dyDescent="0.25">
      <c r="A35" s="103" t="s">
        <v>21</v>
      </c>
      <c r="B35" s="110">
        <v>18</v>
      </c>
      <c r="C35" s="110"/>
      <c r="D35" s="110"/>
      <c r="E35" s="110"/>
      <c r="F35" s="110"/>
      <c r="G35" s="110"/>
      <c r="H35" s="110"/>
      <c r="I35" s="110"/>
      <c r="J35" s="110"/>
      <c r="K35" s="101">
        <f t="shared" si="5"/>
        <v>18</v>
      </c>
      <c r="L35" s="126"/>
      <c r="M35" s="101">
        <f t="shared" si="4"/>
        <v>18</v>
      </c>
    </row>
    <row r="36" spans="1:13" ht="17.25" customHeight="1" x14ac:dyDescent="0.25">
      <c r="A36" s="103" t="s">
        <v>11</v>
      </c>
      <c r="B36" s="110">
        <v>17</v>
      </c>
      <c r="C36" s="110"/>
      <c r="D36" s="110"/>
      <c r="E36" s="110"/>
      <c r="F36" s="110"/>
      <c r="G36" s="110"/>
      <c r="H36" s="110"/>
      <c r="I36" s="110"/>
      <c r="J36" s="110"/>
      <c r="K36" s="101">
        <f t="shared" si="5"/>
        <v>17</v>
      </c>
      <c r="L36" s="126"/>
      <c r="M36" s="101">
        <f t="shared" si="4"/>
        <v>17</v>
      </c>
    </row>
    <row r="37" spans="1:13" ht="17.25" customHeight="1" x14ac:dyDescent="0.25">
      <c r="A37" s="103" t="s">
        <v>13</v>
      </c>
      <c r="B37" s="110">
        <v>16</v>
      </c>
      <c r="C37" s="110"/>
      <c r="D37" s="110"/>
      <c r="E37" s="110"/>
      <c r="F37" s="110"/>
      <c r="G37" s="110"/>
      <c r="H37" s="110"/>
      <c r="I37" s="110"/>
      <c r="J37" s="110"/>
      <c r="K37" s="101">
        <f t="shared" si="5"/>
        <v>16</v>
      </c>
      <c r="L37" s="126"/>
      <c r="M37" s="101">
        <f t="shared" si="4"/>
        <v>16</v>
      </c>
    </row>
  </sheetData>
  <sortState ref="A21:M37">
    <sortCondition descending="1" ref="B21:B37"/>
  </sortState>
  <conditionalFormatting sqref="M21:M37">
    <cfRule type="cellIs" dxfId="5" priority="1" operator="greaterThan">
      <formula>45</formula>
    </cfRule>
    <cfRule type="cellIs" dxfId="4" priority="2" operator="between">
      <formula>22</formula>
      <formula>45</formula>
    </cfRule>
    <cfRule type="cellIs" dxfId="3" priority="3" operator="lessThan">
      <formula>21</formula>
    </cfRule>
  </conditionalFormatting>
  <conditionalFormatting sqref="K21:K37">
    <cfRule type="cellIs" dxfId="2" priority="4" operator="greaterThan">
      <formula>45</formula>
    </cfRule>
    <cfRule type="cellIs" dxfId="1" priority="5" operator="between">
      <formula>22</formula>
      <formula>45</formula>
    </cfRule>
    <cfRule type="cellIs" dxfId="0" priority="6" operator="lessThan">
      <formula>21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sqref="A1:C2"/>
    </sheetView>
  </sheetViews>
  <sheetFormatPr baseColWidth="10" defaultRowHeight="15" x14ac:dyDescent="0.25"/>
  <cols>
    <col min="1" max="1" width="11" bestFit="1" customWidth="1"/>
    <col min="3" max="3" width="24.85546875" customWidth="1"/>
    <col min="4" max="4" width="5.5703125" bestFit="1" customWidth="1"/>
    <col min="5" max="5" width="5.42578125" bestFit="1" customWidth="1"/>
    <col min="6" max="6" width="6" bestFit="1" customWidth="1"/>
    <col min="7" max="7" width="6.42578125" bestFit="1" customWidth="1"/>
    <col min="8" max="8" width="6.5703125" bestFit="1" customWidth="1"/>
    <col min="9" max="9" width="5" bestFit="1" customWidth="1"/>
    <col min="10" max="10" width="6.5703125" bestFit="1" customWidth="1"/>
    <col min="11" max="11" width="38.28515625" customWidth="1"/>
    <col min="12" max="12" width="11.85546875" bestFit="1" customWidth="1"/>
    <col min="13" max="13" width="10.85546875" bestFit="1" customWidth="1"/>
  </cols>
  <sheetData>
    <row r="1" spans="1:13" x14ac:dyDescent="0.25">
      <c r="A1" s="159" t="s">
        <v>308</v>
      </c>
      <c r="B1" s="159"/>
      <c r="C1" s="159"/>
      <c r="D1" s="159" t="s">
        <v>309</v>
      </c>
      <c r="E1" s="159"/>
      <c r="F1" s="159"/>
      <c r="G1" s="159"/>
      <c r="H1" s="159"/>
      <c r="I1" s="159"/>
      <c r="J1" s="159"/>
      <c r="K1" s="159" t="s">
        <v>310</v>
      </c>
      <c r="L1" s="160" t="s">
        <v>311</v>
      </c>
      <c r="M1" s="159" t="s">
        <v>305</v>
      </c>
    </row>
    <row r="2" spans="1:13" x14ac:dyDescent="0.25">
      <c r="A2" s="159"/>
      <c r="B2" s="159"/>
      <c r="C2" s="159"/>
      <c r="D2" s="143" t="s">
        <v>312</v>
      </c>
      <c r="E2" s="143" t="s">
        <v>313</v>
      </c>
      <c r="F2" s="143" t="s">
        <v>314</v>
      </c>
      <c r="G2" s="143" t="s">
        <v>315</v>
      </c>
      <c r="H2" s="143" t="s">
        <v>316</v>
      </c>
      <c r="I2" s="143" t="s">
        <v>317</v>
      </c>
      <c r="J2" s="143" t="s">
        <v>306</v>
      </c>
      <c r="K2" s="159"/>
      <c r="L2" s="160"/>
      <c r="M2" s="159"/>
    </row>
    <row r="3" spans="1:13" x14ac:dyDescent="0.25">
      <c r="A3" s="159" t="s">
        <v>318</v>
      </c>
      <c r="B3" s="143"/>
      <c r="C3" s="144" t="s">
        <v>319</v>
      </c>
      <c r="D3" s="145"/>
      <c r="E3" s="145"/>
      <c r="F3" s="145"/>
      <c r="G3" s="145"/>
      <c r="H3" s="145"/>
      <c r="I3" s="145"/>
      <c r="J3" s="145"/>
      <c r="K3" s="145" t="s">
        <v>320</v>
      </c>
      <c r="L3" s="145" t="s">
        <v>321</v>
      </c>
      <c r="M3" s="146" t="s">
        <v>322</v>
      </c>
    </row>
    <row r="4" spans="1:13" x14ac:dyDescent="0.25">
      <c r="A4" s="159"/>
      <c r="B4" s="143"/>
      <c r="C4" s="144" t="s">
        <v>323</v>
      </c>
      <c r="D4" s="145"/>
      <c r="E4" s="145"/>
      <c r="F4" s="145"/>
      <c r="G4" s="145"/>
      <c r="H4" s="145"/>
      <c r="I4" s="145"/>
      <c r="J4" s="145"/>
      <c r="K4" s="145" t="s">
        <v>324</v>
      </c>
      <c r="L4" s="145" t="s">
        <v>325</v>
      </c>
      <c r="M4" s="146" t="s">
        <v>322</v>
      </c>
    </row>
    <row r="5" spans="1:13" x14ac:dyDescent="0.25">
      <c r="A5" s="159"/>
      <c r="B5" s="143"/>
      <c r="C5" s="144" t="s">
        <v>326</v>
      </c>
      <c r="D5" s="145"/>
      <c r="E5" s="145"/>
      <c r="F5" s="145"/>
      <c r="G5" s="145"/>
      <c r="H5" s="145"/>
      <c r="I5" s="145"/>
      <c r="J5" s="145"/>
      <c r="K5" s="145" t="s">
        <v>327</v>
      </c>
      <c r="L5" s="145" t="s">
        <v>328</v>
      </c>
      <c r="M5" s="146" t="s">
        <v>322</v>
      </c>
    </row>
    <row r="6" spans="1:13" x14ac:dyDescent="0.25">
      <c r="A6" s="159"/>
      <c r="B6" s="143"/>
      <c r="C6" s="144" t="s">
        <v>329</v>
      </c>
      <c r="D6" s="145"/>
      <c r="E6" s="145"/>
      <c r="F6" s="145"/>
      <c r="G6" s="145"/>
      <c r="H6" s="145"/>
      <c r="I6" s="145"/>
      <c r="J6" s="145"/>
      <c r="K6" s="145" t="s">
        <v>330</v>
      </c>
      <c r="L6" s="145">
        <v>206</v>
      </c>
      <c r="M6" s="146" t="s">
        <v>322</v>
      </c>
    </row>
    <row r="7" spans="1:13" x14ac:dyDescent="0.25">
      <c r="A7" s="159"/>
      <c r="B7" s="143"/>
      <c r="C7" s="144" t="s">
        <v>331</v>
      </c>
      <c r="D7" s="145"/>
      <c r="E7" s="145"/>
      <c r="F7" s="145"/>
      <c r="G7" s="145"/>
      <c r="H7" s="145"/>
      <c r="I7" s="145"/>
      <c r="J7" s="145"/>
      <c r="K7" s="145" t="s">
        <v>332</v>
      </c>
      <c r="L7" s="145" t="s">
        <v>333</v>
      </c>
      <c r="M7" s="146" t="s">
        <v>322</v>
      </c>
    </row>
    <row r="8" spans="1:13" x14ac:dyDescent="0.25">
      <c r="A8" s="159"/>
      <c r="B8" s="143"/>
      <c r="C8" s="144" t="s">
        <v>334</v>
      </c>
      <c r="D8" s="145"/>
      <c r="E8" s="145"/>
      <c r="F8" s="145"/>
      <c r="G8" s="145"/>
      <c r="H8" s="145"/>
      <c r="I8" s="145"/>
      <c r="J8" s="145"/>
      <c r="K8" s="145" t="s">
        <v>324</v>
      </c>
      <c r="L8" s="145" t="s">
        <v>335</v>
      </c>
      <c r="M8" s="146" t="s">
        <v>322</v>
      </c>
    </row>
    <row r="9" spans="1:13" x14ac:dyDescent="0.25">
      <c r="A9" s="159"/>
      <c r="B9" s="143"/>
      <c r="C9" s="144" t="s">
        <v>336</v>
      </c>
      <c r="D9" s="145"/>
      <c r="E9" s="145"/>
      <c r="F9" s="145"/>
      <c r="G9" s="145"/>
      <c r="H9" s="145"/>
      <c r="I9" s="145"/>
      <c r="J9" s="145"/>
      <c r="K9" s="145" t="s">
        <v>324</v>
      </c>
      <c r="L9" s="145" t="s">
        <v>337</v>
      </c>
      <c r="M9" s="146" t="s">
        <v>322</v>
      </c>
    </row>
    <row r="10" spans="1:13" x14ac:dyDescent="0.25">
      <c r="A10" s="159"/>
      <c r="B10" s="143"/>
      <c r="C10" s="144" t="s">
        <v>338</v>
      </c>
      <c r="D10" s="145"/>
      <c r="E10" s="145"/>
      <c r="F10" s="145"/>
      <c r="G10" s="145"/>
      <c r="H10" s="145"/>
      <c r="I10" s="145"/>
      <c r="J10" s="145"/>
      <c r="K10" s="145" t="s">
        <v>339</v>
      </c>
      <c r="L10" s="145" t="s">
        <v>340</v>
      </c>
      <c r="M10" s="146" t="s">
        <v>322</v>
      </c>
    </row>
    <row r="11" spans="1:13" x14ac:dyDescent="0.25">
      <c r="A11" s="159"/>
      <c r="B11" s="143"/>
      <c r="C11" s="144" t="s">
        <v>341</v>
      </c>
      <c r="D11" s="145"/>
      <c r="E11" s="145"/>
      <c r="F11" s="145"/>
      <c r="G11" s="145"/>
      <c r="H11" s="145"/>
      <c r="I11" s="145"/>
      <c r="J11" s="145"/>
      <c r="K11" s="145" t="s">
        <v>324</v>
      </c>
      <c r="L11" s="145" t="s">
        <v>342</v>
      </c>
      <c r="M11" s="146" t="s">
        <v>322</v>
      </c>
    </row>
    <row r="12" spans="1:13" x14ac:dyDescent="0.25">
      <c r="A12" s="159"/>
      <c r="B12" s="143"/>
      <c r="C12" s="144" t="s">
        <v>343</v>
      </c>
      <c r="D12" s="145"/>
      <c r="E12" s="145"/>
      <c r="F12" s="145"/>
      <c r="G12" s="145"/>
      <c r="H12" s="145"/>
      <c r="I12" s="145"/>
      <c r="J12" s="145"/>
      <c r="K12" s="145" t="s">
        <v>339</v>
      </c>
      <c r="L12" s="145" t="s">
        <v>344</v>
      </c>
      <c r="M12" s="146" t="s">
        <v>322</v>
      </c>
    </row>
    <row r="13" spans="1:13" x14ac:dyDescent="0.25">
      <c r="A13" s="159"/>
      <c r="B13" s="143"/>
      <c r="C13" s="144" t="s">
        <v>345</v>
      </c>
      <c r="D13" s="145"/>
      <c r="E13" s="145"/>
      <c r="F13" s="145"/>
      <c r="G13" s="145"/>
      <c r="H13" s="145"/>
      <c r="I13" s="145"/>
      <c r="J13" s="145"/>
      <c r="K13" s="147">
        <v>0.13</v>
      </c>
      <c r="L13" s="145">
        <v>168</v>
      </c>
      <c r="M13" s="146" t="s">
        <v>322</v>
      </c>
    </row>
    <row r="14" spans="1:13" x14ac:dyDescent="0.25">
      <c r="A14" s="159"/>
      <c r="B14" s="143"/>
      <c r="C14" s="144" t="s">
        <v>346</v>
      </c>
      <c r="D14" s="145"/>
      <c r="E14" s="145"/>
      <c r="F14" s="145"/>
      <c r="G14" s="145"/>
      <c r="H14" s="145"/>
      <c r="I14" s="145"/>
      <c r="J14" s="145"/>
      <c r="K14" s="145" t="s">
        <v>327</v>
      </c>
      <c r="L14" s="145" t="s">
        <v>347</v>
      </c>
      <c r="M14" s="146" t="s">
        <v>322</v>
      </c>
    </row>
    <row r="15" spans="1:13" x14ac:dyDescent="0.25">
      <c r="A15" s="159"/>
      <c r="B15" s="143"/>
      <c r="C15" s="144" t="s">
        <v>348</v>
      </c>
      <c r="D15" s="145"/>
      <c r="E15" s="145"/>
      <c r="F15" s="145"/>
      <c r="G15" s="145"/>
      <c r="H15" s="145"/>
      <c r="I15" s="145"/>
      <c r="J15" s="145"/>
      <c r="K15" s="145" t="s">
        <v>349</v>
      </c>
      <c r="L15" s="145" t="s">
        <v>350</v>
      </c>
      <c r="M15" s="146" t="s">
        <v>322</v>
      </c>
    </row>
    <row r="16" spans="1:13" x14ac:dyDescent="0.25">
      <c r="A16" s="159"/>
      <c r="B16" s="143"/>
      <c r="C16" s="144" t="s">
        <v>351</v>
      </c>
      <c r="D16" s="145"/>
      <c r="E16" s="145"/>
      <c r="F16" s="145"/>
      <c r="G16" s="145"/>
      <c r="H16" s="145"/>
      <c r="I16" s="145"/>
      <c r="J16" s="145"/>
      <c r="K16" s="145" t="s">
        <v>324</v>
      </c>
      <c r="L16" s="145" t="s">
        <v>352</v>
      </c>
      <c r="M16" s="146" t="s">
        <v>322</v>
      </c>
    </row>
    <row r="17" spans="1:13" x14ac:dyDescent="0.25">
      <c r="A17" s="159"/>
      <c r="B17" s="143"/>
      <c r="C17" s="144" t="s">
        <v>353</v>
      </c>
      <c r="D17" s="145"/>
      <c r="E17" s="145"/>
      <c r="F17" s="145"/>
      <c r="G17" s="145"/>
      <c r="H17" s="145"/>
      <c r="I17" s="145"/>
      <c r="J17" s="145"/>
      <c r="K17" s="145" t="s">
        <v>354</v>
      </c>
      <c r="L17" s="145" t="s">
        <v>355</v>
      </c>
      <c r="M17" s="146" t="s">
        <v>322</v>
      </c>
    </row>
    <row r="18" spans="1:13" x14ac:dyDescent="0.25">
      <c r="A18" s="159"/>
      <c r="B18" s="143"/>
      <c r="C18" s="144" t="s">
        <v>356</v>
      </c>
      <c r="D18" s="145"/>
      <c r="E18" s="145"/>
      <c r="F18" s="145"/>
      <c r="G18" s="145"/>
      <c r="H18" s="145"/>
      <c r="I18" s="145"/>
      <c r="J18" s="145"/>
      <c r="K18" s="147">
        <v>0.13</v>
      </c>
      <c r="L18" s="145">
        <v>672</v>
      </c>
      <c r="M18" s="146" t="s">
        <v>322</v>
      </c>
    </row>
    <row r="19" spans="1:13" x14ac:dyDescent="0.25">
      <c r="A19" s="159"/>
      <c r="B19" s="143"/>
      <c r="C19" s="144" t="s">
        <v>357</v>
      </c>
      <c r="D19" s="145"/>
      <c r="E19" s="145"/>
      <c r="F19" s="145"/>
      <c r="G19" s="145"/>
      <c r="H19" s="145"/>
      <c r="I19" s="145"/>
      <c r="J19" s="145"/>
      <c r="K19" s="145" t="s">
        <v>327</v>
      </c>
      <c r="L19" s="145" t="s">
        <v>347</v>
      </c>
      <c r="M19" s="146" t="s">
        <v>322</v>
      </c>
    </row>
    <row r="20" spans="1:13" x14ac:dyDescent="0.25">
      <c r="A20" s="159" t="s">
        <v>358</v>
      </c>
      <c r="B20" s="143"/>
      <c r="C20" s="144" t="s">
        <v>359</v>
      </c>
      <c r="D20" s="145"/>
      <c r="E20" s="145"/>
      <c r="F20" s="145"/>
      <c r="G20" s="145"/>
      <c r="H20" s="145"/>
      <c r="I20" s="145"/>
      <c r="J20" s="145"/>
      <c r="K20" s="147">
        <v>0.1</v>
      </c>
      <c r="L20" s="145">
        <v>251</v>
      </c>
      <c r="M20" s="146" t="s">
        <v>322</v>
      </c>
    </row>
    <row r="21" spans="1:13" x14ac:dyDescent="0.25">
      <c r="A21" s="159"/>
      <c r="B21" s="143"/>
      <c r="C21" s="144" t="s">
        <v>360</v>
      </c>
      <c r="D21" s="145"/>
      <c r="E21" s="145"/>
      <c r="F21" s="145"/>
      <c r="G21" s="145"/>
      <c r="H21" s="145"/>
      <c r="I21" s="145"/>
      <c r="J21" s="145"/>
      <c r="K21" s="145">
        <v>20</v>
      </c>
      <c r="L21" s="145">
        <v>202</v>
      </c>
      <c r="M21" s="146" t="s">
        <v>322</v>
      </c>
    </row>
    <row r="22" spans="1:13" x14ac:dyDescent="0.25">
      <c r="A22" s="159"/>
      <c r="B22" s="143"/>
      <c r="C22" s="144" t="s">
        <v>361</v>
      </c>
      <c r="D22" s="145"/>
      <c r="E22" s="145"/>
      <c r="F22" s="145"/>
      <c r="G22" s="145"/>
      <c r="H22" s="145"/>
      <c r="I22" s="145"/>
      <c r="J22" s="145"/>
      <c r="K22" s="145">
        <v>20</v>
      </c>
      <c r="L22" s="145">
        <v>188</v>
      </c>
      <c r="M22" s="146" t="s">
        <v>322</v>
      </c>
    </row>
    <row r="23" spans="1:13" x14ac:dyDescent="0.25">
      <c r="A23" s="159"/>
      <c r="B23" s="143"/>
      <c r="C23" s="144" t="s">
        <v>362</v>
      </c>
      <c r="D23" s="145"/>
      <c r="E23" s="145"/>
      <c r="F23" s="145"/>
      <c r="G23" s="145"/>
      <c r="H23" s="145"/>
      <c r="I23" s="145"/>
      <c r="J23" s="145"/>
      <c r="K23" s="147">
        <v>0.2</v>
      </c>
      <c r="L23" s="145">
        <v>53</v>
      </c>
      <c r="M23" s="146" t="s">
        <v>322</v>
      </c>
    </row>
    <row r="24" spans="1:13" x14ac:dyDescent="0.25">
      <c r="A24" s="159"/>
      <c r="B24" s="143"/>
      <c r="C24" s="144" t="s">
        <v>4</v>
      </c>
      <c r="D24" s="145"/>
      <c r="E24" s="145"/>
      <c r="F24" s="145"/>
      <c r="G24" s="145"/>
      <c r="H24" s="145"/>
      <c r="I24" s="145"/>
      <c r="J24" s="145"/>
      <c r="K24" s="145">
        <v>20</v>
      </c>
      <c r="L24" s="145">
        <v>161</v>
      </c>
      <c r="M24" s="146" t="s">
        <v>322</v>
      </c>
    </row>
    <row r="25" spans="1:13" ht="17.25" x14ac:dyDescent="0.25">
      <c r="A25" s="159"/>
      <c r="B25" s="143"/>
      <c r="C25" s="143" t="s">
        <v>363</v>
      </c>
      <c r="D25" s="145"/>
      <c r="E25" s="145"/>
      <c r="F25" s="145"/>
      <c r="G25" s="145"/>
      <c r="H25" s="148" t="s">
        <v>364</v>
      </c>
      <c r="I25" s="148" t="s">
        <v>364</v>
      </c>
      <c r="J25" s="145"/>
      <c r="K25" s="147">
        <v>0.1</v>
      </c>
      <c r="L25" s="145">
        <v>125</v>
      </c>
      <c r="M25" s="146" t="s">
        <v>322</v>
      </c>
    </row>
    <row r="26" spans="1:13" x14ac:dyDescent="0.25">
      <c r="A26" s="159" t="s">
        <v>365</v>
      </c>
      <c r="B26" s="143"/>
      <c r="C26" s="144" t="s">
        <v>366</v>
      </c>
      <c r="D26" s="145"/>
      <c r="E26" s="145"/>
      <c r="F26" s="145"/>
      <c r="G26" s="145"/>
      <c r="H26" s="145"/>
      <c r="I26" s="145"/>
      <c r="J26" s="145"/>
      <c r="K26" s="145">
        <v>15</v>
      </c>
      <c r="L26" s="145">
        <v>393</v>
      </c>
      <c r="M26" s="146" t="s">
        <v>322</v>
      </c>
    </row>
    <row r="27" spans="1:13" x14ac:dyDescent="0.25">
      <c r="A27" s="159"/>
      <c r="B27" s="159"/>
      <c r="C27" s="149" t="s">
        <v>367</v>
      </c>
      <c r="D27" s="161"/>
      <c r="E27" s="161"/>
      <c r="F27" s="161"/>
      <c r="G27" s="161"/>
      <c r="H27" s="161"/>
      <c r="I27" s="161"/>
      <c r="J27" s="161"/>
      <c r="K27" s="145" t="s">
        <v>307</v>
      </c>
      <c r="L27" s="161" t="s">
        <v>369</v>
      </c>
      <c r="M27" s="161"/>
    </row>
    <row r="28" spans="1:13" x14ac:dyDescent="0.25">
      <c r="A28" s="159"/>
      <c r="B28" s="159"/>
      <c r="C28" s="143" t="s">
        <v>362</v>
      </c>
      <c r="D28" s="161"/>
      <c r="E28" s="161"/>
      <c r="F28" s="161"/>
      <c r="G28" s="161"/>
      <c r="H28" s="161"/>
      <c r="I28" s="161"/>
      <c r="J28" s="161"/>
      <c r="K28" s="150" t="s">
        <v>368</v>
      </c>
      <c r="L28" s="161"/>
      <c r="M28" s="161"/>
    </row>
    <row r="29" spans="1:13" x14ac:dyDescent="0.25">
      <c r="A29" s="159"/>
      <c r="B29" s="143"/>
      <c r="C29" s="144" t="s">
        <v>370</v>
      </c>
      <c r="D29" s="145"/>
      <c r="E29" s="145"/>
      <c r="F29" s="145"/>
      <c r="G29" s="145"/>
      <c r="H29" s="145"/>
      <c r="I29" s="145"/>
      <c r="J29" s="145"/>
      <c r="K29" s="145" t="s">
        <v>371</v>
      </c>
      <c r="L29" s="145" t="s">
        <v>372</v>
      </c>
      <c r="M29" s="146" t="s">
        <v>322</v>
      </c>
    </row>
    <row r="30" spans="1:13" x14ac:dyDescent="0.25">
      <c r="A30" s="159" t="s">
        <v>373</v>
      </c>
      <c r="B30" s="143"/>
      <c r="C30" s="144" t="s">
        <v>374</v>
      </c>
      <c r="D30" s="145"/>
      <c r="E30" s="145"/>
      <c r="F30" s="145"/>
      <c r="G30" s="145"/>
      <c r="H30" s="145"/>
      <c r="I30" s="145"/>
      <c r="J30" s="145"/>
      <c r="K30" s="147">
        <v>0.25</v>
      </c>
      <c r="L30" s="145">
        <v>55</v>
      </c>
      <c r="M30" s="146" t="s">
        <v>322</v>
      </c>
    </row>
    <row r="31" spans="1:13" x14ac:dyDescent="0.25">
      <c r="A31" s="159"/>
      <c r="B31" s="143"/>
      <c r="C31" s="144" t="s">
        <v>375</v>
      </c>
      <c r="D31" s="145"/>
      <c r="E31" s="145"/>
      <c r="F31" s="145"/>
      <c r="G31" s="145"/>
      <c r="H31" s="145"/>
      <c r="I31" s="145"/>
      <c r="J31" s="145"/>
      <c r="K31" s="147">
        <v>0.15</v>
      </c>
      <c r="L31" s="145">
        <v>176</v>
      </c>
      <c r="M31" s="146" t="s">
        <v>322</v>
      </c>
    </row>
    <row r="32" spans="1:13" x14ac:dyDescent="0.25">
      <c r="A32" s="159"/>
      <c r="B32" s="143"/>
      <c r="C32" s="144" t="s">
        <v>376</v>
      </c>
      <c r="D32" s="145"/>
      <c r="E32" s="145"/>
      <c r="F32" s="145"/>
      <c r="G32" s="145"/>
      <c r="H32" s="145"/>
      <c r="I32" s="145"/>
      <c r="J32" s="145"/>
      <c r="K32" s="147">
        <v>0.15</v>
      </c>
      <c r="L32" s="145">
        <v>186</v>
      </c>
      <c r="M32" s="146" t="s">
        <v>322</v>
      </c>
    </row>
    <row r="33" spans="1:13" ht="17.25" x14ac:dyDescent="0.25">
      <c r="A33" s="159"/>
      <c r="B33" s="143"/>
      <c r="C33" s="143" t="s">
        <v>377</v>
      </c>
      <c r="D33" s="145"/>
      <c r="E33" s="145"/>
      <c r="F33" s="145"/>
      <c r="G33" s="145"/>
      <c r="H33" s="145"/>
      <c r="I33" s="145"/>
      <c r="J33" s="145"/>
      <c r="K33" s="147">
        <v>0.08</v>
      </c>
      <c r="L33" s="145">
        <v>187</v>
      </c>
      <c r="M33" s="146" t="s">
        <v>322</v>
      </c>
    </row>
    <row r="34" spans="1:13" x14ac:dyDescent="0.25">
      <c r="A34" s="159"/>
      <c r="B34" s="143"/>
      <c r="C34" s="144" t="s">
        <v>378</v>
      </c>
      <c r="D34" s="145"/>
      <c r="E34" s="145"/>
      <c r="F34" s="145"/>
      <c r="G34" s="145"/>
      <c r="H34" s="145"/>
      <c r="I34" s="145"/>
      <c r="J34" s="145"/>
      <c r="K34" s="147">
        <v>0.15</v>
      </c>
      <c r="L34" s="145">
        <v>39</v>
      </c>
      <c r="M34" s="146" t="s">
        <v>322</v>
      </c>
    </row>
    <row r="35" spans="1:13" x14ac:dyDescent="0.25">
      <c r="A35" s="159"/>
      <c r="B35" s="143"/>
      <c r="C35" s="144" t="s">
        <v>379</v>
      </c>
      <c r="D35" s="145"/>
      <c r="E35" s="145"/>
      <c r="F35" s="145"/>
      <c r="G35" s="145"/>
      <c r="H35" s="145"/>
      <c r="I35" s="145"/>
      <c r="J35" s="145"/>
      <c r="K35" s="147">
        <v>0.15</v>
      </c>
      <c r="L35" s="145">
        <v>196</v>
      </c>
      <c r="M35" s="146" t="s">
        <v>322</v>
      </c>
    </row>
    <row r="36" spans="1:13" x14ac:dyDescent="0.25">
      <c r="A36" s="159" t="s">
        <v>380</v>
      </c>
      <c r="B36" s="143"/>
      <c r="C36" s="144" t="s">
        <v>381</v>
      </c>
      <c r="D36" s="145"/>
      <c r="E36" s="145"/>
      <c r="F36" s="145"/>
      <c r="G36" s="145"/>
      <c r="H36" s="145"/>
      <c r="I36" s="145"/>
      <c r="J36" s="145"/>
      <c r="K36" s="145" t="s">
        <v>382</v>
      </c>
      <c r="L36" s="145">
        <v>105</v>
      </c>
      <c r="M36" s="146" t="s">
        <v>322</v>
      </c>
    </row>
    <row r="37" spans="1:13" x14ac:dyDescent="0.25">
      <c r="A37" s="159"/>
      <c r="B37" s="143"/>
      <c r="C37" s="144" t="s">
        <v>383</v>
      </c>
      <c r="D37" s="145"/>
      <c r="E37" s="145"/>
      <c r="F37" s="145"/>
      <c r="G37" s="145"/>
      <c r="H37" s="145"/>
      <c r="I37" s="145"/>
      <c r="J37" s="145"/>
      <c r="K37" s="145" t="s">
        <v>382</v>
      </c>
      <c r="L37" s="145">
        <v>100</v>
      </c>
      <c r="M37" s="146" t="s">
        <v>322</v>
      </c>
    </row>
    <row r="38" spans="1:13" x14ac:dyDescent="0.25">
      <c r="A38" s="159" t="s">
        <v>308</v>
      </c>
      <c r="B38" s="159"/>
      <c r="C38" s="159"/>
      <c r="D38" s="143" t="s">
        <v>312</v>
      </c>
      <c r="E38" s="143" t="s">
        <v>313</v>
      </c>
      <c r="F38" s="143" t="s">
        <v>314</v>
      </c>
      <c r="G38" s="143" t="s">
        <v>315</v>
      </c>
      <c r="H38" s="143" t="s">
        <v>316</v>
      </c>
      <c r="I38" s="143" t="s">
        <v>317</v>
      </c>
      <c r="J38" s="143" t="s">
        <v>306</v>
      </c>
      <c r="K38" s="143" t="s">
        <v>310</v>
      </c>
      <c r="L38" s="143" t="s">
        <v>384</v>
      </c>
      <c r="M38" s="143" t="s">
        <v>305</v>
      </c>
    </row>
  </sheetData>
  <mergeCells count="21">
    <mergeCell ref="H27:H28"/>
    <mergeCell ref="F27:F28"/>
    <mergeCell ref="A30:A35"/>
    <mergeCell ref="A36:A37"/>
    <mergeCell ref="A38:C38"/>
    <mergeCell ref="G27:G28"/>
    <mergeCell ref="A20:A25"/>
    <mergeCell ref="A26:A29"/>
    <mergeCell ref="B27:B28"/>
    <mergeCell ref="D27:D28"/>
    <mergeCell ref="E27:E28"/>
    <mergeCell ref="M1:M2"/>
    <mergeCell ref="I27:I28"/>
    <mergeCell ref="J27:J28"/>
    <mergeCell ref="L27:L28"/>
    <mergeCell ref="M27:M28"/>
    <mergeCell ref="A3:A19"/>
    <mergeCell ref="A1:C2"/>
    <mergeCell ref="D1:J1"/>
    <mergeCell ref="K1:K2"/>
    <mergeCell ref="L1:L2"/>
  </mergeCells>
  <hyperlinks>
    <hyperlink ref="L1" r:id="rId1" location="cite_note-0" display="http://www.uesp.net/wiki/Skyrim:Enchanting_Effects - cite_note-0"/>
    <hyperlink ref="C3" r:id="rId2" tooltip="Skyrim:Fortify Alchemy" display="http://www.uesp.net/wiki/Skyrim:Fortify_Alchemy"/>
    <hyperlink ref="M3" r:id="rId3" display="javascript:toggleNavigationBar(1);"/>
    <hyperlink ref="C4" r:id="rId4" tooltip="Skyrim:Fortify Alteration" display="http://www.uesp.net/wiki/Skyrim:Fortify_Alteration"/>
    <hyperlink ref="M4" r:id="rId5" display="javascript:toggleNavigationBar(2);"/>
    <hyperlink ref="C5" r:id="rId6" tooltip="Skyrim:Fortify Archery" display="http://www.uesp.net/wiki/Skyrim:Fortify_Archery"/>
    <hyperlink ref="M5" r:id="rId7" display="javascript:toggleNavigationBar(3);"/>
    <hyperlink ref="C6" r:id="rId8" tooltip="Skyrim:Fortify Barter" display="http://www.uesp.net/wiki/Skyrim:Fortify_Barter"/>
    <hyperlink ref="M6" r:id="rId9" display="javascript:toggleNavigationBar(4);"/>
    <hyperlink ref="C7" r:id="rId10" tooltip="Skyrim:Fortify Block" display="http://www.uesp.net/wiki/Skyrim:Fortify_Block"/>
    <hyperlink ref="M7" r:id="rId11" display="javascript:toggleNavigationBar(5);"/>
    <hyperlink ref="C8" r:id="rId12" tooltip="Skyrim:Fortify Conjuration" display="http://www.uesp.net/wiki/Skyrim:Fortify_Conjuration"/>
    <hyperlink ref="M8" r:id="rId13" display="javascript:toggleNavigationBar(6);"/>
    <hyperlink ref="C9" r:id="rId14" tooltip="Skyrim:Fortify Destruction" display="http://www.uesp.net/wiki/Skyrim:Fortify_Destruction"/>
    <hyperlink ref="M9" r:id="rId15" display="javascript:toggleNavigationBar(7);"/>
    <hyperlink ref="C10" r:id="rId16" tooltip="Skyrim:Fortify Heavy Armor" display="http://www.uesp.net/wiki/Skyrim:Fortify_Heavy_Armor"/>
    <hyperlink ref="M10" r:id="rId17" display="javascript:toggleNavigationBar(8);"/>
    <hyperlink ref="C11" r:id="rId18" tooltip="Skyrim:Fortify Illusion" display="http://www.uesp.net/wiki/Skyrim:Fortify_Illusion"/>
    <hyperlink ref="M11" r:id="rId19" display="javascript:toggleNavigationBar(9);"/>
    <hyperlink ref="C12" r:id="rId20" tooltip="Skyrim:Fortify Light Armor" display="http://www.uesp.net/wiki/Skyrim:Fortify_Light_Armor"/>
    <hyperlink ref="M12" r:id="rId21" display="javascript:toggleNavigationBar(10);"/>
    <hyperlink ref="C13" r:id="rId22" tooltip="Skyrim:Fortify Lockpicking" display="http://www.uesp.net/wiki/Skyrim:Fortify_Lockpicking"/>
    <hyperlink ref="M13" r:id="rId23" display="javascript:toggleNavigationBar(11);"/>
    <hyperlink ref="C14" r:id="rId24" tooltip="Skyrim:Fortify One-handed" display="http://www.uesp.net/wiki/Skyrim:Fortify_One-handed"/>
    <hyperlink ref="M14" r:id="rId25" display="javascript:toggleNavigationBar(12);"/>
    <hyperlink ref="C15" r:id="rId26" tooltip="Skyrim:Fortify Pickpocket" display="http://www.uesp.net/wiki/Skyrim:Fortify_Pickpocket"/>
    <hyperlink ref="M15" r:id="rId27" display="javascript:toggleNavigationBar(13);"/>
    <hyperlink ref="C16" r:id="rId28" tooltip="Skyrim:Fortify Restoration" display="http://www.uesp.net/wiki/Skyrim:Fortify_Restoration"/>
    <hyperlink ref="M16" r:id="rId29" display="javascript:toggleNavigationBar(14);"/>
    <hyperlink ref="C17" r:id="rId30" tooltip="Skyrim:Fortify Smithing" display="http://www.uesp.net/wiki/Skyrim:Fortify_Smithing"/>
    <hyperlink ref="M17" r:id="rId31" display="javascript:toggleNavigationBar(15);"/>
    <hyperlink ref="C18" r:id="rId32" tooltip="Skyrim:Fortify Sneak" display="http://www.uesp.net/wiki/Skyrim:Fortify_Sneak"/>
    <hyperlink ref="M18" r:id="rId33" display="javascript:toggleNavigationBar(16);"/>
    <hyperlink ref="C19" r:id="rId34" tooltip="Skyrim:Fortify Two-handed" display="http://www.uesp.net/wiki/Skyrim:Fortify_Two-handed"/>
    <hyperlink ref="M19" r:id="rId35" display="javascript:toggleNavigationBar(17);"/>
    <hyperlink ref="C20" r:id="rId36" tooltip="Skyrim:Regenerate Health" display="http://www.uesp.net/wiki/Skyrim:Regenerate_Health"/>
    <hyperlink ref="M20" r:id="rId37" display="javascript:toggleNavigationBar(18);"/>
    <hyperlink ref="C21" r:id="rId38" tooltip="Skyrim:Fortify Health" display="http://www.uesp.net/wiki/Skyrim:Fortify_Health"/>
    <hyperlink ref="M21" r:id="rId39" display="javascript:toggleNavigationBar(19);"/>
    <hyperlink ref="C22" r:id="rId40" tooltip="Skyrim:Fortify Magicka" display="http://www.uesp.net/wiki/Skyrim:Fortify_Magicka"/>
    <hyperlink ref="M22" r:id="rId41" display="javascript:toggleNavigationBar(20);"/>
    <hyperlink ref="C23" r:id="rId42" tooltip="Skyrim:Regenerate Magicka" display="http://www.uesp.net/wiki/Skyrim:Regenerate_Magicka"/>
    <hyperlink ref="M23" r:id="rId43" display="javascript:toggleNavigationBar(21);"/>
    <hyperlink ref="C24" r:id="rId44" tooltip="Skyrim:Fortify Stamina" display="http://www.uesp.net/wiki/Skyrim:Fortify_Stamina"/>
    <hyperlink ref="M24" r:id="rId45" display="javascript:toggleNavigationBar(22);"/>
    <hyperlink ref="M25" r:id="rId46" display="javascript:toggleNavigationBar(23);"/>
    <hyperlink ref="C26" r:id="rId47" tooltip="Skyrim:Fortify Carry Weight" display="http://www.uesp.net/wiki/Skyrim:Fortify_Carry_Weight"/>
    <hyperlink ref="M26" r:id="rId48" display="javascript:toggleNavigationBar(24);"/>
    <hyperlink ref="K28" r:id="rId49" location="cite_note-FixedMagnitude-2" display="http://www.uesp.net/wiki/Skyrim:Enchanting_Effects - cite_note-FixedMagnitude-2"/>
    <hyperlink ref="C29" r:id="rId50" tooltip="Skyrim:Fortify Unarmed Damage" display="http://www.uesp.net/wiki/Skyrim:Fortify_Unarmed_Damage"/>
    <hyperlink ref="M29" r:id="rId51" display="javascript:toggleNavigationBar(25);"/>
    <hyperlink ref="C30" r:id="rId52" tooltip="Skyrim:Resist Disease" display="http://www.uesp.net/wiki/Skyrim:Resist_Disease"/>
    <hyperlink ref="M30" r:id="rId53" display="javascript:toggleNavigationBar(26);"/>
    <hyperlink ref="C31" r:id="rId54" tooltip="Skyrim:Resist Fire" display="http://www.uesp.net/wiki/Skyrim:Resist_Fire"/>
    <hyperlink ref="M31" r:id="rId55" display="javascript:toggleNavigationBar(27);"/>
    <hyperlink ref="C32" r:id="rId56" tooltip="Skyrim:Resist Frost" display="http://www.uesp.net/wiki/Skyrim:Resist_Frost"/>
    <hyperlink ref="M32" r:id="rId57" display="javascript:toggleNavigationBar(28);"/>
    <hyperlink ref="M33" r:id="rId58" display="javascript:toggleNavigationBar(29);"/>
    <hyperlink ref="C34" r:id="rId59" tooltip="Skyrim:Resist Poison" display="http://www.uesp.net/wiki/Skyrim:Resist_Poison"/>
    <hyperlink ref="M34" r:id="rId60" display="javascript:toggleNavigationBar(30);"/>
    <hyperlink ref="C35" r:id="rId61" tooltip="Skyrim:Resist Shock" display="http://www.uesp.net/wiki/Skyrim:Resist_Shock"/>
    <hyperlink ref="M35" r:id="rId62" display="javascript:toggleNavigationBar(31);"/>
    <hyperlink ref="C36" r:id="rId63" tooltip="Skyrim:Muffle (effect)" display="http://www.uesp.net/wiki/Skyrim:Muffle_%28effect%29"/>
    <hyperlink ref="M36" r:id="rId64" display="javascript:toggleNavigationBar(32);"/>
    <hyperlink ref="C37" r:id="rId65" tooltip="Skyrim:Waterbreathing (effect)" display="http://www.uesp.net/wiki/Skyrim:Waterbreathing_%28effect%29"/>
    <hyperlink ref="M37" r:id="rId66" display="javascript:toggleNavigationBar(33);"/>
  </hyperlinks>
  <pageMargins left="0.7" right="0.7" top="0.75" bottom="0.75" header="0.3" footer="0.3"/>
  <drawing r:id="rId6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35" workbookViewId="0">
      <selection sqref="A1:XFD40"/>
    </sheetView>
  </sheetViews>
  <sheetFormatPr baseColWidth="10" defaultRowHeight="15" x14ac:dyDescent="0.25"/>
  <cols>
    <col min="1" max="1" width="8.140625" bestFit="1" customWidth="1"/>
    <col min="3" max="3" width="14" bestFit="1" customWidth="1"/>
    <col min="5" max="5" width="21" bestFit="1" customWidth="1"/>
    <col min="6" max="6" width="7.28515625" bestFit="1" customWidth="1"/>
    <col min="7" max="7" width="10.85546875" bestFit="1" customWidth="1"/>
  </cols>
  <sheetData>
    <row r="1" spans="1:7" ht="30" x14ac:dyDescent="0.25">
      <c r="A1" s="159" t="s">
        <v>385</v>
      </c>
      <c r="B1" s="159"/>
      <c r="C1" s="159"/>
      <c r="D1" s="143" t="s">
        <v>386</v>
      </c>
      <c r="E1" s="143" t="s">
        <v>310</v>
      </c>
      <c r="F1" s="144" t="s">
        <v>311</v>
      </c>
      <c r="G1" s="143" t="s">
        <v>305</v>
      </c>
    </row>
    <row r="2" spans="1:7" x14ac:dyDescent="0.25">
      <c r="A2" s="159" t="s">
        <v>387</v>
      </c>
      <c r="B2" s="143"/>
      <c r="C2" s="144" t="s">
        <v>360</v>
      </c>
      <c r="D2" s="150" t="s">
        <v>336</v>
      </c>
      <c r="E2" s="145">
        <v>8</v>
      </c>
      <c r="F2" s="145">
        <v>31</v>
      </c>
      <c r="G2" s="146" t="s">
        <v>322</v>
      </c>
    </row>
    <row r="3" spans="1:7" ht="17.25" x14ac:dyDescent="0.25">
      <c r="A3" s="159"/>
      <c r="B3" s="143"/>
      <c r="C3" s="143" t="s">
        <v>388</v>
      </c>
      <c r="D3" s="150" t="s">
        <v>336</v>
      </c>
      <c r="E3" s="145">
        <v>10</v>
      </c>
      <c r="F3" s="145">
        <v>21</v>
      </c>
      <c r="G3" s="146" t="s">
        <v>322</v>
      </c>
    </row>
    <row r="4" spans="1:7" ht="17.25" x14ac:dyDescent="0.25">
      <c r="A4" s="159"/>
      <c r="B4" s="143"/>
      <c r="C4" s="143" t="s">
        <v>389</v>
      </c>
      <c r="D4" s="150" t="s">
        <v>336</v>
      </c>
      <c r="E4" s="145">
        <v>10</v>
      </c>
      <c r="F4" s="145">
        <v>22</v>
      </c>
      <c r="G4" s="146" t="s">
        <v>322</v>
      </c>
    </row>
    <row r="5" spans="1:7" ht="17.25" x14ac:dyDescent="0.25">
      <c r="A5" s="159" t="s">
        <v>390</v>
      </c>
      <c r="B5" s="143"/>
      <c r="C5" s="143" t="s">
        <v>391</v>
      </c>
      <c r="D5" s="150" t="s">
        <v>336</v>
      </c>
      <c r="E5" s="145">
        <v>10</v>
      </c>
      <c r="F5" s="145">
        <v>19</v>
      </c>
      <c r="G5" s="146" t="s">
        <v>322</v>
      </c>
    </row>
    <row r="6" spans="1:7" x14ac:dyDescent="0.25">
      <c r="A6" s="159"/>
      <c r="B6" s="143"/>
      <c r="C6" s="144" t="s">
        <v>375</v>
      </c>
      <c r="D6" s="150" t="s">
        <v>336</v>
      </c>
      <c r="E6" s="145">
        <v>10</v>
      </c>
      <c r="F6" s="145">
        <v>11</v>
      </c>
      <c r="G6" s="146" t="s">
        <v>322</v>
      </c>
    </row>
    <row r="7" spans="1:7" x14ac:dyDescent="0.25">
      <c r="A7" s="159"/>
      <c r="B7" s="159"/>
      <c r="C7" s="160" t="s">
        <v>376</v>
      </c>
      <c r="D7" s="163" t="s">
        <v>336</v>
      </c>
      <c r="E7" s="145">
        <v>10</v>
      </c>
      <c r="F7" s="161">
        <v>13</v>
      </c>
      <c r="G7" s="162" t="s">
        <v>322</v>
      </c>
    </row>
    <row r="8" spans="1:7" x14ac:dyDescent="0.25">
      <c r="A8" s="159"/>
      <c r="B8" s="159"/>
      <c r="C8" s="160"/>
      <c r="D8" s="163"/>
      <c r="E8" s="150" t="s">
        <v>392</v>
      </c>
      <c r="F8" s="161"/>
      <c r="G8" s="162"/>
    </row>
    <row r="9" spans="1:7" x14ac:dyDescent="0.25">
      <c r="A9" s="159"/>
      <c r="B9" s="143"/>
      <c r="C9" s="144" t="s">
        <v>361</v>
      </c>
      <c r="D9" s="150" t="s">
        <v>336</v>
      </c>
      <c r="E9" s="145">
        <v>15</v>
      </c>
      <c r="F9" s="145">
        <v>15</v>
      </c>
      <c r="G9" s="146" t="s">
        <v>322</v>
      </c>
    </row>
    <row r="10" spans="1:7" x14ac:dyDescent="0.25">
      <c r="A10" s="159"/>
      <c r="B10" s="143"/>
      <c r="C10" s="144" t="s">
        <v>379</v>
      </c>
      <c r="D10" s="150" t="s">
        <v>336</v>
      </c>
      <c r="E10" s="145">
        <v>10</v>
      </c>
      <c r="F10" s="145">
        <v>14</v>
      </c>
      <c r="G10" s="146" t="s">
        <v>322</v>
      </c>
    </row>
    <row r="11" spans="1:7" x14ac:dyDescent="0.25">
      <c r="A11" s="159"/>
      <c r="B11" s="143"/>
      <c r="C11" s="144" t="s">
        <v>4</v>
      </c>
      <c r="D11" s="150" t="s">
        <v>336</v>
      </c>
      <c r="E11" s="145">
        <v>15</v>
      </c>
      <c r="F11" s="145">
        <v>29</v>
      </c>
      <c r="G11" s="146" t="s">
        <v>322</v>
      </c>
    </row>
    <row r="12" spans="1:7" x14ac:dyDescent="0.25">
      <c r="A12" s="159" t="s">
        <v>393</v>
      </c>
      <c r="B12" s="143"/>
      <c r="C12" s="144" t="s">
        <v>394</v>
      </c>
      <c r="D12" s="150" t="s">
        <v>334</v>
      </c>
      <c r="E12" s="145" t="s">
        <v>395</v>
      </c>
      <c r="F12" s="145">
        <v>113</v>
      </c>
      <c r="G12" s="146" t="s">
        <v>322</v>
      </c>
    </row>
    <row r="13" spans="1:7" x14ac:dyDescent="0.25">
      <c r="A13" s="159"/>
      <c r="B13" s="143"/>
      <c r="C13" s="144" t="s">
        <v>396</v>
      </c>
      <c r="D13" s="150" t="s">
        <v>341</v>
      </c>
      <c r="E13" s="145" t="s">
        <v>395</v>
      </c>
      <c r="F13" s="145">
        <v>16</v>
      </c>
      <c r="G13" s="146" t="s">
        <v>322</v>
      </c>
    </row>
    <row r="14" spans="1:7" x14ac:dyDescent="0.25">
      <c r="A14" s="159"/>
      <c r="B14" s="143"/>
      <c r="C14" s="144" t="s">
        <v>397</v>
      </c>
      <c r="D14" s="150" t="s">
        <v>351</v>
      </c>
      <c r="E14" s="145" t="s">
        <v>395</v>
      </c>
      <c r="F14" s="145">
        <v>29</v>
      </c>
      <c r="G14" s="146" t="s">
        <v>322</v>
      </c>
    </row>
    <row r="15" spans="1:7" x14ac:dyDescent="0.25">
      <c r="A15" s="159" t="s">
        <v>398</v>
      </c>
      <c r="B15" s="143"/>
      <c r="C15" s="144" t="s">
        <v>399</v>
      </c>
      <c r="D15" s="150" t="s">
        <v>323</v>
      </c>
      <c r="E15" s="150" t="s">
        <v>400</v>
      </c>
      <c r="F15" s="145">
        <v>34</v>
      </c>
      <c r="G15" s="146" t="s">
        <v>322</v>
      </c>
    </row>
    <row r="16" spans="1:7" x14ac:dyDescent="0.25">
      <c r="A16" s="159"/>
      <c r="B16" s="143"/>
      <c r="C16" s="144" t="s">
        <v>401</v>
      </c>
      <c r="D16" s="150" t="s">
        <v>334</v>
      </c>
      <c r="E16" s="145" t="s">
        <v>402</v>
      </c>
      <c r="F16" s="145">
        <v>9</v>
      </c>
      <c r="G16" s="146" t="s">
        <v>322</v>
      </c>
    </row>
    <row r="17" spans="1:7" ht="32.25" x14ac:dyDescent="0.25">
      <c r="A17" s="159" t="s">
        <v>403</v>
      </c>
      <c r="B17" s="143"/>
      <c r="C17" s="143" t="s">
        <v>404</v>
      </c>
      <c r="D17" s="150" t="s">
        <v>336</v>
      </c>
      <c r="E17" s="145" t="s">
        <v>405</v>
      </c>
      <c r="F17" s="145" t="s">
        <v>406</v>
      </c>
      <c r="G17" s="146" t="s">
        <v>322</v>
      </c>
    </row>
    <row r="18" spans="1:7" x14ac:dyDescent="0.25">
      <c r="A18" s="159"/>
      <c r="B18" s="159"/>
      <c r="C18" s="160" t="s">
        <v>407</v>
      </c>
      <c r="D18" s="163" t="s">
        <v>334</v>
      </c>
      <c r="E18" s="145" t="s">
        <v>408</v>
      </c>
      <c r="F18" s="161">
        <v>11</v>
      </c>
      <c r="G18" s="162" t="s">
        <v>322</v>
      </c>
    </row>
    <row r="19" spans="1:7" x14ac:dyDescent="0.25">
      <c r="A19" s="159"/>
      <c r="B19" s="159"/>
      <c r="C19" s="160"/>
      <c r="D19" s="163"/>
      <c r="E19" s="150" t="s">
        <v>409</v>
      </c>
      <c r="F19" s="161"/>
      <c r="G19" s="162"/>
    </row>
    <row r="20" spans="1:7" ht="30" x14ac:dyDescent="0.25">
      <c r="A20" s="159"/>
      <c r="B20" s="143"/>
      <c r="C20" s="144" t="s">
        <v>410</v>
      </c>
      <c r="D20" s="150" t="s">
        <v>336</v>
      </c>
      <c r="E20" s="145" t="s">
        <v>411</v>
      </c>
      <c r="F20" s="145" t="s">
        <v>412</v>
      </c>
      <c r="G20" s="146" t="s">
        <v>322</v>
      </c>
    </row>
    <row r="21" spans="1:7" x14ac:dyDescent="0.25">
      <c r="A21" s="159"/>
      <c r="B21" s="159"/>
      <c r="C21" s="160" t="s">
        <v>413</v>
      </c>
      <c r="D21" s="163" t="s">
        <v>336</v>
      </c>
      <c r="E21" s="145" t="s">
        <v>414</v>
      </c>
      <c r="F21" s="161" t="s">
        <v>416</v>
      </c>
      <c r="G21" s="162" t="s">
        <v>322</v>
      </c>
    </row>
    <row r="22" spans="1:7" x14ac:dyDescent="0.25">
      <c r="A22" s="159"/>
      <c r="B22" s="159"/>
      <c r="C22" s="160"/>
      <c r="D22" s="163"/>
      <c r="E22" s="150" t="s">
        <v>415</v>
      </c>
      <c r="F22" s="161"/>
      <c r="G22" s="162"/>
    </row>
    <row r="23" spans="1:7" ht="30" x14ac:dyDescent="0.25">
      <c r="A23" s="159"/>
      <c r="B23" s="143"/>
      <c r="C23" s="144" t="s">
        <v>417</v>
      </c>
      <c r="D23" s="150" t="s">
        <v>336</v>
      </c>
      <c r="E23" s="145" t="s">
        <v>418</v>
      </c>
      <c r="F23" s="145" t="s">
        <v>419</v>
      </c>
      <c r="G23" s="146" t="s">
        <v>322</v>
      </c>
    </row>
  </sheetData>
  <mergeCells count="21">
    <mergeCell ref="F7:F8"/>
    <mergeCell ref="G7:G8"/>
    <mergeCell ref="A12:A14"/>
    <mergeCell ref="A15:A16"/>
    <mergeCell ref="A17:A23"/>
    <mergeCell ref="B18:B19"/>
    <mergeCell ref="C18:C19"/>
    <mergeCell ref="D18:D19"/>
    <mergeCell ref="F18:F19"/>
    <mergeCell ref="G18:G19"/>
    <mergeCell ref="D7:D8"/>
    <mergeCell ref="B21:B22"/>
    <mergeCell ref="C21:C22"/>
    <mergeCell ref="D21:D22"/>
    <mergeCell ref="F21:F22"/>
    <mergeCell ref="G21:G22"/>
    <mergeCell ref="A1:C1"/>
    <mergeCell ref="A2:A4"/>
    <mergeCell ref="A5:A11"/>
    <mergeCell ref="B7:B8"/>
    <mergeCell ref="C7:C8"/>
  </mergeCells>
  <hyperlinks>
    <hyperlink ref="F1" r:id="rId1" location="cite_note-4" display="http://www.uesp.net/wiki/Skyrim:Enchanting_Effects - cite_note-4"/>
    <hyperlink ref="C2" r:id="rId2" tooltip="Skyrim:Absorb Health" display="http://www.uesp.net/wiki/Skyrim:Absorb_Health"/>
    <hyperlink ref="D2" r:id="rId3" tooltip="Skyrim:Destruction" display="http://www.uesp.net/wiki/Skyrim:Destruction"/>
    <hyperlink ref="G2" r:id="rId4" display="javascript:toggleNavigationBar(34);"/>
    <hyperlink ref="D3" r:id="rId5" tooltip="Skyrim:Destruction" display="http://www.uesp.net/wiki/Skyrim:Destruction"/>
    <hyperlink ref="G3" r:id="rId6" display="javascript:toggleNavigationBar(35);"/>
    <hyperlink ref="D4" r:id="rId7" tooltip="Skyrim:Destruction" display="http://www.uesp.net/wiki/Skyrim:Destruction"/>
    <hyperlink ref="G4" r:id="rId8" display="javascript:toggleNavigationBar(36);"/>
    <hyperlink ref="D5" r:id="rId9" tooltip="Skyrim:Destruction" display="http://www.uesp.net/wiki/Skyrim:Destruction"/>
    <hyperlink ref="G5" r:id="rId10" display="javascript:toggleNavigationBar(37);"/>
    <hyperlink ref="C6" r:id="rId11" tooltip="Skyrim:Fire Damage" display="http://www.uesp.net/wiki/Skyrim:Fire_Damage"/>
    <hyperlink ref="D6" r:id="rId12" tooltip="Skyrim:Destruction" display="http://www.uesp.net/wiki/Skyrim:Destruction"/>
    <hyperlink ref="G6" r:id="rId13" display="javascript:toggleNavigationBar(38);"/>
    <hyperlink ref="C7" r:id="rId14" tooltip="Skyrim:Frost Damage" display="http://www.uesp.net/wiki/Skyrim:Frost_Damage"/>
    <hyperlink ref="D7" r:id="rId15" tooltip="Skyrim:Destruction" display="http://www.uesp.net/wiki/Skyrim:Destruction"/>
    <hyperlink ref="E8" r:id="rId16" location="cite_note-FixedMagnitude-6" display="http://www.uesp.net/wiki/Skyrim:Enchanting_Effects - cite_note-FixedMagnitude-6"/>
    <hyperlink ref="G7" r:id="rId17" display="javascript:toggleNavigationBar(39);"/>
    <hyperlink ref="C9" r:id="rId18" tooltip="Skyrim:Damage Magicka" display="http://www.uesp.net/wiki/Skyrim:Damage_Magicka"/>
    <hyperlink ref="D9" r:id="rId19" tooltip="Skyrim:Destruction" display="http://www.uesp.net/wiki/Skyrim:Destruction"/>
    <hyperlink ref="G9" r:id="rId20" display="javascript:toggleNavigationBar(40);"/>
    <hyperlink ref="C10" r:id="rId21" tooltip="Skyrim:Shock Damage" display="http://www.uesp.net/wiki/Skyrim:Shock_Damage"/>
    <hyperlink ref="D10" r:id="rId22" tooltip="Skyrim:Destruction" display="http://www.uesp.net/wiki/Skyrim:Destruction"/>
    <hyperlink ref="G10" r:id="rId23" display="javascript:toggleNavigationBar(41);"/>
    <hyperlink ref="C11" r:id="rId24" tooltip="Skyrim:Damage Stamina" display="http://www.uesp.net/wiki/Skyrim:Damage_Stamina"/>
    <hyperlink ref="D11" r:id="rId25" tooltip="Skyrim:Destruction" display="http://www.uesp.net/wiki/Skyrim:Destruction"/>
    <hyperlink ref="G11" r:id="rId26" display="javascript:toggleNavigationBar(42);"/>
    <hyperlink ref="C12" r:id="rId27" tooltip="Skyrim:Banish" display="http://www.uesp.net/wiki/Skyrim:Banish"/>
    <hyperlink ref="D12" r:id="rId28" tooltip="Skyrim:Conjuration" display="http://www.uesp.net/wiki/Skyrim:Conjuration"/>
    <hyperlink ref="G12" r:id="rId29" display="javascript:toggleNavigationBar(43);"/>
    <hyperlink ref="C13" r:id="rId30" tooltip="Skyrim:Fear (effect)" display="http://www.uesp.net/wiki/Skyrim:Fear_%28effect%29"/>
    <hyperlink ref="D13" r:id="rId31" tooltip="Skyrim:Illusion" display="http://www.uesp.net/wiki/Skyrim:Illusion"/>
    <hyperlink ref="G13" r:id="rId32" display="javascript:toggleNavigationBar(44);"/>
    <hyperlink ref="C14" r:id="rId33" tooltip="Skyrim:Turn Undead (effect)" display="http://www.uesp.net/wiki/Skyrim:Turn_Undead_%28effect%29"/>
    <hyperlink ref="D14" r:id="rId34" tooltip="Skyrim:Restoration" display="http://www.uesp.net/wiki/Skyrim:Restoration"/>
    <hyperlink ref="G14" r:id="rId35" display="javascript:toggleNavigationBar(45);"/>
    <hyperlink ref="C15" r:id="rId36" tooltip="Skyrim:Paralyze (effect)" display="http://www.uesp.net/wiki/Skyrim:Paralyze_%28effect%29"/>
    <hyperlink ref="D15" r:id="rId37" tooltip="Skyrim:Alteration" display="http://www.uesp.net/wiki/Skyrim:Alteration"/>
    <hyperlink ref="E15" r:id="rId38" location="cite_note-7" display="http://www.uesp.net/wiki/Skyrim:Enchanting_Effects - cite_note-7"/>
    <hyperlink ref="G15" r:id="rId39" display="javascript:toggleNavigationBar(46);"/>
    <hyperlink ref="C16" r:id="rId40" tooltip="Skyrim:Soul Trap (effect)" display="http://www.uesp.net/wiki/Skyrim:Soul_Trap_%28effect%29"/>
    <hyperlink ref="D16" r:id="rId41" tooltip="Skyrim:Conjuration" display="http://www.uesp.net/wiki/Skyrim:Conjuration"/>
    <hyperlink ref="G16" r:id="rId42" display="javascript:toggleNavigationBar(47);"/>
    <hyperlink ref="D17" r:id="rId43" tooltip="Skyrim:Destruction" display="http://www.uesp.net/wiki/Skyrim:Destruction"/>
    <hyperlink ref="G17" r:id="rId44" display="javascript:toggleNavigationBar(48);"/>
    <hyperlink ref="C18" r:id="rId45" tooltip="Skyrim:Fiery Soul Trap" display="http://www.uesp.net/wiki/Skyrim:Fiery_Soul_Trap"/>
    <hyperlink ref="D18" r:id="rId46" tooltip="Skyrim:Conjuration" display="http://www.uesp.net/wiki/Skyrim:Conjuration"/>
    <hyperlink ref="E19" r:id="rId47" location="cite_note-FixedMagnitude-6" display="http://www.uesp.net/wiki/Skyrim:Enchanting_Effects - cite_note-FixedMagnitude-6"/>
    <hyperlink ref="G18" r:id="rId48" display="javascript:toggleNavigationBar(49);"/>
    <hyperlink ref="C20" r:id="rId49" tooltip="Skyrim:Huntsman's Prowess" display="http://www.uesp.net/wiki/Skyrim:Huntsman%27s_Prowess"/>
    <hyperlink ref="D20" r:id="rId50" tooltip="Skyrim:Destruction" display="http://www.uesp.net/wiki/Skyrim:Destruction"/>
    <hyperlink ref="G20" r:id="rId51" display="javascript:toggleNavigationBar(50);"/>
    <hyperlink ref="C21" r:id="rId52" tooltip="Skyrim:Smithing Expertise" display="http://www.uesp.net/wiki/Skyrim:Smithing_Expertise"/>
    <hyperlink ref="D21" r:id="rId53" tooltip="Skyrim:Destruction" display="http://www.uesp.net/wiki/Skyrim:Destruction"/>
    <hyperlink ref="E22" r:id="rId54" location="cite_note-FixedMagnitude-6" display="http://www.uesp.net/wiki/Skyrim:Enchanting_Effects - cite_note-FixedMagnitude-6"/>
    <hyperlink ref="G21" r:id="rId55" display="javascript:toggleNavigationBar(51);"/>
    <hyperlink ref="C23" r:id="rId56" tooltip="Skyrim:Silent Moons Enchant" display="http://www.uesp.net/wiki/Skyrim:Silent_Moons_Enchant"/>
    <hyperlink ref="D23" r:id="rId57" tooltip="Skyrim:Destruction" display="http://www.uesp.net/wiki/Skyrim:Destruction"/>
    <hyperlink ref="G23" r:id="rId58" display="javascript:toggleNavigationBar(52);"/>
  </hyperlinks>
  <pageMargins left="0.7" right="0.7" top="0.75" bottom="0.75" header="0.3" footer="0.3"/>
  <drawing r:id="rId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RazaInicial</vt:lpstr>
      <vt:lpstr>Perks</vt:lpstr>
      <vt:lpstr>XP</vt:lpstr>
      <vt:lpstr>ARMOR</vt:lpstr>
      <vt:lpstr>Daernyeris</vt:lpstr>
      <vt:lpstr>Efects_Items</vt:lpstr>
      <vt:lpstr>Efects_Armas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 Isaac</dc:creator>
  <cp:lastModifiedBy>PORTA Isaac</cp:lastModifiedBy>
  <cp:lastPrinted>2014-11-28T13:54:59Z</cp:lastPrinted>
  <dcterms:created xsi:type="dcterms:W3CDTF">2014-10-23T10:34:24Z</dcterms:created>
  <dcterms:modified xsi:type="dcterms:W3CDTF">2014-12-02T10:32:15Z</dcterms:modified>
</cp:coreProperties>
</file>