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definedNames>
    <definedName name="_xlnm._FilterDatabase" localSheetId="1" hidden="1">Plantilla!$AW$3:$BG$28</definedName>
  </definedNames>
  <calcPr iterateDelta="0.0001"/>
  <extLst>
    <ext uri="smNativeData">
      <pm:revision xmlns:pm="smNativeData" day="1585695490" val="974" rev="124" rev64="64" revOS="3" revMin="124" revMax="0"/>
      <pm:docPrefs xmlns:pm="smNativeData" id="1585695490" fixedDigits="0" showNotice="1" showFrameBounds="1" autoChart="1" recalcOnPrint="1" recalcOnCopy="1" finalRounding="1" compatTextArt="1" tab="567" useDefinedPrintRange="1" printArea="currentSheet"/>
      <pm:compatibility xmlns:pm="smNativeData" id="1585695490" overlapCells="1"/>
      <pm:defCurrency xmlns:pm="smNativeData" id="1585695490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9549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9549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9549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12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9549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85695490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9549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9549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<sst xmlns="http://schemas.openxmlformats.org/spreadsheetml/2006/main" count="1514" uniqueCount="553">
  <si>
    <t>Fecha Actualizacion</t>
  </si>
  <si>
    <t>Mejor Partido</t>
  </si>
  <si>
    <t>03/31/2020</t>
  </si>
  <si>
    <t>C</t>
  </si>
  <si>
    <t>216 hts</t>
  </si>
  <si>
    <t>01/19/2020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</si>
  <si>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</si>
  <si>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</si>
  <si>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</si>
  <si>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</si>
  <si>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</si>
  <si>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</si>
  <si>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</si>
  <si>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</si>
  <si>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</si>
  <si>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Total</t>
  </si>
  <si>
    <t>T/P</t>
  </si>
  <si>
    <t>Grogues</t>
  </si>
  <si>
    <t>Vermelles</t>
  </si>
  <si>
    <t>Eusebi Tarrida</t>
  </si>
  <si>
    <t>POR</t>
  </si>
  <si>
    <t>Luis Gerardo Salares</t>
  </si>
  <si>
    <t>DAV</t>
  </si>
  <si>
    <t>Ismael Escuder</t>
  </si>
  <si>
    <t>Samuel Candela</t>
  </si>
  <si>
    <t>Alex Manent</t>
  </si>
  <si>
    <t>Maximilià Teixè</t>
  </si>
  <si>
    <t>Joan Poblet</t>
  </si>
  <si>
    <t>Thibault Averous</t>
  </si>
  <si>
    <t>EXT</t>
  </si>
  <si>
    <t>Àlex Aluja</t>
  </si>
  <si>
    <t>DEF</t>
  </si>
  <si>
    <t>Àlex Guau</t>
  </si>
  <si>
    <t>Jean-Louis Grellier</t>
  </si>
  <si>
    <t>Joel Autet</t>
  </si>
  <si>
    <t>Marc Tàcias</t>
  </si>
  <si>
    <t>MED</t>
  </si>
  <si>
    <t>Jesús Banal</t>
  </si>
  <si>
    <t>Agustí Aguilella</t>
  </si>
  <si>
    <t>Darius Salat</t>
  </si>
  <si>
    <t>Txema Orozco</t>
  </si>
  <si>
    <t>Més vegades Capità</t>
  </si>
  <si>
    <t>David Juliol</t>
  </si>
  <si>
    <t>Rubén Abrain</t>
  </si>
  <si>
    <t>Pere Pau Cunill</t>
  </si>
  <si>
    <t>Israel Velayo</t>
  </si>
  <si>
    <t>Hernán Grijalva</t>
  </si>
  <si>
    <t>Bru Corominola</t>
  </si>
  <si>
    <t>Manolo Tixera</t>
  </si>
  <si>
    <t>Adri Baldovi</t>
  </si>
  <si>
    <t>Més vegades millor jugador</t>
  </si>
  <si>
    <t>Oscar Lluch</t>
  </si>
  <si>
    <t>M. Barrero Ortega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</si>
  <si>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</si>
  <si>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</si>
  <si>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</si>
  <si>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</si>
  <si>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</si>
  <si>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</si>
  <si>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</si>
  <si>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</si>
  <si>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</si>
  <si>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</si>
  <si>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</si>
  <si>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</si>
  <si>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</si>
  <si>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</si>
  <si>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</si>
  <si>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</si>
  <si>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</si>
  <si>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</si>
  <si>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</si>
  <si>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</si>
  <si>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</si>
  <si>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</si>
  <si>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</si>
  <si>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</si>
  <si>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</si>
  <si>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</si>
  <si>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</si>
  <si>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</si>
  <si>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</si>
  <si>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</si>
  <si>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</si>
  <si>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</si>
  <si>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</si>
  <si>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</si>
  <si>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</si>
  <si>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</si>
  <si>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</si>
  <si>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</si>
  <si>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</si>
  <si>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</si>
  <si>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</si>
  <si>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</si>
  <si>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</si>
  <si>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</si>
  <si>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</si>
  <si>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</si>
  <si>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</si>
  <si>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</si>
  <si>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</si>
  <si>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</si>
  <si>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</si>
  <si>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</si>
  <si>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</si>
  <si>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</si>
  <si>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</si>
  <si>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</si>
  <si>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</si>
  <si>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</si>
  <si>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</si>
  <si>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</si>
  <si>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</si>
  <si>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</si>
  <si>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</si>
  <si>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</si>
  <si>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</si>
  <si>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</si>
  <si>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</si>
  <si>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</si>
  <si>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</si>
  <si>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</si>
  <si>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</si>
  <si>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</si>
  <si>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</si>
  <si>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</si>
  <si>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</si>
  <si>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</si>
  <si>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</si>
  <si>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</si>
  <si>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</si>
  <si>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#5</t>
  </si>
  <si>
    <t>A. Aluja</t>
  </si>
  <si>
    <t>#19</t>
  </si>
  <si>
    <t>T. Orozco</t>
  </si>
  <si>
    <t>12/28/2019</t>
  </si>
  <si>
    <t>#11</t>
  </si>
  <si>
    <t>J. Banal</t>
  </si>
  <si>
    <t>POT</t>
  </si>
  <si>
    <t>#8</t>
  </si>
  <si>
    <t>D. Salat</t>
  </si>
  <si>
    <t>#9</t>
  </si>
  <si>
    <t>P-P. Cunill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</si>
  <si>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</si>
  <si>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</si>
  <si>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</si>
  <si>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</si>
  <si>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</si>
  <si>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</si>
  <si>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</si>
  <si>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</si>
  <si>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</si>
  <si>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</si>
  <si>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</si>
  <si>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</si>
  <si>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</si>
  <si>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</si>
  <si>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</si>
  <si>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</si>
  <si>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</si>
  <si>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</si>
  <si>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</si>
  <si>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</si>
  <si>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</si>
  <si>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</si>
  <si>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</si>
  <si>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#18</t>
  </si>
  <si>
    <t>A. Manent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</si>
  <si>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</si>
  <si>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</si>
  <si>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</si>
  <si>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</si>
  <si>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</si>
  <si>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</si>
  <si>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</si>
  <si>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</si>
  <si>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</si>
  <si>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</si>
  <si>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</si>
  <si>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</si>
  <si>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</si>
  <si>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</si>
  <si>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</si>
  <si>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</si>
  <si>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</si>
  <si>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L. Grière</t>
  </si>
  <si>
    <t>TEC</t>
  </si>
  <si>
    <t>Polèmic</t>
  </si>
  <si>
    <t>no</t>
  </si>
  <si>
    <t>A. Balsebre</t>
  </si>
  <si>
    <t>Agradable i Popular</t>
  </si>
  <si>
    <t>T. Lebon</t>
  </si>
  <si>
    <t>I. Bota</t>
  </si>
  <si>
    <t>G. Durand</t>
  </si>
  <si>
    <t>Malintencionat - Polèmic e Infame</t>
  </si>
  <si>
    <t>P. Recatalà</t>
  </si>
  <si>
    <t>FF+2</t>
  </si>
  <si>
    <t>J. Rius</t>
  </si>
  <si>
    <t>G. Gasque</t>
  </si>
  <si>
    <t>O.Rocher</t>
  </si>
  <si>
    <t>J-L. Maillochon</t>
  </si>
  <si>
    <t>Malintencionat i no Infame</t>
  </si>
  <si>
    <t>FF+5</t>
  </si>
  <si>
    <t>L. Leman</t>
  </si>
  <si>
    <t>FC-4</t>
  </si>
  <si>
    <t>F. Cunyat</t>
  </si>
  <si>
    <t>FC-2</t>
  </si>
  <si>
    <t>H. Molla</t>
  </si>
  <si>
    <t>V. Blumm</t>
  </si>
  <si>
    <t>N. Aloy</t>
  </si>
  <si>
    <t>J. A. Renau</t>
  </si>
  <si>
    <t>FF-3</t>
  </si>
  <si>
    <t>V. Garrell</t>
  </si>
  <si>
    <t>Agradable i Popular /Tranquil-Calmat</t>
  </si>
  <si>
    <t>C. Deschamp</t>
  </si>
  <si>
    <t>FF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</si>
  <si>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</si>
  <si>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</si>
  <si>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</si>
  <si>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</si>
  <si>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</si>
  <si>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Clase Mundial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</si>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</sst>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4" formatCode="#,##0.00"/>
    <numFmt numFmtId="172" formatCode="DD\-MM\-YY;@"/>
    <numFmt numFmtId="49" formatCode="@"/>
    <numFmt numFmtId="173" formatCode="_-* #,##0.00&quot; €&quot;_-;\-* #,##0.00&quot; €&quot;_-;_-* \-??&quot; €&quot;_-;_-@_-"/>
    <numFmt numFmtId="174" formatCode="_-* #,##0&quot; €&quot;_-;\-* #,##0&quot; €&quot;_-;_-* \-??&quot; €&quot;_-;_-@_-"/>
    <numFmt numFmtId="3" formatCode="#,##0"/>
    <numFmt numFmtId="175" formatCode="_-* #,##0\ [$€-C0A]_-;\-* #,##0\ [$€-C0A]_-;_-* \-??\ [$€-C0A]_-;_-@_-"/>
    <numFmt numFmtId="176" formatCode="_-* #,##0.00\ [$€-C0A]_-;\-* #,##0.00\ [$€-C0A]_-;_-* \-??\ [$€-C0A]_-;_-@_-"/>
    <numFmt numFmtId="9" formatCode="0%"/>
    <numFmt numFmtId="177" formatCode="0.0\ %"/>
    <numFmt numFmtId="178" formatCode="0.000"/>
    <numFmt numFmtId="179" formatCode="#,##0.0"/>
  </numFmts>
  <fonts count="40">
    <font>
      <name val="Calibri"/>
      <family val="2"/>
      <color rgb="FF000000"/>
      <sz val="11"/>
      <extLst>
        <ext uri="smNativeData">
          <pm:charSpec xmlns:pm="smNativeData" id="158569549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85695490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85695490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8569549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8569549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85695490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85695490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8569549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85695490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85695490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85695490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85695490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85695490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85695490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85695490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85695490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85695490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85695490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85695490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8569549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85695490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85695490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85695490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85695490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85695490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8569549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85695490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8569549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85695490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85695490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85695490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85695490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85695490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85695490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85695490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85695490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85695490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85695490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85695490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85695490" ulstyle="none" kern="1">
            <pm:latin face="Calibri" sz="220" lang="default"/>
            <pm:cs face="Basic Roman" sz="220" lang="default" weight="bold" i="1"/>
            <pm:ea face="Basic Roman" sz="220" lang="default" weight="bold" i="1"/>
          </pm:charSpec>
        </ext>
      </extLst>
    </font>
  </fonts>
  <fills count="118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85695490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85695490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DBB6"/>
        <bgColor rgb="FFFFFFFF"/>
        <extLst>
          <ext uri="smNativeData">
            <pm:shade xmlns:pm="smNativeData" id="1585695490" type="1" fgLvl="100" fgClr="00FFDBB6" bgLvl="0" bgClr="00FBE3D5"/>
          </ext>
        </extLst>
      </patternFill>
    </fill>
    <fill>
      <patternFill patternType="solid">
        <fgColor rgb="FFB4C7DC"/>
        <bgColor rgb="FFFFFFFF"/>
        <extLst>
          <ext uri="smNativeData">
            <pm:shade xmlns:pm="smNativeData" id="1585695490" type="1" fgLvl="100" fgClr="00B4C7DC" bgLvl="0" bgClr="00B4C7E7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85695490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5695490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85695490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95490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85695490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85695490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5695490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5695490" type="1" fgLvl="100" fgClr="002E75B6" bgLvl="0" bgClr="00305496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85695490" type="1" fgLvl="100" fgClr="00E1EFD8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5695490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85695490" type="1" fgLvl="100" fgClr="00DAE3F3" bgLvl="0" bgClr="00D9E1F2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5695490" type="1" fgLvl="100" fgClr="00EBEBEB" bgLvl="0" bgClr="00EEEEEE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95490" type="1" fgLvl="100" fgClr="00FBE3D5" bgLvl="0" bgClr="00FFDBB6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5695490" type="1" fgLvl="100" fgClr="0000B050" bgLvl="0" bgClr="00548235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95490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95490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95490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5695490" type="1" fgLvl="100" fgClr="00F4AF82" bgLvl="0" bgClr="00F8CBAD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00"/>
        <bgColor rgb="FFFFFFFF"/>
        <extLst>
          <ext uri="smNativeData">
            <pm:shade xmlns:pm="smNativeData" id="1585695490" type="1" fgLvl="100" fgClr="00FFFF00" bgLvl="0" bgClr="00FFD96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95490" type="1" fgLvl="100" fgClr="00FFFF00" bgLvl="0" bgClr="00FFD964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E1EFD8"/>
        <bgColor rgb="FFFFFFFF"/>
        <extLst>
          <ext uri="smNativeData">
            <pm:shade xmlns:pm="smNativeData" id="1585695490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95490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95490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85695490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85695490" type="1" fgLvl="100" fgClr="00D9E1F2" bgLvl="0" bgClr="00DAE3F3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5695490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5695490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95490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85695490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85695490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85695490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5695490" type="1" fgLvl="100" fgClr="00000000" bgLvl="0" bgClr="000033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5695490" type="1" fgLvl="100" fgClr="00000000" bgLvl="0" bgClr="000033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5695490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5695490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5695490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5695490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5695490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95490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95490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5695490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5695490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5695490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85695490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85695490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5695490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5695490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95490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85695490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5695490" type="1" fgLvl="100" fgClr="00000000" bgLvl="0" bgClr="000033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95490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85695490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5695490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85695490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85695490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95490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95490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5695490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5695490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95490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95490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95490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5695490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95490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85695490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5695490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85695490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5695490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5695490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85695490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85695490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5695490" type="1" fgLvl="100" fgClr="00F4AF82" bgLvl="0" bgClr="00F8CBAD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5695490" type="1" fgLvl="100" fgClr="00B4C6E7" bgLvl="0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85695490" type="1" fgLvl="12" fgClr="0000FF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5695490" type="1" fgLvl="100" fgClr="00FFFFFF" bgLvl="100" bgClr="00000000"/>
          </ext>
        </extLst>
      </patternFill>
    </fill>
    <fill>
      <patternFill patternType="solid">
        <fgColor rgb="FF66FF66"/>
        <bgColor rgb="FFFFFFFF"/>
        <extLst>
          <ext uri="smNativeData">
            <pm:shade xmlns:pm="smNativeData" id="1585695490" type="1" fgLvl="60" fgClr="0000FF00" bgLvl="100" bgClr="00FFFFFF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85695490" type="1" fgLvl="100" fgClr="00EEEEEE" bgLvl="0" bgClr="00EBEBEB"/>
          </ext>
        </extLst>
      </patternFill>
    </fill>
  </fills>
  <borders count="117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95490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95490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9549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9549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9549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95490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3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64">
    <xf numFmtId="0" fontId="0" fillId="0" borderId="0" xfId="0"/>
    <xf numFmtId="169" fontId="0" fillId="0" borderId="0" xfId="1"/>
    <xf numFmtId="165" fontId="2" fillId="0" borderId="0" xfId="2"/>
    <xf numFmtId="173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0" fillId="2" borderId="1" xfId="0" applyNumberFormat="1" applyFill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0" fontId="0" fillId="6" borderId="5" xfId="0" applyFill="1" applyAlignment="1">
      <alignment horizontal="center"/>
    </xf>
    <xf numFmtId="0" fontId="0" fillId="6" borderId="5" xfId="0" applyFill="1"/>
    <xf numFmtId="14" fontId="0" fillId="6" borderId="5" xfId="0" applyNumberFormat="1" applyFill="1"/>
    <xf numFmtId="2" fontId="0" fillId="2" borderId="1" xfId="0" applyNumberFormat="1" applyFill="1"/>
    <xf numFmtId="0" fontId="4" fillId="7" borderId="6" xfId="0" applyFon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7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7" xfId="6" applyNumberFormat="1" applyFont="1" applyBorder="1" applyAlignment="1">
      <alignment horizontal="center"/>
    </xf>
    <xf numFmtId="166" fontId="3" fillId="0" borderId="7" xfId="5" applyFont="1" applyBorder="1" applyAlignment="1">
      <alignment horizontal="center"/>
    </xf>
    <xf numFmtId="170" fontId="3" fillId="0" borderId="7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9" borderId="8" xfId="1" applyNumberFormat="1" applyFont="1" applyFill="1" applyBorder="1" applyAlignment="1">
      <alignment horizontal="right" vertical="center"/>
    </xf>
    <xf numFmtId="0" fontId="8" fillId="10" borderId="9" xfId="0" applyFont="1" applyFill="1" applyBorder="1" applyAlignment="1">
      <alignment horizontal="center" vertical="center"/>
    </xf>
    <xf numFmtId="0" fontId="8" fillId="10" borderId="9" xfId="0" applyFont="1" applyFill="1" applyBorder="1" applyAlignment="1">
      <alignment horizontal="right" vertical="center"/>
    </xf>
    <xf numFmtId="0" fontId="7" fillId="11" borderId="10" xfId="0" applyFont="1" applyFill="1" applyBorder="1" applyAlignment="1">
      <alignment horizontal="center" vertical="center"/>
    </xf>
    <xf numFmtId="0" fontId="5" fillId="12" borderId="11" xfId="0" applyFont="1" applyFill="1" applyAlignment="1">
      <alignment horizontal="center"/>
    </xf>
    <xf numFmtId="0" fontId="7" fillId="13" borderId="12" xfId="0" applyFont="1" applyFill="1" applyBorder="1" applyAlignment="1">
      <alignment horizontal="center" vertical="center"/>
    </xf>
    <xf numFmtId="0" fontId="8" fillId="14" borderId="13" xfId="0" applyFont="1" applyFill="1" applyBorder="1" applyAlignment="1">
      <alignment horizontal="center" vertical="center"/>
    </xf>
    <xf numFmtId="0" fontId="9" fillId="15" borderId="14" xfId="6" applyFont="1" applyFill="1" applyAlignment="1">
      <alignment horizontal="left"/>
    </xf>
    <xf numFmtId="0" fontId="8" fillId="16" borderId="15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0" fillId="0" borderId="7" xfId="0" applyBorder="1"/>
    <xf numFmtId="0" fontId="10" fillId="17" borderId="16" xfId="6" applyFont="1" applyFill="1" applyBorder="1" applyAlignment="1">
      <alignment horizontal="right"/>
    </xf>
    <xf numFmtId="0" fontId="11" fillId="18" borderId="17" xfId="0" applyFont="1" applyFill="1" applyBorder="1" applyAlignment="1">
      <alignment horizontal="left" vertical="center"/>
    </xf>
    <xf numFmtId="1" fontId="11" fillId="18" borderId="17" xfId="0" applyNumberFormat="1" applyFont="1" applyFill="1" applyBorder="1" applyAlignment="1">
      <alignment horizontal="left" vertical="center"/>
    </xf>
    <xf numFmtId="0" fontId="11" fillId="9" borderId="8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8" fontId="11" fillId="9" borderId="8" xfId="0" applyNumberFormat="1" applyFont="1" applyFill="1" applyBorder="1" applyAlignment="1">
      <alignment horizontal="left" vertical="center"/>
    </xf>
    <xf numFmtId="2" fontId="11" fillId="9" borderId="8" xfId="0" applyNumberFormat="1" applyFont="1" applyFill="1" applyBorder="1" applyAlignment="1">
      <alignment horizontal="left" vertical="center"/>
    </xf>
    <xf numFmtId="1" fontId="11" fillId="19" borderId="18" xfId="0" applyNumberFormat="1" applyFont="1" applyFill="1" applyBorder="1" applyAlignment="1">
      <alignment horizontal="left" vertical="center"/>
    </xf>
    <xf numFmtId="168" fontId="11" fillId="9" borderId="8" xfId="0" applyNumberFormat="1" applyFont="1" applyFill="1" applyBorder="1" applyAlignment="1">
      <alignment horizontal="center" vertical="center"/>
    </xf>
    <xf numFmtId="1" fontId="11" fillId="9" borderId="8" xfId="0" applyNumberFormat="1" applyFont="1" applyFill="1" applyBorder="1" applyAlignment="1">
      <alignment horizontal="center" vertical="center"/>
    </xf>
    <xf numFmtId="2" fontId="11" fillId="9" borderId="8" xfId="0" applyNumberFormat="1" applyFont="1" applyFill="1" applyBorder="1" applyAlignment="1">
      <alignment horizontal="center" vertical="center"/>
    </xf>
    <xf numFmtId="166" fontId="11" fillId="9" borderId="8" xfId="5" applyFont="1" applyFill="1" applyBorder="1" applyAlignment="1">
      <alignment horizontal="center" vertical="center"/>
    </xf>
    <xf numFmtId="170" fontId="11" fillId="9" borderId="8" xfId="1" applyNumberFormat="1" applyFont="1" applyFill="1" applyBorder="1" applyAlignment="1">
      <alignment horizontal="right" vertical="center"/>
    </xf>
    <xf numFmtId="170" fontId="11" fillId="9" borderId="8" xfId="1" applyNumberFormat="1" applyFont="1" applyFill="1" applyBorder="1" applyAlignment="1">
      <alignment horizontal="left" vertical="center"/>
    </xf>
    <xf numFmtId="171" fontId="11" fillId="9" borderId="8" xfId="1" applyNumberFormat="1" applyFont="1" applyFill="1" applyBorder="1" applyAlignment="1">
      <alignment horizontal="right" vertical="center"/>
    </xf>
    <xf numFmtId="168" fontId="12" fillId="0" borderId="7" xfId="0" applyNumberFormat="1" applyFont="1" applyBorder="1"/>
    <xf numFmtId="171" fontId="12" fillId="0" borderId="7" xfId="1" applyNumberFormat="1" applyFont="1" applyBorder="1" applyAlignment="1">
      <alignment horizontal="center"/>
    </xf>
    <xf numFmtId="171" fontId="7" fillId="9" borderId="8" xfId="5" applyNumberFormat="1" applyFont="1" applyFill="1" applyBorder="1" applyAlignment="1">
      <alignment horizontal="center" vertical="center"/>
    </xf>
    <xf numFmtId="171" fontId="11" fillId="9" borderId="8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9" borderId="8" xfId="0" applyNumberFormat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3" fillId="0" borderId="7" xfId="6" applyFont="1" applyBorder="1" applyAlignment="1">
      <alignment horizontal="center"/>
    </xf>
    <xf numFmtId="0" fontId="0" fillId="20" borderId="19" xfId="6" applyFill="1" applyBorder="1" applyAlignment="1">
      <alignment horizontal="right"/>
    </xf>
    <xf numFmtId="0" fontId="0" fillId="21" borderId="20" xfId="6" applyFill="1" applyBorder="1" applyAlignment="1">
      <alignment horizontal="right"/>
    </xf>
    <xf numFmtId="0" fontId="14" fillId="0" borderId="7" xfId="0" applyFont="1" applyBorder="1" applyAlignment="1">
      <alignment horizontal="center" vertical="center"/>
    </xf>
    <xf numFmtId="0" fontId="0" fillId="22" borderId="21" xfId="6" applyFill="1" applyBorder="1" applyAlignment="1">
      <alignment horizontal="right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9" borderId="8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23" borderId="22" xfId="6" applyFont="1" applyFill="1" applyAlignment="1">
      <alignment horizontal="left"/>
    </xf>
    <xf numFmtId="0" fontId="5" fillId="23" borderId="22" xfId="6" applyFont="1" applyFill="1" applyAlignment="1">
      <alignment horizontal="center"/>
    </xf>
    <xf numFmtId="0" fontId="17" fillId="23" borderId="22" xfId="6" applyFont="1" applyFill="1" applyAlignment="1">
      <alignment horizontal="center"/>
    </xf>
    <xf numFmtId="0" fontId="18" fillId="23" borderId="22" xfId="6" applyFont="1" applyFill="1" applyAlignment="1">
      <alignment horizontal="center"/>
    </xf>
    <xf numFmtId="0" fontId="9" fillId="23" borderId="22" xfId="6" applyFont="1" applyFill="1" applyAlignment="1">
      <alignment horizontal="left"/>
    </xf>
    <xf numFmtId="0" fontId="5" fillId="24" borderId="23" xfId="6" applyFont="1" applyFill="1" applyBorder="1" applyAlignment="1">
      <alignment horizontal="left"/>
    </xf>
    <xf numFmtId="0" fontId="5" fillId="25" borderId="24" xfId="6" applyFont="1" applyFill="1" applyBorder="1" applyAlignment="1">
      <alignment horizontal="left"/>
    </xf>
    <xf numFmtId="0" fontId="5" fillId="26" borderId="25" xfId="6" applyFont="1" applyFill="1" applyBorder="1" applyAlignment="1">
      <alignment horizontal="left"/>
    </xf>
    <xf numFmtId="0" fontId="18" fillId="24" borderId="23" xfId="6" applyFont="1" applyFill="1" applyBorder="1" applyAlignment="1">
      <alignment horizontal="center"/>
    </xf>
    <xf numFmtId="0" fontId="5" fillId="26" borderId="25" xfId="6" applyFont="1" applyFill="1" applyBorder="1" applyAlignment="1">
      <alignment horizontal="center"/>
    </xf>
    <xf numFmtId="0" fontId="5" fillId="25" borderId="24" xfId="6" applyFont="1" applyFill="1" applyBorder="1" applyAlignment="1">
      <alignment horizontal="center"/>
    </xf>
    <xf numFmtId="0" fontId="9" fillId="27" borderId="26" xfId="6" applyFont="1" applyFill="1" applyBorder="1" applyAlignment="1">
      <alignment horizontal="lef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2" fontId="3" fillId="0" borderId="27" xfId="6" applyNumberFormat="1" applyFont="1" applyBorder="1" applyAlignment="1">
      <alignment horizontal="center"/>
    </xf>
    <xf numFmtId="0" fontId="21" fillId="0" borderId="0" xfId="6" applyFont="1" applyAlignment="1">
      <alignment horizontal="center"/>
    </xf>
    <xf numFmtId="49" fontId="22" fillId="0" borderId="0" xfId="6" applyNumberFormat="1" applyFont="1" applyAlignment="1">
      <alignment horizontal="center"/>
    </xf>
    <xf numFmtId="0" fontId="0" fillId="0" borderId="28" xfId="6" applyBorder="1" applyAlignment="1">
      <alignment horizontal="center"/>
    </xf>
    <xf numFmtId="0" fontId="16" fillId="0" borderId="27" xfId="6" applyFont="1" applyBorder="1" applyAlignment="1">
      <alignment horizontal="center"/>
    </xf>
    <xf numFmtId="2" fontId="0" fillId="0" borderId="29" xfId="6" applyNumberForma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0" fillId="0" borderId="31" xfId="6" applyBorder="1" applyAlignment="1">
      <alignment horizontal="center"/>
    </xf>
    <xf numFmtId="0" fontId="0" fillId="0" borderId="32" xfId="6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7" xfId="0" applyNumberFormat="1" applyBorder="1"/>
    <xf numFmtId="0" fontId="23" fillId="0" borderId="27" xfId="6" applyFont="1" applyBorder="1" applyAlignment="1">
      <alignment horizontal="left"/>
    </xf>
    <xf numFmtId="0" fontId="0" fillId="0" borderId="33" xfId="6" applyBorder="1" applyAlignment="1">
      <alignment horizontal="center"/>
    </xf>
    <xf numFmtId="172" fontId="0" fillId="0" borderId="27" xfId="6" applyNumberFormat="1" applyBorder="1" applyAlignment="1">
      <alignment horizontal="center"/>
    </xf>
    <xf numFmtId="14" fontId="0" fillId="0" borderId="0" xfId="6" applyNumberFormat="1" applyAlignment="1">
      <alignment horizontal="center"/>
    </xf>
    <xf numFmtId="2" fontId="0" fillId="0" borderId="36" xfId="6" applyNumberFormat="1" applyBorder="1" applyAlignment="1">
      <alignment horizontal="center"/>
    </xf>
    <xf numFmtId="2" fontId="0" fillId="0" borderId="37" xfId="6" applyNumberFormat="1" applyBorder="1" applyAlignment="1">
      <alignment horizontal="center"/>
    </xf>
    <xf numFmtId="2" fontId="0" fillId="0" borderId="38" xfId="6" applyNumberFormat="1" applyBorder="1" applyAlignment="1">
      <alignment horizontal="center"/>
    </xf>
    <xf numFmtId="0" fontId="0" fillId="40" borderId="39" xfId="6" applyFill="1" applyBorder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41" borderId="40" xfId="6" applyFill="1" applyBorder="1" applyAlignment="1">
      <alignment horizontal="center"/>
    </xf>
    <xf numFmtId="0" fontId="16" fillId="0" borderId="0" xfId="6" applyFont="1" applyAlignment="1">
      <alignment horizontal="center"/>
    </xf>
    <xf numFmtId="0" fontId="24" fillId="0" borderId="0" xfId="6" applyFont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2" fontId="0" fillId="42" borderId="41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43" borderId="42" xfId="6" applyFill="1" applyBorder="1" applyAlignment="1">
      <alignment horizontal="center"/>
    </xf>
    <xf numFmtId="0" fontId="16" fillId="42" borderId="41" xfId="6" applyFont="1" applyFill="1" applyBorder="1" applyAlignment="1">
      <alignment horizontal="center"/>
    </xf>
    <xf numFmtId="2" fontId="0" fillId="44" borderId="43" xfId="6" applyNumberFormat="1" applyFill="1" applyBorder="1" applyAlignment="1">
      <alignment horizontal="center"/>
    </xf>
    <xf numFmtId="2" fontId="0" fillId="45" borderId="44" xfId="6" applyNumberFormat="1" applyFill="1" applyBorder="1" applyAlignment="1">
      <alignment horizontal="center"/>
    </xf>
    <xf numFmtId="2" fontId="0" fillId="46" borderId="45" xfId="6" applyNumberFormat="1" applyFill="1" applyBorder="1" applyAlignment="1">
      <alignment horizontal="center"/>
    </xf>
    <xf numFmtId="0" fontId="4" fillId="44" borderId="43" xfId="0" applyFont="1" applyFill="1" applyBorder="1" applyAlignment="1">
      <alignment horizontal="center"/>
    </xf>
    <xf numFmtId="0" fontId="0" fillId="46" borderId="45" xfId="6" applyFill="1" applyBorder="1" applyAlignment="1">
      <alignment horizontal="center"/>
    </xf>
    <xf numFmtId="0" fontId="0" fillId="47" borderId="46" xfId="6" applyFill="1" applyBorder="1" applyAlignment="1">
      <alignment horizontal="center"/>
    </xf>
    <xf numFmtId="0" fontId="0" fillId="47" borderId="46" xfId="0" applyFill="1" applyBorder="1" applyAlignment="1">
      <alignment horizontal="center"/>
    </xf>
    <xf numFmtId="0" fontId="0" fillId="45" borderId="44" xfId="0" applyFill="1" applyBorder="1" applyAlignment="1">
      <alignment horizontal="center"/>
    </xf>
    <xf numFmtId="0" fontId="0" fillId="48" borderId="47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42" borderId="41" xfId="0" applyNumberFormat="1" applyFill="1" applyBorder="1"/>
    <xf numFmtId="0" fontId="23" fillId="42" borderId="41" xfId="6" applyFont="1" applyFill="1" applyBorder="1" applyAlignment="1">
      <alignment horizontal="left"/>
    </xf>
    <xf numFmtId="0" fontId="0" fillId="49" borderId="48" xfId="6" applyFill="1" applyBorder="1" applyAlignment="1">
      <alignment horizontal="center"/>
    </xf>
    <xf numFmtId="2" fontId="25" fillId="0" borderId="29" xfId="6" applyNumberFormat="1" applyFont="1" applyBorder="1" applyAlignment="1">
      <alignment horizontal="center"/>
    </xf>
    <xf numFmtId="2" fontId="25" fillId="0" borderId="30" xfId="6" applyNumberFormat="1" applyFont="1" applyBorder="1" applyAlignment="1">
      <alignment horizontal="center"/>
    </xf>
    <xf numFmtId="2" fontId="25" fillId="0" borderId="31" xfId="6" applyNumberFormat="1" applyFont="1" applyBorder="1" applyAlignment="1">
      <alignment horizontal="center"/>
    </xf>
    <xf numFmtId="0" fontId="22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7" xfId="6" applyFont="1" applyBorder="1"/>
    <xf numFmtId="0" fontId="26" fillId="0" borderId="0" xfId="6" applyFont="1" applyAlignment="1">
      <alignment horizontal="center"/>
    </xf>
    <xf numFmtId="14" fontId="3" fillId="0" borderId="7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50" borderId="49" xfId="0" applyFont="1" applyFill="1" applyBorder="1" applyAlignment="1">
      <alignment horizontal="center" vertical="center"/>
    </xf>
    <xf numFmtId="0" fontId="8" fillId="51" borderId="50" xfId="0" applyFont="1" applyFill="1" applyBorder="1" applyAlignment="1">
      <alignment horizontal="center" vertical="center"/>
    </xf>
    <xf numFmtId="0" fontId="0" fillId="52" borderId="51" xfId="0" applyFill="1" applyBorder="1" applyAlignment="1">
      <alignment horizontal="center"/>
    </xf>
    <xf numFmtId="168" fontId="11" fillId="18" borderId="17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74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50" borderId="49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7" xfId="0" applyBorder="1" applyAlignment="1">
      <alignment horizontal="right"/>
    </xf>
    <xf numFmtId="0" fontId="3" fillId="53" borderId="52" xfId="0" applyFont="1" applyFill="1" applyBorder="1" applyAlignment="1">
      <alignment horizontal="center" wrapText="1"/>
    </xf>
    <xf numFmtId="0" fontId="3" fillId="54" borderId="53" xfId="0" applyFont="1" applyFill="1" applyBorder="1" applyAlignment="1">
      <alignment horizontal="center" wrapText="1"/>
    </xf>
    <xf numFmtId="0" fontId="4" fillId="55" borderId="54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56" borderId="55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53" borderId="52" xfId="0" applyNumberFormat="1" applyFont="1" applyFill="1" applyBorder="1" applyAlignment="1">
      <alignment horizontal="center" wrapText="1"/>
    </xf>
    <xf numFmtId="0" fontId="3" fillId="0" borderId="56" xfId="0" applyFont="1" applyBorder="1"/>
    <xf numFmtId="175" fontId="0" fillId="0" borderId="57" xfId="0" applyNumberFormat="1" applyBorder="1"/>
    <xf numFmtId="175" fontId="0" fillId="0" borderId="58" xfId="0" applyNumberFormat="1" applyBorder="1"/>
    <xf numFmtId="175" fontId="0" fillId="0" borderId="59" xfId="0" applyNumberFormat="1" applyBorder="1"/>
    <xf numFmtId="0" fontId="18" fillId="61" borderId="60" xfId="0" applyFont="1" applyFill="1" applyBorder="1"/>
    <xf numFmtId="175" fontId="18" fillId="61" borderId="60" xfId="0" applyNumberFormat="1" applyFont="1" applyFill="1" applyBorder="1"/>
    <xf numFmtId="175" fontId="18" fillId="62" borderId="61" xfId="0" applyNumberFormat="1" applyFont="1" applyFill="1" applyBorder="1"/>
    <xf numFmtId="0" fontId="3" fillId="0" borderId="28" xfId="0" applyFont="1" applyBorder="1"/>
    <xf numFmtId="175" fontId="3" fillId="0" borderId="27" xfId="0" applyNumberFormat="1" applyFont="1" applyBorder="1"/>
    <xf numFmtId="167" fontId="3" fillId="0" borderId="0" xfId="5" applyNumberFormat="1" applyFont="1"/>
    <xf numFmtId="175" fontId="3" fillId="0" borderId="0" xfId="0" applyNumberFormat="1" applyFont="1"/>
    <xf numFmtId="167" fontId="3" fillId="0" borderId="33" xfId="5" applyNumberFormat="1" applyFont="1" applyBorder="1"/>
    <xf numFmtId="0" fontId="18" fillId="63" borderId="62" xfId="0" applyFont="1" applyFill="1" applyBorder="1"/>
    <xf numFmtId="175" fontId="18" fillId="63" borderId="62" xfId="0" applyNumberFormat="1" applyFont="1" applyFill="1" applyBorder="1"/>
    <xf numFmtId="175" fontId="18" fillId="64" borderId="63" xfId="0" applyNumberFormat="1" applyFont="1" applyFill="1" applyBorder="1"/>
    <xf numFmtId="0" fontId="3" fillId="17" borderId="16" xfId="0" applyFont="1" applyFill="1" applyBorder="1" applyAlignment="1">
      <alignment wrapText="1"/>
    </xf>
    <xf numFmtId="167" fontId="3" fillId="17" borderId="16" xfId="5" applyNumberFormat="1" applyFont="1" applyFill="1" applyBorder="1"/>
    <xf numFmtId="0" fontId="0" fillId="65" borderId="64" xfId="0" applyFill="1" applyBorder="1" applyAlignment="1">
      <alignment horizontal="right"/>
    </xf>
    <xf numFmtId="175" fontId="0" fillId="66" borderId="65" xfId="0" applyNumberFormat="1" applyFill="1" applyBorder="1"/>
    <xf numFmtId="167" fontId="0" fillId="0" borderId="0" xfId="5" applyNumberFormat="1"/>
    <xf numFmtId="0" fontId="0" fillId="67" borderId="66" xfId="0" applyFill="1" applyBorder="1" applyAlignment="1">
      <alignment horizontal="right"/>
    </xf>
    <xf numFmtId="175" fontId="0" fillId="68" borderId="67" xfId="0" applyNumberFormat="1" applyFill="1"/>
    <xf numFmtId="167" fontId="0" fillId="0" borderId="33" xfId="5" applyNumberFormat="1" applyBorder="1"/>
    <xf numFmtId="175" fontId="3" fillId="69" borderId="68" xfId="0" applyNumberFormat="1" applyFont="1" applyFill="1" applyBorder="1"/>
    <xf numFmtId="175" fontId="0" fillId="17" borderId="16" xfId="0" applyNumberFormat="1" applyFill="1" applyBorder="1"/>
    <xf numFmtId="0" fontId="0" fillId="70" borderId="69" xfId="0" applyFill="1" applyBorder="1" applyAlignment="1">
      <alignment horizontal="right"/>
    </xf>
    <xf numFmtId="175" fontId="0" fillId="71" borderId="70" xfId="0" applyNumberFormat="1" applyFill="1" applyBorder="1" applyAlignment="1">
      <alignment horizontal="right"/>
    </xf>
    <xf numFmtId="0" fontId="0" fillId="0" borderId="28" xfId="0" applyBorder="1" applyAlignment="1">
      <alignment horizontal="right"/>
    </xf>
    <xf numFmtId="175" fontId="0" fillId="0" borderId="0" xfId="0" applyNumberFormat="1"/>
    <xf numFmtId="0" fontId="0" fillId="0" borderId="28" xfId="0" applyBorder="1"/>
    <xf numFmtId="175" fontId="0" fillId="0" borderId="27" xfId="0" applyNumberFormat="1" applyBorder="1"/>
    <xf numFmtId="175" fontId="0" fillId="17" borderId="16" xfId="0" applyNumberFormat="1" applyFill="1" applyBorder="1" applyAlignment="1">
      <alignment horizontal="center"/>
    </xf>
    <xf numFmtId="0" fontId="0" fillId="72" borderId="71" xfId="0" applyFill="1" applyBorder="1" applyAlignment="1">
      <alignment horizontal="right"/>
    </xf>
    <xf numFmtId="175" fontId="0" fillId="73" borderId="72" xfId="0" applyNumberFormat="1" applyFill="1" applyBorder="1" applyAlignment="1">
      <alignment horizontal="right"/>
    </xf>
    <xf numFmtId="0" fontId="0" fillId="74" borderId="73" xfId="0" applyFill="1" applyBorder="1" applyAlignment="1">
      <alignment horizontal="right"/>
    </xf>
    <xf numFmtId="175" fontId="0" fillId="3" borderId="2" xfId="0" applyNumberFormat="1" applyFill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7" xfId="0" applyNumberFormat="1" applyFont="1" applyBorder="1"/>
    <xf numFmtId="0" fontId="0" fillId="0" borderId="27" xfId="0" applyBorder="1"/>
    <xf numFmtId="0" fontId="29" fillId="17" borderId="16" xfId="0" applyFont="1" applyFill="1" applyBorder="1"/>
    <xf numFmtId="0" fontId="29" fillId="17" borderId="16" xfId="0" applyFont="1" applyFill="1" applyBorder="1" applyAlignment="1">
      <alignment wrapText="1"/>
    </xf>
    <xf numFmtId="175" fontId="29" fillId="69" borderId="68" xfId="0" applyNumberFormat="1" applyFont="1" applyFill="1" applyBorder="1"/>
    <xf numFmtId="175" fontId="29" fillId="17" borderId="16" xfId="0" applyNumberFormat="1" applyFont="1" applyFill="1" applyBorder="1"/>
    <xf numFmtId="175" fontId="31" fillId="17" borderId="16" xfId="0" applyNumberFormat="1" applyFont="1" applyFill="1" applyBorder="1" applyAlignment="1">
      <alignment horizontal="center"/>
    </xf>
    <xf numFmtId="0" fontId="3" fillId="21" borderId="20" xfId="0" applyFont="1" applyFill="1" applyBorder="1" applyAlignment="1">
      <alignment wrapText="1"/>
    </xf>
    <xf numFmtId="0" fontId="3" fillId="21" borderId="20" xfId="0" applyFont="1" applyFill="1" applyBorder="1"/>
    <xf numFmtId="175" fontId="3" fillId="75" borderId="74" xfId="0" applyNumberFormat="1" applyFont="1" applyFill="1" applyBorder="1"/>
    <xf numFmtId="175" fontId="0" fillId="21" borderId="20" xfId="0" applyNumberFormat="1" applyFill="1" applyBorder="1"/>
    <xf numFmtId="0" fontId="0" fillId="76" borderId="75" xfId="0" applyFill="1" applyBorder="1" applyAlignment="1">
      <alignment horizontal="right"/>
    </xf>
    <xf numFmtId="175" fontId="0" fillId="77" borderId="76" xfId="0" applyNumberFormat="1" applyFill="1"/>
    <xf numFmtId="175" fontId="0" fillId="0" borderId="33" xfId="0" applyNumberFormat="1" applyBorder="1"/>
    <xf numFmtId="175" fontId="3" fillId="0" borderId="0" xfId="0" applyNumberFormat="1" applyFont="1" applyAlignment="1">
      <alignment horizontal="right"/>
    </xf>
    <xf numFmtId="0" fontId="0" fillId="43" borderId="42" xfId="0" applyFill="1" applyBorder="1" applyAlignment="1">
      <alignment horizontal="right"/>
    </xf>
    <xf numFmtId="175" fontId="0" fillId="5" borderId="4" xfId="0" applyNumberFormat="1" applyFill="1" applyAlignment="1">
      <alignment horizontal="right"/>
    </xf>
    <xf numFmtId="175" fontId="3" fillId="0" borderId="27" xfId="0" applyNumberFormat="1" applyFont="1" applyBorder="1" applyAlignment="1">
      <alignment horizontal="right"/>
    </xf>
    <xf numFmtId="0" fontId="3" fillId="21" borderId="20" xfId="0" applyFont="1" applyFill="1" applyBorder="1" applyAlignment="1">
      <alignment horizontal="left" vertical="top" wrapText="1"/>
    </xf>
    <xf numFmtId="0" fontId="32" fillId="0" borderId="0" xfId="0" applyFont="1"/>
    <xf numFmtId="175" fontId="0" fillId="5" borderId="4" xfId="0" applyNumberFormat="1" applyFill="1"/>
    <xf numFmtId="167" fontId="3" fillId="21" borderId="20" xfId="5" applyNumberFormat="1" applyFont="1" applyFill="1" applyBorder="1"/>
    <xf numFmtId="175" fontId="0" fillId="78" borderId="77" xfId="0" applyNumberFormat="1" applyFill="1" applyBorder="1"/>
    <xf numFmtId="0" fontId="32" fillId="21" borderId="20" xfId="0" applyFont="1" applyFill="1" applyBorder="1" applyAlignment="1">
      <alignment wrapText="1"/>
    </xf>
    <xf numFmtId="0" fontId="32" fillId="21" borderId="20" xfId="0" applyFont="1" applyFill="1" applyBorder="1"/>
    <xf numFmtId="175" fontId="32" fillId="75" borderId="74" xfId="0" applyNumberFormat="1" applyFont="1" applyFill="1" applyBorder="1"/>
    <xf numFmtId="175" fontId="32" fillId="21" borderId="20" xfId="0" applyNumberFormat="1" applyFont="1" applyFill="1" applyBorder="1"/>
    <xf numFmtId="0" fontId="18" fillId="64" borderId="63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5" fontId="0" fillId="0" borderId="27" xfId="0" applyNumberFormat="1" applyBorder="1" applyAlignment="1">
      <alignment horizontal="right"/>
    </xf>
    <xf numFmtId="176" fontId="3" fillId="0" borderId="0" xfId="0" applyNumberFormat="1" applyFont="1"/>
    <xf numFmtId="176" fontId="3" fillId="0" borderId="0" xfId="0" applyNumberFormat="1" applyFont="1" applyAlignment="1">
      <alignment horizontal="center"/>
    </xf>
    <xf numFmtId="0" fontId="3" fillId="79" borderId="78" xfId="0" applyFont="1" applyFill="1" applyBorder="1" applyAlignment="1">
      <alignment horizontal="center"/>
    </xf>
    <xf numFmtId="170" fontId="3" fillId="79" borderId="78" xfId="1" applyNumberFormat="1" applyFont="1" applyFill="1" applyBorder="1" applyAlignment="1">
      <alignment horizontal="center" wrapText="1"/>
    </xf>
    <xf numFmtId="0" fontId="3" fillId="80" borderId="79" xfId="0" applyFont="1" applyFill="1" applyBorder="1" applyAlignment="1">
      <alignment horizontal="center" vertical="top" wrapText="1"/>
    </xf>
    <xf numFmtId="0" fontId="3" fillId="79" borderId="78" xfId="0" applyFont="1" applyFill="1" applyBorder="1" applyAlignment="1">
      <alignment horizontal="right"/>
    </xf>
    <xf numFmtId="167" fontId="32" fillId="0" borderId="7" xfId="5" applyNumberFormat="1" applyFont="1" applyBorder="1"/>
    <xf numFmtId="167" fontId="32" fillId="0" borderId="80" xfId="5" applyNumberFormat="1" applyFont="1" applyBorder="1" applyAlignment="1">
      <alignment horizontal="center"/>
    </xf>
    <xf numFmtId="0" fontId="0" fillId="82" borderId="81" xfId="0" applyFill="1" applyBorder="1" applyAlignment="1">
      <alignment horizontal="right"/>
    </xf>
    <xf numFmtId="175" fontId="0" fillId="83" borderId="82" xfId="0" applyNumberFormat="1" applyFill="1" applyBorder="1"/>
    <xf numFmtId="0" fontId="0" fillId="0" borderId="83" xfId="0" applyBorder="1" applyAlignment="1">
      <alignment horizontal="right"/>
    </xf>
    <xf numFmtId="175" fontId="0" fillId="0" borderId="84" xfId="0" applyNumberFormat="1" applyBorder="1"/>
    <xf numFmtId="167" fontId="0" fillId="0" borderId="85" xfId="5" applyNumberFormat="1" applyBorder="1"/>
    <xf numFmtId="174" fontId="3" fillId="79" borderId="78" xfId="3" applyNumberFormat="1" applyFont="1" applyFill="1" applyBorder="1" applyAlignment="1">
      <alignment horizontal="center" wrapText="1"/>
    </xf>
    <xf numFmtId="175" fontId="32" fillId="21" borderId="20" xfId="0" applyNumberFormat="1" applyFont="1" applyFill="1" applyBorder="1" applyAlignment="1">
      <alignment horizontal="center"/>
    </xf>
    <xf numFmtId="0" fontId="4" fillId="0" borderId="83" xfId="0" applyFont="1" applyBorder="1" applyAlignment="1">
      <alignment horizontal="right"/>
    </xf>
    <xf numFmtId="175" fontId="4" fillId="0" borderId="86" xfId="0" applyNumberFormat="1" applyFont="1" applyBorder="1"/>
    <xf numFmtId="9" fontId="3" fillId="0" borderId="59" xfId="5" applyNumberFormat="1" applyFont="1" applyBorder="1"/>
    <xf numFmtId="9" fontId="3" fillId="0" borderId="85" xfId="5" applyNumberFormat="1" applyFont="1" applyBorder="1"/>
    <xf numFmtId="169" fontId="3" fillId="79" borderId="78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5" fontId="33" fillId="0" borderId="0" xfId="0" applyNumberFormat="1" applyFont="1"/>
    <xf numFmtId="0" fontId="16" fillId="0" borderId="0" xfId="0" applyFont="1" applyAlignment="1">
      <alignment horizontal="right"/>
    </xf>
    <xf numFmtId="175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7" fontId="0" fillId="0" borderId="0" xfId="5" applyNumberFormat="1"/>
    <xf numFmtId="170" fontId="0" fillId="0" borderId="0" xfId="0" applyNumberFormat="1"/>
    <xf numFmtId="14" fontId="27" fillId="88" borderId="87" xfId="0" applyNumberFormat="1" applyFont="1" applyFill="1" applyAlignment="1">
      <alignment horizontal="center"/>
    </xf>
    <xf numFmtId="0" fontId="3" fillId="20" borderId="19" xfId="0" applyFont="1" applyFill="1" applyBorder="1" applyAlignment="1">
      <alignment horizontal="center" wrapText="1"/>
    </xf>
    <xf numFmtId="1" fontId="3" fillId="20" borderId="19" xfId="0" applyNumberFormat="1" applyFont="1" applyFill="1" applyBorder="1" applyAlignment="1">
      <alignment horizontal="center" wrapText="1"/>
    </xf>
    <xf numFmtId="175" fontId="3" fillId="17" borderId="16" xfId="0" applyNumberFormat="1" applyFont="1" applyFill="1" applyBorder="1"/>
    <xf numFmtId="175" fontId="3" fillId="21" borderId="20" xfId="0" applyNumberFormat="1" applyFont="1" applyFill="1" applyBorder="1"/>
    <xf numFmtId="175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9" borderId="88" xfId="0" applyFont="1" applyFill="1" applyAlignment="1">
      <alignment horizontal="center" wrapText="1"/>
    </xf>
    <xf numFmtId="0" fontId="0" fillId="50" borderId="49" xfId="0" applyFill="1" applyBorder="1"/>
    <xf numFmtId="0" fontId="0" fillId="90" borderId="89" xfId="0" applyFill="1" applyBorder="1" applyAlignment="1">
      <alignment horizontal="center"/>
    </xf>
    <xf numFmtId="0" fontId="0" fillId="91" borderId="90" xfId="0" applyFill="1" applyBorder="1" applyAlignment="1">
      <alignment horizontal="center"/>
    </xf>
    <xf numFmtId="0" fontId="0" fillId="92" borderId="91" xfId="0" applyFill="1" applyBorder="1" applyAlignment="1">
      <alignment horizontal="center"/>
    </xf>
    <xf numFmtId="0" fontId="37" fillId="93" borderId="92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93" xfId="0" applyBorder="1" applyAlignment="1">
      <alignment wrapText="1"/>
    </xf>
    <xf numFmtId="1" fontId="0" fillId="0" borderId="59" xfId="0" applyNumberFormat="1" applyBorder="1"/>
    <xf numFmtId="0" fontId="0" fillId="0" borderId="93" xfId="0" applyBorder="1"/>
    <xf numFmtId="0" fontId="38" fillId="95" borderId="94" xfId="0" applyFont="1" applyFill="1" applyAlignment="1">
      <alignment horizontal="center" wrapText="1"/>
    </xf>
    <xf numFmtId="0" fontId="37" fillId="95" borderId="94" xfId="0" applyFont="1" applyFill="1" applyAlignment="1">
      <alignment horizontal="center" wrapText="1"/>
    </xf>
    <xf numFmtId="1" fontId="0" fillId="96" borderId="95" xfId="0" applyNumberFormat="1" applyFill="1" applyBorder="1"/>
    <xf numFmtId="0" fontId="38" fillId="0" borderId="80" xfId="0" applyFont="1" applyBorder="1" applyAlignment="1">
      <alignment horizontal="center" wrapText="1"/>
    </xf>
    <xf numFmtId="174" fontId="0" fillId="0" borderId="7" xfId="3" applyNumberFormat="1" applyBorder="1"/>
    <xf numFmtId="0" fontId="38" fillId="0" borderId="7" xfId="0" applyFont="1" applyBorder="1" applyAlignment="1">
      <alignment horizontal="center" wrapText="1"/>
    </xf>
    <xf numFmtId="174" fontId="0" fillId="0" borderId="93" xfId="3" applyNumberFormat="1" applyBorder="1"/>
    <xf numFmtId="1" fontId="0" fillId="97" borderId="96" xfId="0" applyNumberFormat="1" applyFill="1" applyBorder="1"/>
    <xf numFmtId="0" fontId="38" fillId="98" borderId="97" xfId="0" applyFont="1" applyFill="1" applyBorder="1" applyAlignment="1">
      <alignment horizontal="center" wrapText="1"/>
    </xf>
    <xf numFmtId="0" fontId="38" fillId="99" borderId="98" xfId="0" applyFont="1" applyFill="1" applyBorder="1" applyAlignment="1">
      <alignment horizontal="center" wrapText="1"/>
    </xf>
    <xf numFmtId="1" fontId="0" fillId="100" borderId="99" xfId="0" applyNumberFormat="1" applyFill="1" applyBorder="1"/>
    <xf numFmtId="167" fontId="0" fillId="101" borderId="100" xfId="5" applyNumberFormat="1" applyFill="1" applyBorder="1"/>
    <xf numFmtId="167" fontId="0" fillId="90" borderId="89" xfId="5" applyNumberFormat="1" applyFill="1" applyBorder="1"/>
    <xf numFmtId="1" fontId="0" fillId="0" borderId="0" xfId="0" applyNumberFormat="1"/>
    <xf numFmtId="167" fontId="0" fillId="102" borderId="101" xfId="5" applyNumberFormat="1" applyFill="1"/>
    <xf numFmtId="175" fontId="0" fillId="102" borderId="101" xfId="0" applyNumberFormat="1" applyFill="1" applyAlignment="1">
      <alignment wrapText="1"/>
    </xf>
    <xf numFmtId="175" fontId="0" fillId="102" borderId="101" xfId="0" applyNumberFormat="1" applyFill="1"/>
    <xf numFmtId="0" fontId="10" fillId="103" borderId="102" xfId="0" applyFont="1" applyFill="1" applyAlignment="1">
      <alignment horizontal="right"/>
    </xf>
    <xf numFmtId="175" fontId="3" fillId="104" borderId="103" xfId="0" applyNumberFormat="1" applyFont="1" applyFill="1" applyBorder="1"/>
    <xf numFmtId="0" fontId="3" fillId="105" borderId="104" xfId="0" applyFont="1" applyFill="1" applyAlignment="1">
      <alignment horizontal="center"/>
    </xf>
    <xf numFmtId="0" fontId="0" fillId="106" borderId="105" xfId="0" applyFill="1"/>
    <xf numFmtId="1" fontId="0" fillId="106" borderId="105" xfId="0" applyNumberFormat="1" applyFill="1"/>
    <xf numFmtId="0" fontId="0" fillId="103" borderId="102" xfId="0" applyFill="1" applyAlignment="1">
      <alignment horizontal="right"/>
    </xf>
    <xf numFmtId="1" fontId="0" fillId="103" borderId="102" xfId="0" applyNumberFormat="1" applyFill="1"/>
    <xf numFmtId="0" fontId="0" fillId="107" borderId="106" xfId="0" applyFill="1" applyAlignment="1">
      <alignment horizontal="right" wrapText="1"/>
    </xf>
    <xf numFmtId="176" fontId="0" fillId="107" borderId="106" xfId="0" applyNumberFormat="1" applyFill="1"/>
    <xf numFmtId="0" fontId="0" fillId="108" borderId="107" xfId="0" applyFill="1" applyAlignment="1">
      <alignment horizontal="right" wrapText="1"/>
    </xf>
    <xf numFmtId="176" fontId="0" fillId="108" borderId="107" xfId="0" applyNumberFormat="1" applyFill="1"/>
    <xf numFmtId="0" fontId="6" fillId="106" borderId="105" xfId="0" applyFont="1" applyFill="1" applyAlignment="1">
      <alignment horizontal="right" wrapText="1"/>
    </xf>
    <xf numFmtId="176" fontId="27" fillId="106" borderId="105" xfId="0" applyNumberFormat="1" applyFont="1" applyFill="1"/>
    <xf numFmtId="0" fontId="27" fillId="106" borderId="105" xfId="0" applyFont="1" applyFill="1" applyAlignment="1">
      <alignment horizontal="right" wrapText="1"/>
    </xf>
    <xf numFmtId="14" fontId="3" fillId="0" borderId="0" xfId="0" applyNumberFormat="1" applyFont="1"/>
    <xf numFmtId="0" fontId="8" fillId="109" borderId="108" xfId="0" applyFont="1" applyFill="1" applyAlignment="1">
      <alignment horizontal="right" vertical="center"/>
    </xf>
    <xf numFmtId="0" fontId="8" fillId="109" borderId="108" xfId="0" applyFont="1" applyFill="1" applyAlignment="1">
      <alignment horizontal="center" vertical="center"/>
    </xf>
    <xf numFmtId="0" fontId="8" fillId="110" borderId="109" xfId="0" applyFont="1" applyFill="1" applyAlignment="1">
      <alignment horizontal="center" vertical="center"/>
    </xf>
    <xf numFmtId="0" fontId="8" fillId="15" borderId="14" xfId="0" applyFont="1" applyFill="1" applyAlignment="1">
      <alignment horizontal="center" vertical="center"/>
    </xf>
    <xf numFmtId="178" fontId="0" fillId="0" borderId="0" xfId="0" applyNumberFormat="1"/>
    <xf numFmtId="178" fontId="3" fillId="0" borderId="0" xfId="0" applyNumberFormat="1" applyFont="1"/>
    <xf numFmtId="178" fontId="3" fillId="0" borderId="0" xfId="0" applyNumberFormat="1" applyFont="1" applyAlignment="1">
      <alignment horizontal="center"/>
    </xf>
    <xf numFmtId="0" fontId="3" fillId="111" borderId="110" xfId="0" applyFont="1" applyFill="1" applyAlignment="1">
      <alignment horizontal="center"/>
    </xf>
    <xf numFmtId="0" fontId="8" fillId="112" borderId="111" xfId="0" applyFont="1" applyFill="1" applyBorder="1" applyAlignment="1">
      <alignment horizontal="center" vertical="center"/>
    </xf>
    <xf numFmtId="178" fontId="0" fillId="0" borderId="7" xfId="0" applyNumberFormat="1" applyBorder="1"/>
    <xf numFmtId="178" fontId="3" fillId="0" borderId="7" xfId="0" applyNumberFormat="1" applyFont="1" applyBorder="1" applyAlignment="1">
      <alignment horizontal="center"/>
    </xf>
    <xf numFmtId="0" fontId="19" fillId="114" borderId="113" xfId="6" applyFont="1" applyFill="1" applyAlignment="1">
      <alignment horizontal="right"/>
    </xf>
    <xf numFmtId="2" fontId="22" fillId="0" borderId="31" xfId="6" applyNumberFormat="1" applyFont="1" applyBorder="1" applyAlignment="1">
      <alignment horizontal="center"/>
    </xf>
    <xf numFmtId="2" fontId="22" fillId="0" borderId="30" xfId="6" applyNumberFormat="1" applyFont="1" applyBorder="1" applyAlignment="1">
      <alignment horizontal="center"/>
    </xf>
    <xf numFmtId="0" fontId="39" fillId="114" borderId="113" xfId="6" applyFont="1" applyFill="1" applyAlignment="1">
      <alignment horizontal="right"/>
    </xf>
    <xf numFmtId="0" fontId="0" fillId="114" borderId="113" xfId="6" applyFill="1" applyAlignment="1">
      <alignment horizontal="right"/>
    </xf>
    <xf numFmtId="179" fontId="0" fillId="0" borderId="0" xfId="0" applyNumberFormat="1" applyAlignment="1">
      <alignment horizontal="center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188"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7F00"/>
        <extLst>
          <ext uri="smNativeData">
            <pm:charSpec xmlns:pm="smNativeData" id="1585695490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5695490" type="1" fgLvl="60" fgClr="0000FF00" bgLvl="255" bgClr="00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9549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9549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9549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9549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9549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95490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85695490" count="1">
        <pm:charStyle name="Normal" fontId="0" Id="1"/>
      </pm:charStyles>
      <pm:colors xmlns:pm="smNativeData" id="1585695490" count="49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330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8EA9DB"/>
        <pm:color name="Color 71" rgb="00D1D1"/>
        <pm:color name="Color 72" rgb="66FF66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184785</xdr:colOff>
      <xdr:row>54</xdr:row>
      <xdr:rowOff>194945</xdr:rowOff>
    </xdr:to>
    <xdr:sp macro="" fLocksText="0">
      <xdr:nvSpPr>
        <xdr:cNvPr id="8" name="CustomShape 1" hidden="1"/>
        <xdr:cNvSpPr>
          <a:extLst>
            <a:ext uri="smNativeData">
              <pm:smNativeData xmlns:pm="smNativeData" val="SMDATA_11_AsuDXh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LAr4F4MAAAAEAAAAAAAAAAAAAAAAAAAAAAAAAAeAAAAaAAAAAAAAAAAAAAAAAAAAAAAAAAAAAAAECcAABAnAAAAAAAAAAAAAAAAAAAAAAAAAAAAAAAAAAAAAAAAAAAAABQAAAAAAAAAwMD/AAAAAABkAAAAMgAAAAAAAABkAAAAAAAAAH9/fwAKAAAAIQAAADAAAAAsAAAAAAAAAAAAAAAAAAAANgAAABUAAAD9Ax0CAAAAAAAAAADeMAAA1kIAAAAAAAA="/>
            </a:ext>
          </a:extLst>
        </xdr:cNvSpPr>
      </xdr:nvSpPr>
      <xdr:spPr>
        <a:xfrm>
          <a:off x="0" y="0"/>
          <a:ext cx="7943850" cy="1086485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732155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AsuDXh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hsAAL8KAADnBwAAIx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UAPNABQAAAAGAAAAXQDbA+8AAAAzAgAAmh8AAPkVAAABAAAA"/>
            </a:ext>
          </a:extLst>
        </xdr:cNvPicPr>
      </xdr:nvPicPr>
      <xdr:blipFill>
        <a:blip xmlns:r="http://schemas.openxmlformats.org/officeDocument/2006/relationships" r:embed="rId1"/>
        <a:srcRect l="69980" t="27510" r="20230" b="41310"/>
        <a:stretch>
          <a:fillRect/>
        </a:stretch>
      </xdr:blipFill>
      <xdr:spPr>
        <a:xfrm>
          <a:off x="151765" y="357505"/>
          <a:ext cx="5137150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AA36"/>
  <sheetViews>
    <sheetView view="normal" workbookViewId="0">
      <selection activeCell="C11" sqref="C11"/>
    </sheetView>
  </sheetViews>
  <sheetFormatPr baseColWidth="10" defaultColWidth="10.678571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1.571429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6.982143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10" t="s">
        <v>2</v>
      </c>
      <c r="B2" s="10"/>
      <c r="C2" s="10"/>
      <c r="E2" s="7" t="s">
        <v>3</v>
      </c>
      <c r="F2" s="11" t="s">
        <v>4</v>
      </c>
      <c r="G2" s="12" t="s">
        <v>5</v>
      </c>
      <c r="H2" t="s">
        <v>6</v>
      </c>
    </row>
    <row r="3" spans="5:8">
      <c r="E3" s="7" t="s">
        <v>7</v>
      </c>
      <c r="F3" s="11" t="s">
        <v>8</v>
      </c>
      <c r="G3" s="12" t="n">
        <v>43924</v>
      </c>
      <c r="H3" t="s">
        <v>9</v>
      </c>
    </row>
    <row r="4" spans="1: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"/>
      <c r="W4" s="9"/>
      <c r="X4" s="9"/>
      <c r="Y4" s="9"/>
    </row>
    <row r="5" spans="1:27">
      <c r="A5" s="13"/>
      <c r="B5" s="14" t="s">
        <v>10</v>
      </c>
      <c r="C5" s="14"/>
      <c r="E5" s="13"/>
      <c r="F5" s="13"/>
      <c r="G5" s="14" t="s">
        <v>11</v>
      </c>
      <c r="H5" s="14"/>
      <c r="I5" s="14"/>
      <c r="J5" s="15"/>
      <c r="K5" s="15"/>
      <c r="L5" s="14" t="s">
        <v>12</v>
      </c>
      <c r="M5" s="14"/>
      <c r="O5" s="16" t="s">
        <v>13</v>
      </c>
      <c r="P5" s="13"/>
      <c r="Q5" s="13"/>
      <c r="R5" s="14" t="s">
        <v>14</v>
      </c>
      <c r="S5" s="14"/>
      <c r="T5" s="13"/>
      <c r="U5" s="13"/>
      <c r="V5" s="9"/>
      <c r="W5" s="9" t="s">
        <v>15</v>
      </c>
      <c r="X5" s="9" t="s">
        <v>16</v>
      </c>
      <c r="Y5" s="9"/>
      <c r="Z5" s="9" t="s">
        <v>17</v>
      </c>
      <c r="AA5" s="9" t="s">
        <v>18</v>
      </c>
    </row>
    <row r="6" spans="1:27">
      <c r="A6" t="n">
        <v>1</v>
      </c>
      <c r="B6" s="17" t="n">
        <v>16</v>
      </c>
      <c r="C6" s="18" t="s">
        <v>19</v>
      </c>
      <c r="D6" s="19" t="s">
        <v>20</v>
      </c>
      <c r="F6" s="18" t="n">
        <v>1</v>
      </c>
      <c r="G6" s="17" t="n">
        <v>49</v>
      </c>
      <c r="H6" s="18" t="s">
        <v>19</v>
      </c>
      <c r="I6" s="19" t="s">
        <v>20</v>
      </c>
      <c r="K6" s="18" t="n">
        <v>1</v>
      </c>
      <c r="L6" s="17" t="n">
        <v>42</v>
      </c>
      <c r="M6" s="18" t="s">
        <v>21</v>
      </c>
      <c r="N6" s="18" t="s">
        <v>22</v>
      </c>
      <c r="O6" s="20">
        <f>L6/G7</f>
        <v>0.933333333333333037</v>
      </c>
      <c r="Q6" s="18" t="n">
        <v>1</v>
      </c>
      <c r="R6" s="17" t="n">
        <v>8</v>
      </c>
      <c r="S6" s="18" t="s">
        <v>19</v>
      </c>
      <c r="T6" s="19" t="s">
        <v>20</v>
      </c>
      <c r="W6" s="7">
        <f>Z6+AA6</f>
        <v>7</v>
      </c>
      <c r="X6" s="21">
        <f>W6/G12</f>
        <v>0.184210526315788989</v>
      </c>
      <c r="Y6" s="22" t="s">
        <v>23</v>
      </c>
      <c r="Z6" s="23" t="n">
        <v>7</v>
      </c>
      <c r="AA6" s="23" t="n">
        <v>0</v>
      </c>
    </row>
    <row r="7" spans="1:27">
      <c r="A7" t="n">
        <v>2</v>
      </c>
      <c r="B7" s="23" t="n">
        <v>11</v>
      </c>
      <c r="C7" s="22" t="s">
        <v>24</v>
      </c>
      <c r="D7" s="24" t="s">
        <v>20</v>
      </c>
      <c r="F7" s="18" t="n">
        <v>2</v>
      </c>
      <c r="G7" s="17" t="n">
        <v>45</v>
      </c>
      <c r="H7" s="18" t="s">
        <v>21</v>
      </c>
      <c r="I7" s="18" t="s">
        <v>22</v>
      </c>
      <c r="K7" s="18" t="n">
        <v>2</v>
      </c>
      <c r="L7" s="17" t="n">
        <v>22</v>
      </c>
      <c r="M7" s="18" t="s">
        <v>25</v>
      </c>
      <c r="N7" s="19" t="s">
        <v>22</v>
      </c>
      <c r="O7" s="20">
        <f>L7/G15</f>
        <v>0.6875</v>
      </c>
      <c r="Q7" s="18" t="n">
        <v>2</v>
      </c>
      <c r="R7" s="17" t="n">
        <v>6.5</v>
      </c>
      <c r="S7" s="18" t="s">
        <v>24</v>
      </c>
      <c r="T7" s="19" t="s">
        <v>20</v>
      </c>
      <c r="W7" s="7">
        <f>Z7+AA7</f>
        <v>3</v>
      </c>
      <c r="X7" s="21">
        <f>W7/G11</f>
        <v>0.075</v>
      </c>
      <c r="Y7" s="22" t="s">
        <v>26</v>
      </c>
      <c r="Z7" s="23" t="n">
        <v>3</v>
      </c>
      <c r="AA7" s="23" t="n">
        <v>0</v>
      </c>
    </row>
    <row r="8" spans="1:27">
      <c r="A8" s="25" t="n">
        <v>3</v>
      </c>
      <c r="B8" s="26" t="n">
        <v>5</v>
      </c>
      <c r="C8" s="27" t="s">
        <v>27</v>
      </c>
      <c r="D8" s="28" t="s">
        <v>20</v>
      </c>
      <c r="F8" s="18" t="n">
        <v>2</v>
      </c>
      <c r="G8" s="17" t="n">
        <v>45</v>
      </c>
      <c r="H8" s="18" t="s">
        <v>28</v>
      </c>
      <c r="I8" s="18" t="s">
        <v>29</v>
      </c>
      <c r="K8" s="18" t="n">
        <v>3</v>
      </c>
      <c r="L8" s="17" t="n">
        <v>18</v>
      </c>
      <c r="M8" s="18" t="s">
        <v>30</v>
      </c>
      <c r="N8" s="19" t="s">
        <v>31</v>
      </c>
      <c r="O8" s="20">
        <f>L8/G10</f>
        <v>0.409090909090908994</v>
      </c>
      <c r="Q8" s="18" t="n">
        <v>3</v>
      </c>
      <c r="R8" s="17" t="n">
        <v>6</v>
      </c>
      <c r="S8" s="18" t="s">
        <v>21</v>
      </c>
      <c r="T8" s="18" t="s">
        <v>22</v>
      </c>
      <c r="W8" s="7">
        <f>Z8+AA8</f>
        <v>3</v>
      </c>
      <c r="X8" s="21">
        <f>W8/G14</f>
        <v>0.0833333333333330017</v>
      </c>
      <c r="Y8" s="22" t="s">
        <v>32</v>
      </c>
      <c r="Z8" s="23" t="n">
        <v>3</v>
      </c>
      <c r="AA8" s="23" t="n">
        <v>0</v>
      </c>
    </row>
    <row r="9" spans="1:27">
      <c r="A9" t="n">
        <v>4</v>
      </c>
      <c r="E9" s="13"/>
      <c r="F9" s="22" t="n">
        <v>2</v>
      </c>
      <c r="G9" s="17" t="n">
        <v>45</v>
      </c>
      <c r="H9" s="18" t="s">
        <v>33</v>
      </c>
      <c r="I9" s="18" t="s">
        <v>31</v>
      </c>
      <c r="J9" s="13"/>
      <c r="K9" s="22" t="n">
        <v>4</v>
      </c>
      <c r="L9" s="23" t="n">
        <v>15</v>
      </c>
      <c r="M9" s="22" t="s">
        <v>28</v>
      </c>
      <c r="N9" s="22" t="s">
        <v>29</v>
      </c>
      <c r="O9" s="29">
        <f>L9/G8</f>
        <v>0.333333333333332993</v>
      </c>
      <c r="P9" s="13"/>
      <c r="Q9" s="27" t="n">
        <v>4</v>
      </c>
      <c r="R9" s="26" t="n">
        <v>5.5</v>
      </c>
      <c r="S9" s="27" t="s">
        <v>34</v>
      </c>
      <c r="T9" s="28" t="s">
        <v>22</v>
      </c>
      <c r="U9" s="13"/>
      <c r="W9" s="7">
        <f>Z9+AA9</f>
        <v>2</v>
      </c>
      <c r="X9" s="21">
        <f>W9/G8</f>
        <v>0.0444444444444440023</v>
      </c>
      <c r="Y9" s="22" t="s">
        <v>28</v>
      </c>
      <c r="Z9" s="23" t="n">
        <v>2</v>
      </c>
      <c r="AA9" s="23" t="n">
        <v>0</v>
      </c>
    </row>
    <row r="10" spans="1:27">
      <c r="A10" t="n">
        <v>5</v>
      </c>
      <c r="B10" s="7"/>
      <c r="F10" s="22" t="n">
        <v>5</v>
      </c>
      <c r="G10" s="23" t="n">
        <v>44</v>
      </c>
      <c r="H10" s="22" t="s">
        <v>30</v>
      </c>
      <c r="I10" s="24" t="s">
        <v>31</v>
      </c>
      <c r="K10" s="22" t="n">
        <v>5</v>
      </c>
      <c r="L10" s="23" t="n">
        <v>13</v>
      </c>
      <c r="M10" s="22" t="s">
        <v>35</v>
      </c>
      <c r="N10" s="24" t="s">
        <v>29</v>
      </c>
      <c r="O10" s="29">
        <f>L10/G13</f>
        <v>0.342105263157895045</v>
      </c>
      <c r="Q10" s="22" t="n">
        <v>4</v>
      </c>
      <c r="R10" s="23" t="n">
        <v>5.5</v>
      </c>
      <c r="S10" s="22" t="s">
        <v>23</v>
      </c>
      <c r="T10" s="24" t="s">
        <v>36</v>
      </c>
      <c r="W10" s="7">
        <f>Z10+AA10</f>
        <v>2</v>
      </c>
      <c r="X10" s="21">
        <f>W10/G15</f>
        <v>0.0625</v>
      </c>
      <c r="Y10" s="22" t="s">
        <v>25</v>
      </c>
      <c r="Z10" s="23" t="n">
        <v>2</v>
      </c>
      <c r="AA10" s="23" t="n">
        <v>0</v>
      </c>
    </row>
    <row r="11" spans="1:27">
      <c r="A11" t="n">
        <v>6</v>
      </c>
      <c r="B11" s="7"/>
      <c r="F11" s="22" t="n">
        <v>6</v>
      </c>
      <c r="G11" s="23" t="n">
        <v>40</v>
      </c>
      <c r="H11" s="22" t="s">
        <v>26</v>
      </c>
      <c r="I11" s="24" t="s">
        <v>31</v>
      </c>
      <c r="K11" s="22" t="n">
        <v>5</v>
      </c>
      <c r="L11" s="23" t="n">
        <v>13</v>
      </c>
      <c r="M11" s="22" t="s">
        <v>37</v>
      </c>
      <c r="N11" s="24" t="s">
        <v>36</v>
      </c>
      <c r="O11" s="29">
        <f>L11/G19</f>
        <v>0.61904761904761898</v>
      </c>
      <c r="Q11" s="27" t="n">
        <v>4</v>
      </c>
      <c r="R11" s="26" t="n">
        <v>5.5</v>
      </c>
      <c r="S11" s="27" t="s">
        <v>27</v>
      </c>
      <c r="T11" s="28" t="s">
        <v>20</v>
      </c>
      <c r="W11" s="7">
        <f>Z11+AA11</f>
        <v>2</v>
      </c>
      <c r="X11" s="21">
        <f>W11/G16</f>
        <v>0.0666666666666669983</v>
      </c>
      <c r="Y11" s="22" t="s">
        <v>38</v>
      </c>
      <c r="Z11" s="23" t="n">
        <v>2</v>
      </c>
      <c r="AA11" s="23" t="n">
        <v>0</v>
      </c>
    </row>
    <row r="12" spans="2:27">
      <c r="B12" s="7"/>
      <c r="F12" s="22" t="n">
        <v>7</v>
      </c>
      <c r="G12" s="23" t="n">
        <v>38</v>
      </c>
      <c r="H12" s="22" t="s">
        <v>23</v>
      </c>
      <c r="I12" s="24" t="s">
        <v>36</v>
      </c>
      <c r="K12" s="22" t="n">
        <v>5</v>
      </c>
      <c r="L12" s="23" t="n">
        <v>13</v>
      </c>
      <c r="M12" s="22" t="s">
        <v>33</v>
      </c>
      <c r="N12" s="22" t="s">
        <v>31</v>
      </c>
      <c r="O12" s="29">
        <f>L12/G9</f>
        <v>0.288888888888888964</v>
      </c>
      <c r="Q12" s="22" t="n">
        <v>4</v>
      </c>
      <c r="R12" s="23" t="n">
        <v>5.5</v>
      </c>
      <c r="S12" s="22" t="s">
        <v>28</v>
      </c>
      <c r="T12" s="22" t="s">
        <v>29</v>
      </c>
      <c r="W12" s="7">
        <f>Z12+AA12</f>
        <v>2</v>
      </c>
      <c r="X12" s="21">
        <f>W12/G21</f>
        <v>0.111111111111110983</v>
      </c>
      <c r="Y12" s="22" t="s">
        <v>39</v>
      </c>
      <c r="Z12" s="23" t="n">
        <v>2</v>
      </c>
      <c r="AA12" s="23" t="n">
        <v>0</v>
      </c>
    </row>
    <row r="13" spans="2:27">
      <c r="B13" s="7"/>
      <c r="E13" s="13"/>
      <c r="F13" s="22" t="n">
        <v>7</v>
      </c>
      <c r="G13" s="23" t="n">
        <v>38</v>
      </c>
      <c r="H13" s="22" t="s">
        <v>35</v>
      </c>
      <c r="I13" s="24" t="s">
        <v>29</v>
      </c>
      <c r="J13" s="13"/>
      <c r="K13" s="22" t="n">
        <v>8</v>
      </c>
      <c r="L13" s="23" t="n">
        <v>12</v>
      </c>
      <c r="M13" s="22" t="s">
        <v>32</v>
      </c>
      <c r="N13" s="24" t="s">
        <v>36</v>
      </c>
      <c r="O13" s="29">
        <f>L13/G14</f>
        <v>0.333333333333332993</v>
      </c>
      <c r="P13" s="13"/>
      <c r="Q13" s="22" t="n">
        <v>4</v>
      </c>
      <c r="R13" s="23" t="n">
        <v>5.5</v>
      </c>
      <c r="S13" s="22" t="s">
        <v>25</v>
      </c>
      <c r="T13" s="24" t="s">
        <v>22</v>
      </c>
      <c r="W13" s="7">
        <f>Z13+AA13</f>
        <v>2</v>
      </c>
      <c r="X13" s="21">
        <f>W13/G23</f>
        <v>0.117647058823528994</v>
      </c>
      <c r="Y13" s="22" t="s">
        <v>40</v>
      </c>
      <c r="Z13" s="23" t="n">
        <v>2</v>
      </c>
      <c r="AA13" s="23" t="n">
        <v>0</v>
      </c>
    </row>
    <row r="14" spans="1:27">
      <c r="A14" s="13"/>
      <c r="B14" s="14" t="s">
        <v>41</v>
      </c>
      <c r="C14" s="14"/>
      <c r="F14" s="22" t="n">
        <v>9</v>
      </c>
      <c r="G14" s="23" t="n">
        <v>36</v>
      </c>
      <c r="H14" s="22" t="s">
        <v>32</v>
      </c>
      <c r="I14" s="24" t="s">
        <v>36</v>
      </c>
      <c r="K14" s="22" t="n">
        <v>9</v>
      </c>
      <c r="L14" s="23" t="n">
        <v>11</v>
      </c>
      <c r="M14" s="22" t="s">
        <v>23</v>
      </c>
      <c r="N14" s="24" t="s">
        <v>36</v>
      </c>
      <c r="O14" s="29">
        <f>L14/G12</f>
        <v>0.289473684210526017</v>
      </c>
      <c r="Q14" s="22" t="n">
        <v>9</v>
      </c>
      <c r="R14" s="23" t="n">
        <v>5</v>
      </c>
      <c r="S14" s="22" t="s">
        <v>26</v>
      </c>
      <c r="T14" s="24" t="s">
        <v>31</v>
      </c>
      <c r="W14" s="7">
        <f>Z14+AA14</f>
        <v>2</v>
      </c>
      <c r="X14" s="21">
        <f>W14/G31</f>
        <v>0.5</v>
      </c>
      <c r="Y14" s="22" t="s">
        <v>42</v>
      </c>
      <c r="Z14" s="23" t="n">
        <v>2</v>
      </c>
      <c r="AA14" s="23" t="n">
        <v>0</v>
      </c>
    </row>
    <row r="15" spans="1:27">
      <c r="A15" t="n">
        <v>1</v>
      </c>
      <c r="B15" s="17" t="n">
        <v>42</v>
      </c>
      <c r="C15" s="18" t="s">
        <v>33</v>
      </c>
      <c r="D15" s="18" t="s">
        <v>31</v>
      </c>
      <c r="F15" s="22" t="n">
        <v>10</v>
      </c>
      <c r="G15" s="23" t="n">
        <v>32</v>
      </c>
      <c r="H15" s="22" t="s">
        <v>25</v>
      </c>
      <c r="I15" s="24" t="s">
        <v>22</v>
      </c>
      <c r="K15" s="22" t="n">
        <v>10</v>
      </c>
      <c r="L15" s="23" t="n">
        <v>10</v>
      </c>
      <c r="M15" s="22" t="s">
        <v>38</v>
      </c>
      <c r="N15" s="22" t="s">
        <v>29</v>
      </c>
      <c r="O15" s="29">
        <f>L15/G16</f>
        <v>0.333333333333332993</v>
      </c>
      <c r="Q15" s="22" t="n">
        <v>9</v>
      </c>
      <c r="R15" s="23" t="n">
        <v>5</v>
      </c>
      <c r="S15" s="22" t="s">
        <v>38</v>
      </c>
      <c r="T15" s="22" t="s">
        <v>29</v>
      </c>
      <c r="W15" s="7">
        <f>Z15+AA15</f>
        <v>1</v>
      </c>
      <c r="X15" s="21">
        <f>W15/G7</f>
        <v>0.0222222222222220012</v>
      </c>
      <c r="Y15" s="22" t="s">
        <v>21</v>
      </c>
      <c r="Z15" s="23" t="n">
        <v>1</v>
      </c>
      <c r="AA15" s="23" t="n">
        <v>0</v>
      </c>
    </row>
    <row r="16" spans="1:27">
      <c r="A16" t="n">
        <v>2</v>
      </c>
      <c r="B16" s="23" t="n">
        <v>5</v>
      </c>
      <c r="C16" s="22" t="s">
        <v>30</v>
      </c>
      <c r="D16" s="24" t="s">
        <v>31</v>
      </c>
      <c r="F16" s="22" t="n">
        <v>11</v>
      </c>
      <c r="G16" s="23" t="n">
        <v>30</v>
      </c>
      <c r="H16" s="22" t="s">
        <v>38</v>
      </c>
      <c r="I16" s="22" t="s">
        <v>29</v>
      </c>
      <c r="K16" s="22" t="n">
        <v>11</v>
      </c>
      <c r="L16" s="23" t="n">
        <v>9</v>
      </c>
      <c r="M16" s="22" t="s">
        <v>26</v>
      </c>
      <c r="N16" s="24" t="s">
        <v>31</v>
      </c>
      <c r="O16" s="29">
        <f>L16/G11</f>
        <v>0.225</v>
      </c>
      <c r="Q16" s="22" t="n">
        <v>9</v>
      </c>
      <c r="R16" s="23" t="n">
        <v>5</v>
      </c>
      <c r="S16" s="22" t="s">
        <v>43</v>
      </c>
      <c r="T16" s="22" t="s">
        <v>22</v>
      </c>
      <c r="W16" s="7">
        <f>Z16+AA16</f>
        <v>1</v>
      </c>
      <c r="X16" s="21">
        <f>W16/G10</f>
        <v>0.0227272727272730002</v>
      </c>
      <c r="Y16" s="22" t="s">
        <v>30</v>
      </c>
      <c r="Z16" s="23" t="n">
        <v>1</v>
      </c>
      <c r="AA16" s="23" t="n">
        <v>0</v>
      </c>
    </row>
    <row r="17" spans="1:27">
      <c r="A17" t="n">
        <v>2</v>
      </c>
      <c r="B17" s="23" t="n">
        <v>1</v>
      </c>
      <c r="C17" s="22" t="s">
        <v>25</v>
      </c>
      <c r="D17" s="24" t="s">
        <v>22</v>
      </c>
      <c r="F17" s="22" t="n">
        <v>12</v>
      </c>
      <c r="G17" s="23" t="n">
        <v>24</v>
      </c>
      <c r="H17" s="22" t="s">
        <v>24</v>
      </c>
      <c r="I17" s="24" t="s">
        <v>20</v>
      </c>
      <c r="K17" s="22" t="n">
        <v>11</v>
      </c>
      <c r="L17" s="23" t="n">
        <v>9</v>
      </c>
      <c r="M17" s="22" t="s">
        <v>44</v>
      </c>
      <c r="N17" s="24" t="s">
        <v>36</v>
      </c>
      <c r="O17" s="29">
        <f>L17/G22</f>
        <v>0.5</v>
      </c>
      <c r="Q17" s="22" t="n">
        <v>9</v>
      </c>
      <c r="R17" s="23" t="n">
        <v>5</v>
      </c>
      <c r="S17" s="22" t="s">
        <v>35</v>
      </c>
      <c r="T17" s="24" t="s">
        <v>29</v>
      </c>
      <c r="W17" s="7">
        <f>Z17+AA17</f>
        <v>1</v>
      </c>
      <c r="X17" s="21">
        <f>W17/G13</f>
        <v>0.0263157894736840037</v>
      </c>
      <c r="Y17" s="22" t="s">
        <v>35</v>
      </c>
      <c r="Z17" s="23" t="n">
        <v>1</v>
      </c>
      <c r="AA17" s="23" t="n">
        <v>0</v>
      </c>
    </row>
    <row r="18" spans="1:27">
      <c r="A18" t="n">
        <v>2</v>
      </c>
      <c r="B18" s="23" t="n">
        <v>1</v>
      </c>
      <c r="C18" s="22" t="s">
        <v>24</v>
      </c>
      <c r="D18" s="24" t="s">
        <v>20</v>
      </c>
      <c r="F18" s="22" t="n">
        <v>13</v>
      </c>
      <c r="G18" s="26" t="n">
        <v>22</v>
      </c>
      <c r="H18" s="27" t="s">
        <v>34</v>
      </c>
      <c r="I18" s="28" t="s">
        <v>22</v>
      </c>
      <c r="K18" s="22" t="n">
        <v>11</v>
      </c>
      <c r="L18" s="23" t="n">
        <v>9</v>
      </c>
      <c r="M18" s="22" t="s">
        <v>43</v>
      </c>
      <c r="N18" s="22" t="s">
        <v>22</v>
      </c>
      <c r="O18" s="29">
        <f>L18/G25</f>
        <v>0.9</v>
      </c>
      <c r="Q18" s="22" t="n">
        <v>9</v>
      </c>
      <c r="R18" s="23" t="n">
        <v>5</v>
      </c>
      <c r="S18" s="22" t="s">
        <v>37</v>
      </c>
      <c r="T18" s="24" t="s">
        <v>36</v>
      </c>
      <c r="W18" s="7">
        <f>Z18+AA18</f>
        <v>1</v>
      </c>
      <c r="X18" s="21">
        <f>W18/G19</f>
        <v>0.0476190476190480005</v>
      </c>
      <c r="Y18" s="22" t="s">
        <v>37</v>
      </c>
      <c r="Z18" s="23" t="n">
        <v>1</v>
      </c>
      <c r="AA18" s="23" t="n">
        <v>0</v>
      </c>
    </row>
    <row r="19" spans="1:27">
      <c r="A19" t="n">
        <v>5</v>
      </c>
      <c r="B19" s="26" t="n">
        <v>1</v>
      </c>
      <c r="C19" s="27" t="s">
        <v>34</v>
      </c>
      <c r="D19" s="28" t="s">
        <v>22</v>
      </c>
      <c r="F19" s="22" t="n">
        <v>14</v>
      </c>
      <c r="G19" s="23" t="n">
        <v>21</v>
      </c>
      <c r="H19" s="22" t="s">
        <v>37</v>
      </c>
      <c r="I19" s="24" t="s">
        <v>36</v>
      </c>
      <c r="K19" s="22" t="n">
        <v>14</v>
      </c>
      <c r="L19" s="23" t="n">
        <v>7</v>
      </c>
      <c r="M19" s="22" t="s">
        <v>39</v>
      </c>
      <c r="N19" s="24" t="s">
        <v>36</v>
      </c>
      <c r="O19" s="29">
        <f>L19/G21</f>
        <v>0.388888888888889017</v>
      </c>
      <c r="Q19" s="22" t="n">
        <v>14</v>
      </c>
      <c r="R19" s="23" t="n">
        <v>4.5</v>
      </c>
      <c r="S19" s="22" t="s">
        <v>39</v>
      </c>
      <c r="T19" s="24" t="s">
        <v>36</v>
      </c>
      <c r="W19" s="7">
        <f>Z19+AA19</f>
        <v>1</v>
      </c>
      <c r="X19" s="21">
        <f>W19/G26</f>
        <v>0.1</v>
      </c>
      <c r="Y19" s="22" t="s">
        <v>45</v>
      </c>
      <c r="Z19" s="23" t="n">
        <v>1</v>
      </c>
      <c r="AA19" s="23" t="n">
        <v>0</v>
      </c>
    </row>
    <row r="20" spans="1:27">
      <c r="A20" t="n">
        <v>6</v>
      </c>
      <c r="B20" s="23" t="n">
        <v>1</v>
      </c>
      <c r="C20" s="22" t="s">
        <v>37</v>
      </c>
      <c r="D20" s="24" t="s">
        <v>36</v>
      </c>
      <c r="F20" s="22" t="n">
        <v>15</v>
      </c>
      <c r="G20" s="26" t="n">
        <v>19</v>
      </c>
      <c r="H20" s="27" t="s">
        <v>46</v>
      </c>
      <c r="I20" s="28" t="s">
        <v>31</v>
      </c>
      <c r="K20" s="22" t="n">
        <v>15</v>
      </c>
      <c r="L20" s="23" t="n">
        <v>5</v>
      </c>
      <c r="M20" s="22" t="s">
        <v>19</v>
      </c>
      <c r="N20" s="24" t="s">
        <v>20</v>
      </c>
      <c r="O20" s="29">
        <f>L20/G6</f>
        <v>0.102040816326530992</v>
      </c>
      <c r="Q20" s="22" t="n">
        <v>14</v>
      </c>
      <c r="R20" s="23" t="n">
        <v>4.5</v>
      </c>
      <c r="S20" s="22" t="s">
        <v>33</v>
      </c>
      <c r="T20" s="22" t="s">
        <v>31</v>
      </c>
      <c r="W20" s="7">
        <f>Z20+AA20</f>
        <v>0</v>
      </c>
      <c r="Y20" s="22" t="s">
        <v>19</v>
      </c>
      <c r="Z20" s="23"/>
      <c r="AA20" s="23"/>
    </row>
    <row r="21" spans="1:27">
      <c r="A21" t="n">
        <v>7</v>
      </c>
      <c r="B21" s="23" t="n">
        <v>1</v>
      </c>
      <c r="C21" s="22" t="s">
        <v>23</v>
      </c>
      <c r="D21" s="24" t="s">
        <v>36</v>
      </c>
      <c r="F21" s="22" t="n">
        <v>16</v>
      </c>
      <c r="G21" s="23" t="n">
        <v>18</v>
      </c>
      <c r="H21" s="22" t="s">
        <v>39</v>
      </c>
      <c r="I21" s="24" t="s">
        <v>36</v>
      </c>
      <c r="K21" s="22" t="n">
        <v>16</v>
      </c>
      <c r="L21" s="23" t="n">
        <v>4</v>
      </c>
      <c r="M21" s="22" t="s">
        <v>40</v>
      </c>
      <c r="N21" s="24" t="s">
        <v>36</v>
      </c>
      <c r="O21" s="29">
        <f>L21/G23</f>
        <v>0.235294117647058965</v>
      </c>
      <c r="Q21" s="22" t="n">
        <v>14</v>
      </c>
      <c r="R21" s="23" t="n">
        <v>4.5</v>
      </c>
      <c r="S21" s="22" t="s">
        <v>47</v>
      </c>
      <c r="T21" s="22" t="s">
        <v>31</v>
      </c>
      <c r="W21" s="7">
        <f>Z21+AA21</f>
        <v>0</v>
      </c>
      <c r="Y21" s="22" t="s">
        <v>33</v>
      </c>
      <c r="Z21" s="23"/>
      <c r="AA21" s="23"/>
    </row>
    <row r="22" spans="1:27">
      <c r="A22" t="n">
        <v>8</v>
      </c>
      <c r="B22" s="23" t="n">
        <v>1</v>
      </c>
      <c r="C22" s="22" t="s">
        <v>38</v>
      </c>
      <c r="D22" s="22" t="s">
        <v>29</v>
      </c>
      <c r="F22" s="22" t="n">
        <v>16</v>
      </c>
      <c r="G22" s="23" t="n">
        <v>18</v>
      </c>
      <c r="H22" s="22" t="s">
        <v>44</v>
      </c>
      <c r="I22" s="24" t="s">
        <v>36</v>
      </c>
      <c r="K22" s="22" t="n">
        <v>17</v>
      </c>
      <c r="L22" s="23" t="n">
        <v>2</v>
      </c>
      <c r="M22" s="22" t="s">
        <v>45</v>
      </c>
      <c r="N22" s="24" t="s">
        <v>22</v>
      </c>
      <c r="O22" s="29">
        <f>L22/G26</f>
        <v>0.2</v>
      </c>
      <c r="Q22" s="22" t="n">
        <v>14</v>
      </c>
      <c r="R22" s="23" t="n">
        <v>4.5</v>
      </c>
      <c r="S22" s="22" t="s">
        <v>32</v>
      </c>
      <c r="T22" s="24" t="s">
        <v>36</v>
      </c>
      <c r="W22" s="7">
        <f>Z22+AA22</f>
        <v>0</v>
      </c>
      <c r="Y22" s="22" t="s">
        <v>24</v>
      </c>
      <c r="Z22" s="23"/>
      <c r="AA22" s="23"/>
    </row>
    <row r="23" spans="1:27">
      <c r="A23" t="n">
        <v>9</v>
      </c>
      <c r="B23" s="7"/>
      <c r="D23" s="12"/>
      <c r="F23" s="22" t="n">
        <v>18</v>
      </c>
      <c r="G23" s="23" t="n">
        <v>17</v>
      </c>
      <c r="H23" s="22" t="s">
        <v>40</v>
      </c>
      <c r="I23" s="24" t="s">
        <v>36</v>
      </c>
      <c r="K23" s="22" t="n">
        <v>17</v>
      </c>
      <c r="L23" s="23" t="n">
        <v>2</v>
      </c>
      <c r="M23" s="22" t="s">
        <v>48</v>
      </c>
      <c r="N23" s="24" t="s">
        <v>36</v>
      </c>
      <c r="O23" s="29">
        <f>L23/G28</f>
        <v>0.333333333333332993</v>
      </c>
      <c r="Q23" s="22" t="n">
        <v>14</v>
      </c>
      <c r="R23" s="23" t="n">
        <v>4.5</v>
      </c>
      <c r="S23" s="22" t="s">
        <v>49</v>
      </c>
      <c r="T23" s="24" t="s">
        <v>29</v>
      </c>
      <c r="W23" s="7">
        <f>Z23+AA23</f>
        <v>0</v>
      </c>
      <c r="Y23" s="27" t="s">
        <v>34</v>
      </c>
      <c r="Z23" s="23"/>
      <c r="AA23" s="23"/>
    </row>
    <row r="24" spans="1:27">
      <c r="A24" t="n">
        <v>10</v>
      </c>
      <c r="B24" s="7"/>
      <c r="D24" s="12"/>
      <c r="F24" s="22" t="n">
        <v>19</v>
      </c>
      <c r="G24" s="23" t="n">
        <v>14</v>
      </c>
      <c r="H24" s="22" t="s">
        <v>47</v>
      </c>
      <c r="I24" s="22" t="s">
        <v>31</v>
      </c>
      <c r="K24" s="22" t="n">
        <v>19</v>
      </c>
      <c r="L24" s="23" t="n">
        <v>1</v>
      </c>
      <c r="M24" s="22" t="s">
        <v>47</v>
      </c>
      <c r="N24" s="22" t="s">
        <v>31</v>
      </c>
      <c r="O24" s="29">
        <f>L24/G24</f>
        <v>0.0714285714285709972</v>
      </c>
      <c r="Q24" s="27" t="n">
        <v>14</v>
      </c>
      <c r="R24" s="26" t="n">
        <v>4.5</v>
      </c>
      <c r="S24" s="27" t="s">
        <v>46</v>
      </c>
      <c r="T24" s="28" t="s">
        <v>31</v>
      </c>
      <c r="W24" s="7">
        <f>Z24+AA24</f>
        <v>0</v>
      </c>
      <c r="Y24" s="27" t="s">
        <v>46</v>
      </c>
      <c r="Z24" s="23"/>
      <c r="AA24" s="23"/>
    </row>
    <row r="25" spans="1:27">
      <c r="A25" t="n">
        <v>10</v>
      </c>
      <c r="B25" s="7"/>
      <c r="F25" s="22" t="n">
        <v>20</v>
      </c>
      <c r="G25" s="23" t="n">
        <v>10</v>
      </c>
      <c r="H25" s="22" t="s">
        <v>43</v>
      </c>
      <c r="I25" s="22" t="s">
        <v>22</v>
      </c>
      <c r="K25" s="22" t="n">
        <v>19</v>
      </c>
      <c r="L25" s="23" t="n">
        <v>1</v>
      </c>
      <c r="M25" s="22" t="s">
        <v>49</v>
      </c>
      <c r="N25" s="24" t="s">
        <v>29</v>
      </c>
      <c r="O25" s="29">
        <f>L25/G29</f>
        <v>0.2</v>
      </c>
      <c r="Q25" s="22" t="n">
        <v>14</v>
      </c>
      <c r="R25" s="23" t="n">
        <v>4.5</v>
      </c>
      <c r="S25" s="22" t="s">
        <v>44</v>
      </c>
      <c r="T25" s="24" t="s">
        <v>36</v>
      </c>
      <c r="W25" s="7">
        <f>Z25+AA25</f>
        <v>0</v>
      </c>
      <c r="Y25" s="22" t="s">
        <v>44</v>
      </c>
      <c r="Z25" s="23"/>
      <c r="AA25" s="23"/>
    </row>
    <row r="26" spans="1:27">
      <c r="A26" t="n">
        <v>10</v>
      </c>
      <c r="B26" s="7"/>
      <c r="D26" s="12"/>
      <c r="F26" s="22" t="n">
        <v>20</v>
      </c>
      <c r="G26" s="23" t="n">
        <v>10</v>
      </c>
      <c r="H26" s="22" t="s">
        <v>45</v>
      </c>
      <c r="I26" s="24" t="s">
        <v>22</v>
      </c>
      <c r="K26" s="22" t="n">
        <v>19</v>
      </c>
      <c r="L26" s="23" t="n">
        <v>1</v>
      </c>
      <c r="M26" s="22" t="s">
        <v>42</v>
      </c>
      <c r="N26" s="24" t="s">
        <v>31</v>
      </c>
      <c r="O26" s="29">
        <f>L26/G31</f>
        <v>0.25</v>
      </c>
      <c r="Q26" s="22" t="n">
        <v>14</v>
      </c>
      <c r="R26" s="23" t="n">
        <v>4.5</v>
      </c>
      <c r="S26" s="22" t="s">
        <v>30</v>
      </c>
      <c r="T26" s="24" t="s">
        <v>31</v>
      </c>
      <c r="W26" s="7">
        <f>Z26+AA26</f>
        <v>0</v>
      </c>
      <c r="Y26" s="22" t="s">
        <v>47</v>
      </c>
      <c r="Z26" s="23"/>
      <c r="AA26" s="23"/>
    </row>
    <row r="27" spans="2:27">
      <c r="B27" s="11">
        <f>SUM(B15:B26)</f>
        <v>53</v>
      </c>
      <c r="F27" s="22" t="n">
        <v>22</v>
      </c>
      <c r="G27" s="26" t="n">
        <v>9</v>
      </c>
      <c r="H27" s="27" t="s">
        <v>27</v>
      </c>
      <c r="I27" s="28" t="s">
        <v>20</v>
      </c>
      <c r="K27" s="22" t="n">
        <v>22</v>
      </c>
      <c r="L27" s="23" t="n">
        <v>0</v>
      </c>
      <c r="M27" s="22" t="s">
        <v>24</v>
      </c>
      <c r="N27" s="24" t="s">
        <v>20</v>
      </c>
      <c r="Q27" s="22" t="n">
        <v>22</v>
      </c>
      <c r="R27" s="23" t="n">
        <v>4</v>
      </c>
      <c r="S27" s="22" t="s">
        <v>45</v>
      </c>
      <c r="T27" s="24" t="s">
        <v>22</v>
      </c>
      <c r="W27" s="7">
        <f>Z27+AA27</f>
        <v>0</v>
      </c>
      <c r="Y27" s="22" t="s">
        <v>43</v>
      </c>
      <c r="Z27" s="23"/>
      <c r="AA27" s="23"/>
    </row>
    <row r="28" spans="2:27">
      <c r="B28" s="7"/>
      <c r="F28" s="22" t="n">
        <v>23</v>
      </c>
      <c r="G28" s="23" t="n">
        <v>6</v>
      </c>
      <c r="H28" s="22" t="s">
        <v>48</v>
      </c>
      <c r="I28" s="24" t="s">
        <v>36</v>
      </c>
      <c r="K28" s="22" t="n">
        <v>22</v>
      </c>
      <c r="L28" s="26" t="n">
        <v>0</v>
      </c>
      <c r="M28" s="27" t="s">
        <v>34</v>
      </c>
      <c r="N28" s="28" t="s">
        <v>22</v>
      </c>
      <c r="Q28" s="22" t="n">
        <v>22</v>
      </c>
      <c r="R28" s="23" t="n">
        <v>4</v>
      </c>
      <c r="S28" s="22" t="s">
        <v>40</v>
      </c>
      <c r="T28" s="24" t="s">
        <v>36</v>
      </c>
      <c r="W28" s="7">
        <f>Z28+AA28</f>
        <v>0</v>
      </c>
      <c r="Y28" s="27" t="s">
        <v>27</v>
      </c>
      <c r="Z28" s="23"/>
      <c r="AA28" s="23"/>
    </row>
    <row r="29" spans="1:27">
      <c r="A29" s="13"/>
      <c r="B29" s="14" t="s">
        <v>50</v>
      </c>
      <c r="C29" s="14"/>
      <c r="F29" s="22" t="n">
        <v>24</v>
      </c>
      <c r="G29" s="23" t="n">
        <v>5</v>
      </c>
      <c r="H29" s="22" t="s">
        <v>49</v>
      </c>
      <c r="I29" s="24" t="s">
        <v>29</v>
      </c>
      <c r="K29" s="22" t="n">
        <v>22</v>
      </c>
      <c r="L29" s="26" t="n">
        <v>0</v>
      </c>
      <c r="M29" s="27" t="s">
        <v>46</v>
      </c>
      <c r="N29" s="28" t="s">
        <v>31</v>
      </c>
      <c r="Q29" s="22" t="n">
        <v>22</v>
      </c>
      <c r="R29" s="23" t="n">
        <v>4</v>
      </c>
      <c r="S29" s="22" t="s">
        <v>48</v>
      </c>
      <c r="T29" s="24" t="s">
        <v>36</v>
      </c>
      <c r="W29" s="7">
        <f>Z29+AA29</f>
        <v>0</v>
      </c>
      <c r="Y29" s="22" t="s">
        <v>48</v>
      </c>
      <c r="Z29" s="23"/>
      <c r="AA29" s="23"/>
    </row>
    <row r="30" spans="1:27">
      <c r="A30" t="n">
        <v>1</v>
      </c>
      <c r="B30" s="17" t="n">
        <v>16</v>
      </c>
      <c r="C30" s="18" t="s">
        <v>19</v>
      </c>
      <c r="D30" s="19" t="s">
        <v>20</v>
      </c>
      <c r="F30" s="22" t="n">
        <v>25</v>
      </c>
      <c r="G30" s="23" t="n">
        <v>4</v>
      </c>
      <c r="H30" s="22" t="s">
        <v>51</v>
      </c>
      <c r="I30" s="24" t="s">
        <v>31</v>
      </c>
      <c r="K30" s="22" t="n">
        <v>22</v>
      </c>
      <c r="L30" s="26" t="n">
        <v>0</v>
      </c>
      <c r="M30" s="27" t="s">
        <v>27</v>
      </c>
      <c r="N30" s="28" t="s">
        <v>20</v>
      </c>
      <c r="Q30" s="22" t="n">
        <v>25</v>
      </c>
      <c r="R30" s="23" t="n">
        <v>3.5</v>
      </c>
      <c r="S30" s="22" t="s">
        <v>51</v>
      </c>
      <c r="T30" s="24" t="s">
        <v>31</v>
      </c>
      <c r="W30" s="7">
        <f>Z30+AA30</f>
        <v>0</v>
      </c>
      <c r="Y30" s="22" t="s">
        <v>49</v>
      </c>
      <c r="Z30" s="23"/>
      <c r="AA30" s="23"/>
    </row>
    <row r="31" spans="1:27">
      <c r="A31" t="n">
        <v>2</v>
      </c>
      <c r="B31" s="23" t="n">
        <v>11</v>
      </c>
      <c r="C31" s="22" t="s">
        <v>21</v>
      </c>
      <c r="D31" s="22" t="s">
        <v>22</v>
      </c>
      <c r="F31" s="22" t="n">
        <v>25</v>
      </c>
      <c r="G31" s="23" t="n">
        <v>4</v>
      </c>
      <c r="H31" s="22" t="s">
        <v>42</v>
      </c>
      <c r="I31" s="24" t="s">
        <v>31</v>
      </c>
      <c r="K31" s="22" t="n">
        <v>22</v>
      </c>
      <c r="L31" s="23" t="n">
        <v>0</v>
      </c>
      <c r="M31" s="22" t="s">
        <v>51</v>
      </c>
      <c r="N31" s="24" t="s">
        <v>31</v>
      </c>
      <c r="Q31" s="22" t="n">
        <v>25</v>
      </c>
      <c r="R31" s="23" t="n">
        <v>3.5</v>
      </c>
      <c r="S31" s="22" t="s">
        <v>42</v>
      </c>
      <c r="T31" s="24" t="s">
        <v>31</v>
      </c>
      <c r="W31" s="7">
        <f>Z31+AA31</f>
        <v>0</v>
      </c>
      <c r="Y31" s="22" t="s">
        <v>51</v>
      </c>
      <c r="Z31" s="23"/>
      <c r="AA31" s="23"/>
    </row>
    <row r="32" spans="1:27">
      <c r="A32" t="n">
        <v>3</v>
      </c>
      <c r="B32" s="23" t="n">
        <v>11</v>
      </c>
      <c r="C32" s="22" t="s">
        <v>24</v>
      </c>
      <c r="D32" s="24" t="s">
        <v>20</v>
      </c>
      <c r="F32" s="22" t="n">
        <v>26</v>
      </c>
      <c r="G32" s="23" t="n">
        <v>3</v>
      </c>
      <c r="H32" s="22" t="s">
        <v>52</v>
      </c>
      <c r="I32" s="24" t="s">
        <v>31</v>
      </c>
      <c r="K32" s="22" t="n">
        <v>22</v>
      </c>
      <c r="L32" s="23" t="n">
        <v>0</v>
      </c>
      <c r="M32" s="22" t="s">
        <v>52</v>
      </c>
      <c r="N32" s="24" t="s">
        <v>31</v>
      </c>
      <c r="Q32" s="22" t="n">
        <v>27</v>
      </c>
      <c r="R32" s="23" t="n">
        <v>3</v>
      </c>
      <c r="S32" s="22" t="s">
        <v>52</v>
      </c>
      <c r="T32" s="24" t="s">
        <v>31</v>
      </c>
      <c r="W32" s="7">
        <f>Z32+AA32</f>
        <v>0</v>
      </c>
      <c r="Y32" s="22" t="s">
        <v>52</v>
      </c>
      <c r="Z32" s="23"/>
      <c r="AA32" s="23"/>
    </row>
    <row r="33" spans="1:12">
      <c r="A33" t="n">
        <v>4</v>
      </c>
      <c r="B33" s="23" t="n">
        <v>2</v>
      </c>
      <c r="C33" s="22" t="s">
        <v>28</v>
      </c>
      <c r="D33" s="22" t="s">
        <v>29</v>
      </c>
      <c r="L33" s="30">
        <f>SUM(L6:L32)</f>
        <v>219</v>
      </c>
    </row>
    <row r="34" spans="1:4">
      <c r="A34" t="n">
        <v>5</v>
      </c>
      <c r="B34" s="23" t="n">
        <v>1</v>
      </c>
      <c r="C34" s="22" t="s">
        <v>23</v>
      </c>
      <c r="D34" s="24" t="s">
        <v>36</v>
      </c>
    </row>
    <row r="35" spans="1:4">
      <c r="A35" t="n">
        <v>6</v>
      </c>
      <c r="B35" s="7"/>
      <c r="D35" s="12"/>
    </row>
    <row r="36" spans="1:4">
      <c r="A36" t="n">
        <v>7</v>
      </c>
      <c r="B36" s="7"/>
      <c r="D36" s="12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B30:B34">
    <cfRule type="colorScale" priority="1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2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3">
      <colorScale>
        <cfvo type="min"/>
        <cfvo type="max"/>
        <color rgb="FFFFFFFF"/>
        <color rgb="FF00FF00"/>
      </colorScale>
    </cfRule>
  </conditionalFormatting>
  <conditionalFormatting sqref="X6:X32">
    <cfRule type="colorScale" priority="4">
      <colorScale>
        <cfvo type="min"/>
        <cfvo type="max"/>
        <color rgb="FFFFFFFF"/>
        <color rgb="FFFF0000"/>
      </colorScale>
    </cfRule>
  </conditionalFormatting>
  <conditionalFormatting sqref="R6:R32">
    <cfRule type="colorScale" priority="5">
      <colorScale>
        <cfvo type="min"/>
        <cfvo type="max"/>
        <color rgb="FFFFFFFF"/>
        <color rgb="FF00FF00"/>
      </colorScale>
    </cfRule>
  </conditionalFormatting>
  <conditionalFormatting sqref="O6:O32">
    <cfRule type="colorScale" priority="6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7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8">
      <colorScale>
        <cfvo type="min"/>
        <cfvo type="max"/>
        <color rgb="FFFFFFFF"/>
        <color rgb="FF00FF00"/>
      </colorScale>
    </cfRule>
  </conditionalFormatting>
  <conditionalFormatting sqref="W6:W32">
    <cfRule type="colorScale" priority="9">
      <colorScale>
        <cfvo type="min"/>
        <cfvo type="max"/>
        <color rgb="FFFFFFFF"/>
        <color rgb="FFFF0000"/>
      </colorScale>
    </cfRule>
  </conditionalFormatting>
  <conditionalFormatting sqref="B23:B26">
    <cfRule type="colorScale" priority="10">
      <colorScale>
        <cfvo type="min"/>
        <cfvo type="max"/>
        <color rgb="FFFFEF9C"/>
        <color rgb="FF63BE7B"/>
      </colorScale>
    </cfRule>
  </conditionalFormatting>
  <conditionalFormatting sqref="B35:B36">
    <cfRule type="colorScale" priority="11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92D050"/>
  </sheetPr>
  <dimension ref="A1:BI36"/>
  <sheetViews>
    <sheetView tabSelected="1" view="normal" zoomScale="125" workbookViewId="0">
      <pane xSplit="7" ySplit="3" topLeftCell="T4" activePane="bottomRight" state="frozen"/>
      <selection pane="bottomRight" activeCell="AU24" sqref="AU24"/>
    </sheetView>
  </sheetViews>
  <sheetFormatPr baseColWidth="10" defaultColWidth="10.750000" defaultRowHeight="15.40"/>
  <cols>
    <col min="1" max="1" width="3.785714" customWidth="1" style="31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21429" customWidth="1" style="0"/>
    <col min="7" max="7" width="3.741071" customWidth="1" style="0"/>
    <col min="8" max="8" width="2.946429" customWidth="1" style="7"/>
    <col min="9" max="9" width="3.419643" customWidth="1" style="0"/>
    <col min="10" max="10" width="3.750000" customWidth="1" style="0"/>
    <col min="11" max="11" width="3.901786" customWidth="1" style="0"/>
    <col min="12" max="12" width="3.821429" customWidth="1" style="0"/>
    <col min="13" max="13" width="3.428571" customWidth="1" style="0"/>
    <col min="14" max="14" width="3.660714" customWidth="1" style="0"/>
    <col min="15" max="15" width="3.580357" customWidth="1" style="0"/>
    <col min="16" max="16" width="3.312500" customWidth="1" style="0"/>
    <col min="17" max="17" width="4.848214" customWidth="1" style="0"/>
    <col min="18" max="18" width="5.178571" customWidth="1" style="0"/>
    <col min="19" max="19" width="9.973214" customWidth="1" style="0"/>
    <col min="20" max="21" width="8.973214" customWidth="1" style="0"/>
    <col min="22" max="22" width="4.919643" customWidth="1" style="0"/>
    <col min="23" max="23" width="5.294643" customWidth="1" style="0"/>
    <col min="24" max="29" width="4.294643" customWidth="1" style="0"/>
    <col min="30" max="30" width="5.330357" customWidth="1" style="0"/>
    <col min="31" max="31" width="6.517857" customWidth="1" style="0"/>
    <col min="32" max="32" width="3.669643" customWidth="1" style="0"/>
    <col min="33" max="33" width="3.589286" customWidth="1" style="0"/>
    <col min="34" max="34" width="5.250000" customWidth="1" style="0"/>
    <col min="35" max="35" width="5.571429" customWidth="1" style="0"/>
    <col min="36" max="37" width="4.919643" customWidth="1" style="0"/>
    <col min="38" max="38" width="2.714286" customWidth="1" style="0"/>
    <col min="39" max="39" width="2.705357" customWidth="1" style="0"/>
    <col min="40" max="40" width="4.053571" customWidth="1" style="0"/>
    <col min="41" max="41" width="5.732143" customWidth="1" style="0"/>
    <col min="42" max="44" width="5.714286" customWidth="1" style="0"/>
    <col min="45" max="46" width="5.000000" customWidth="1" style="0"/>
    <col min="47" max="47" width="5.714286" customWidth="1" style="0"/>
    <col min="48" max="48" width="5.000000" customWidth="1" style="0"/>
    <col min="49" max="49" width="7.178571" customWidth="1" style="7"/>
    <col min="50" max="50" width="5.883929" customWidth="1" style="7"/>
    <col min="51" max="52" width="5.687500" customWidth="1" style="7"/>
    <col min="53" max="54" width="6.401786" customWidth="1" style="7"/>
    <col min="55" max="55" width="6.500000" customWidth="1" style="7"/>
    <col min="56" max="56" width="5.785714" customWidth="1" style="7"/>
    <col min="57" max="57" width="7.071429" customWidth="1" style="7"/>
    <col min="58" max="58" width="5.892857" customWidth="1" style="7"/>
    <col min="59" max="59" width="6.937500" customWidth="1" style="7"/>
    <col min="60" max="60" width="7.946429" customWidth="1" style="0"/>
    <col min="61" max="61" width="7.446429" customWidth="1" style="0"/>
    <col min="1023" max="1024" width="8.669643" customWidth="1" style="0"/>
  </cols>
  <sheetData>
    <row r="1" spans="1:61">
      <c r="A1" s="32"/>
      <c r="B1" s="32"/>
      <c r="C1" s="33"/>
      <c r="D1" s="34">
        <f aca="1">TODAY()</f>
        <v>43922</v>
      </c>
      <c r="E1" s="34" t="n">
        <v>43637</v>
      </c>
      <c r="F1" s="34"/>
      <c r="G1" s="34"/>
      <c r="H1" s="35"/>
      <c r="I1" s="36"/>
      <c r="J1" s="36"/>
      <c r="K1" s="35"/>
      <c r="L1" s="36"/>
      <c r="M1" s="35"/>
      <c r="N1" s="35"/>
      <c r="O1" s="35"/>
      <c r="P1" s="37"/>
      <c r="Q1" s="35"/>
      <c r="R1" s="35"/>
      <c r="S1" s="36"/>
      <c r="T1" s="36"/>
      <c r="U1" s="36"/>
      <c r="V1" s="36"/>
      <c r="W1" s="38"/>
      <c r="X1" s="36"/>
      <c r="Y1" s="36"/>
      <c r="Z1" s="36"/>
      <c r="AA1" s="36"/>
      <c r="AB1" s="36"/>
      <c r="AC1" s="36"/>
      <c r="AD1" s="38"/>
      <c r="AE1" s="38"/>
      <c r="AF1" s="33"/>
      <c r="AG1" s="33"/>
      <c r="AH1" s="38"/>
      <c r="AI1" s="38"/>
      <c r="AJ1" s="38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BH1" s="35"/>
      <c r="BI1" s="33"/>
    </row>
    <row r="2" spans="1:61">
      <c r="A2" s="31" t="n">
        <v>16</v>
      </c>
      <c r="B2" s="31"/>
      <c r="C2" s="32"/>
      <c r="D2" s="39"/>
      <c r="E2" s="37"/>
      <c r="F2" s="37"/>
      <c r="G2" s="31"/>
      <c r="H2" s="31"/>
      <c r="I2" s="40">
        <f>AVERAGE(I4:I27)</f>
        <v>2.90833333333333002</v>
      </c>
      <c r="J2" s="37"/>
      <c r="K2" s="37"/>
      <c r="L2" s="31"/>
      <c r="M2" s="40">
        <f>AVERAGE(M4:M27)</f>
        <v>5.33750000000000036</v>
      </c>
      <c r="N2" s="37"/>
      <c r="O2" s="37"/>
      <c r="P2" s="40">
        <f>AVERAGE(P4:P27)</f>
        <v>5.54166666666666963</v>
      </c>
      <c r="Q2" s="41">
        <f>AVERAGE(Q4:Q27)</f>
        <v>0.880523711936065112</v>
      </c>
      <c r="R2" s="41">
        <f>AVERAGE(R4:R27)</f>
        <v>0.939209519861907971</v>
      </c>
      <c r="S2" s="42">
        <f>AVERAGE(S4:S27)</f>
        <v>4293.75</v>
      </c>
      <c r="T2" s="42">
        <f>AVERAGE(T4:T27)</f>
        <v>2326.25</v>
      </c>
      <c r="U2" s="42">
        <f>AVERAGE(U4:U27)</f>
        <v>876.66666666666697</v>
      </c>
      <c r="V2" s="43"/>
      <c r="W2" s="43"/>
      <c r="X2" s="43"/>
      <c r="Y2" s="43"/>
      <c r="Z2" s="43"/>
      <c r="AA2" s="43"/>
      <c r="AB2" s="43"/>
      <c r="AC2" s="43"/>
      <c r="AD2" s="44">
        <f>AVERAGE(AD4:AD27)</f>
        <v>394.791666666667027</v>
      </c>
      <c r="AE2" s="38"/>
      <c r="AF2" s="31"/>
      <c r="AG2" s="31"/>
      <c r="AH2" s="43"/>
      <c r="AI2" s="43"/>
      <c r="AJ2" s="43"/>
      <c r="AK2" s="43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BH2" s="37"/>
      <c r="BI2" s="31"/>
    </row>
    <row r="3" spans="1:61">
      <c r="A3" s="45" t="s">
        <v>53</v>
      </c>
      <c r="B3" s="45" t="s">
        <v>54</v>
      </c>
      <c r="C3" s="45" t="s">
        <v>55</v>
      </c>
      <c r="D3" s="46" t="s">
        <v>56</v>
      </c>
      <c r="E3" s="45" t="s">
        <v>57</v>
      </c>
      <c r="F3" s="45" t="s">
        <v>58</v>
      </c>
      <c r="G3" s="45" t="s">
        <v>59</v>
      </c>
      <c r="H3" s="45" t="s">
        <v>60</v>
      </c>
      <c r="I3" s="45" t="s">
        <v>61</v>
      </c>
      <c r="J3" s="45" t="s">
        <v>62</v>
      </c>
      <c r="K3" s="47" t="s">
        <v>63</v>
      </c>
      <c r="L3" s="47" t="s">
        <v>64</v>
      </c>
      <c r="M3" s="45" t="s">
        <v>65</v>
      </c>
      <c r="N3" s="45" t="s">
        <v>66</v>
      </c>
      <c r="O3" s="45" t="s">
        <v>67</v>
      </c>
      <c r="P3" s="45" t="s">
        <v>68</v>
      </c>
      <c r="Q3" s="48" t="s">
        <v>69</v>
      </c>
      <c r="R3" s="48" t="s">
        <v>70</v>
      </c>
      <c r="S3" s="45" t="s">
        <v>71</v>
      </c>
      <c r="T3" s="45" t="s">
        <v>72</v>
      </c>
      <c r="U3" s="45" t="s">
        <v>73</v>
      </c>
      <c r="V3" s="45" t="s">
        <v>74</v>
      </c>
      <c r="W3" s="45" t="s">
        <v>75</v>
      </c>
      <c r="X3" s="45" t="s">
        <v>76</v>
      </c>
      <c r="Y3" s="45" t="s">
        <v>77</v>
      </c>
      <c r="Z3" s="45" t="s">
        <v>78</v>
      </c>
      <c r="AA3" s="45" t="s">
        <v>79</v>
      </c>
      <c r="AB3" s="45" t="s">
        <v>80</v>
      </c>
      <c r="AC3" s="45" t="s">
        <v>59</v>
      </c>
      <c r="AD3" s="45" t="s">
        <v>81</v>
      </c>
      <c r="AE3" s="45" t="s">
        <v>82</v>
      </c>
      <c r="AF3" s="49" t="s">
        <v>83</v>
      </c>
      <c r="AG3" s="49" t="s">
        <v>84</v>
      </c>
      <c r="AH3" s="49" t="s">
        <v>85</v>
      </c>
      <c r="AI3" s="49" t="s">
        <v>86</v>
      </c>
      <c r="AJ3" s="49" t="s">
        <v>87</v>
      </c>
      <c r="AK3" s="49" t="s">
        <v>88</v>
      </c>
      <c r="AL3" s="45" t="s">
        <v>89</v>
      </c>
      <c r="AM3" s="45" t="s">
        <v>90</v>
      </c>
      <c r="AN3" s="45" t="s">
        <v>91</v>
      </c>
      <c r="AO3" s="50" t="s">
        <v>15</v>
      </c>
      <c r="AP3" s="50" t="s">
        <v>92</v>
      </c>
      <c r="AQ3" s="50" t="s">
        <v>93</v>
      </c>
      <c r="AR3" s="50" t="s">
        <v>94</v>
      </c>
      <c r="AS3" s="50" t="s">
        <v>95</v>
      </c>
      <c r="AT3" s="50" t="s">
        <v>96</v>
      </c>
      <c r="AU3" s="50" t="s">
        <v>97</v>
      </c>
      <c r="AV3" s="50" t="s">
        <v>98</v>
      </c>
      <c r="AW3" s="51" t="s">
        <v>20</v>
      </c>
      <c r="AX3" s="51" t="s">
        <v>99</v>
      </c>
      <c r="AY3" s="51" t="s">
        <v>100</v>
      </c>
      <c r="AZ3" s="51" t="s">
        <v>101</v>
      </c>
      <c r="BA3" s="51" t="s">
        <v>102</v>
      </c>
      <c r="BB3" s="51" t="s">
        <v>103</v>
      </c>
      <c r="BC3" s="51" t="s">
        <v>104</v>
      </c>
      <c r="BD3" s="51" t="s">
        <v>105</v>
      </c>
      <c r="BE3" s="51" t="s">
        <v>106</v>
      </c>
      <c r="BF3" s="51" t="s">
        <v>107</v>
      </c>
      <c r="BG3" s="51" t="s">
        <v>22</v>
      </c>
      <c r="BH3" s="45" t="s">
        <v>108</v>
      </c>
      <c r="BI3" s="52" t="s">
        <v>109</v>
      </c>
    </row>
    <row r="4" spans="1:61">
      <c r="A4" s="53" t="s">
        <v>110</v>
      </c>
      <c r="B4" s="53" t="n">
        <v>29</v>
      </c>
      <c r="C4" s="54" t="s">
        <v>20</v>
      </c>
      <c r="D4" s="55" t="s">
        <v>111</v>
      </c>
      <c r="E4" s="56" t="n">
        <v>20</v>
      </c>
      <c r="F4" s="57">
        <f>$D$1-43606-112-112</f>
        <v>92</v>
      </c>
      <c r="G4" s="58" t="s">
        <v>112</v>
      </c>
      <c r="H4" s="59" t="n">
        <v>2</v>
      </c>
      <c r="I4" s="60" t="n">
        <v>2.9</v>
      </c>
      <c r="J4" s="61">
        <f>LOG(I4+1)*4/3</f>
        <v>0.788086142701999925</v>
      </c>
      <c r="K4" s="62">
        <f>(H4)*(H4)*(I4)</f>
        <v>11.5999999999999996</v>
      </c>
      <c r="L4" s="62">
        <f>(H4+1)*(H4+1)*I4</f>
        <v>26.1000000000000014</v>
      </c>
      <c r="M4" s="63" t="n">
        <v>6</v>
      </c>
      <c r="N4" s="64">
        <f>M4*10+19</f>
        <v>79</v>
      </c>
      <c r="O4" s="65" t="n">
        <v>1.5</v>
      </c>
      <c r="P4" s="64" t="n">
        <v>6</v>
      </c>
      <c r="Q4" s="66">
        <f>(P4/7)^0.5</f>
        <v>0.925820099772552041</v>
      </c>
      <c r="R4" s="66">
        <f>IF(P4=7,1,((P4+0.99)/7)^0.5)</f>
        <v>0.999285459001294996</v>
      </c>
      <c r="S4" s="67" t="n">
        <v>41300</v>
      </c>
      <c r="T4" s="68">
        <f>S4-BI4</f>
        <v>29020</v>
      </c>
      <c r="U4" s="67" t="n">
        <v>7490</v>
      </c>
      <c r="V4" s="69">
        <f>S4/U4</f>
        <v>5.51401869158878988</v>
      </c>
      <c r="W4" s="363">
        <f>13+1/6</f>
        <v>13.1666666666666998</v>
      </c>
      <c r="X4" s="363" t="n">
        <v>6</v>
      </c>
      <c r="Y4" s="363" t="n">
        <v>2</v>
      </c>
      <c r="Z4" s="363" t="n">
        <v>2</v>
      </c>
      <c r="AA4" s="363" t="n">
        <v>3</v>
      </c>
      <c r="AB4" s="363" t="n">
        <v>2</v>
      </c>
      <c r="AC4" s="363" t="n">
        <v>4</v>
      </c>
      <c r="AD4" s="44" t="n">
        <v>716</v>
      </c>
      <c r="AE4" s="44" t="n">
        <v>1764</v>
      </c>
      <c r="AF4" s="70">
        <f>(Y4+O4+J4)*(P4/7)^0.5</f>
        <v>3.96999634046966001</v>
      </c>
      <c r="AG4" s="70">
        <f>(Y4+O4+J4)*(IF(P4=7,(P4/7)^0.5,((P4+1)/7)^0.5))</f>
        <v>4.28808614270200028</v>
      </c>
      <c r="AH4" s="71">
        <f>(AC4+O4+(LOG(I4)*4/3))*(P4/7)^0.5</f>
        <v>5.66280702948161974</v>
      </c>
      <c r="AI4" s="71">
        <f>(AC4+O4+(LOG(I4)*4/3))*(IF(P4=7,(P4/7)^0.5,((P4+1)/7)^0.5))</f>
        <v>6.11653066386527033</v>
      </c>
      <c r="AJ4" s="69">
        <f>(((X4+O4+J4)+(AA4+O4+J4)*2)/8)*(P4/7)^0.5</f>
        <v>2.18311370250554004</v>
      </c>
      <c r="AK4" s="69">
        <f>((AC4+J4+O4)*0.7+(AB4+J4+O4)*0.3)*(P4/7)^0.5</f>
        <v>5.26614448015124026</v>
      </c>
      <c r="AL4" s="64" t="n">
        <v>0</v>
      </c>
      <c r="AM4" s="64" t="n">
        <v>0</v>
      </c>
      <c r="AN4" s="66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72">
        <f>SUM(AP4:AV4)</f>
        <v>53.5</v>
      </c>
      <c r="AP4" s="73" t="n">
        <v>37.5</v>
      </c>
      <c r="AQ4" s="73" t="n">
        <v>14</v>
      </c>
      <c r="AR4" s="73" t="n">
        <v>0</v>
      </c>
      <c r="AS4" s="73" t="n">
        <v>0</v>
      </c>
      <c r="AT4" s="73" t="n">
        <v>0</v>
      </c>
      <c r="AU4" s="73" t="n">
        <v>0</v>
      </c>
      <c r="AV4" s="73" t="n">
        <v>2</v>
      </c>
      <c r="AW4" s="74">
        <f>AP4+AQ4*0.33+AV4</f>
        <v>44.1199999999999974</v>
      </c>
      <c r="AX4" s="74">
        <f>AQ4+AR47*0.25+AV4</f>
        <v>16</v>
      </c>
      <c r="AY4" s="74">
        <f>AQ4+AS4*0.33+AV4</f>
        <v>16</v>
      </c>
      <c r="AZ4" s="74">
        <f>AQ4+AS4/1.5+AV4</f>
        <v>16</v>
      </c>
      <c r="BA4" s="74">
        <f>AR4+AQ4*0.6+AT4*0.17+AV4</f>
        <v>10.4000000000000004</v>
      </c>
      <c r="BB4" s="74">
        <f>AR4+AQ4*0.4+AT4*0.3+AV4</f>
        <v>7.59999999999999964</v>
      </c>
      <c r="BC4" s="74">
        <f>AR4+AQ4*0.16+AT4*0.5+AV4</f>
        <v>4.24000000000000021</v>
      </c>
      <c r="BD4" s="74">
        <f>AS4+AR4*0.45+AQ4*0.25+AT4*0.25+AV4</f>
        <v>5.5</v>
      </c>
      <c r="BE4" s="74">
        <f>AS4+AR4*0.63+AQ4*0.25+AT4*0.17+AV4</f>
        <v>5.5</v>
      </c>
      <c r="BF4" s="74">
        <f>AU4*0.6+AR4*0.4+AS4*0.15+AT4*0.5+AV4</f>
        <v>2</v>
      </c>
      <c r="BG4" s="74">
        <f>AU4+AR4*0.25+AS4*0.22+AT4*0.35+AV4</f>
        <v>2</v>
      </c>
      <c r="BH4" s="75" t="n">
        <v>43637</v>
      </c>
      <c r="BI4" s="67" t="n">
        <v>12280</v>
      </c>
    </row>
    <row r="5" spans="1:61">
      <c r="A5" s="53" t="s">
        <v>113</v>
      </c>
      <c r="B5" s="53" t="n">
        <v>26</v>
      </c>
      <c r="C5" s="54" t="s">
        <v>20</v>
      </c>
      <c r="D5" s="55" t="s">
        <v>114</v>
      </c>
      <c r="E5" s="56" t="n">
        <v>23</v>
      </c>
      <c r="F5" s="57">
        <f>$D$1-43615-112-112</f>
        <v>83</v>
      </c>
      <c r="G5" s="58" t="s">
        <v>115</v>
      </c>
      <c r="H5" s="76" t="n">
        <v>6</v>
      </c>
      <c r="I5" s="60" t="n">
        <v>2.60000000000000009</v>
      </c>
      <c r="J5" s="61">
        <f>LOG(I5+1)*4/3</f>
        <v>0.741736667689717066</v>
      </c>
      <c r="K5" s="62">
        <f>(H5)*(H5)*(I5)</f>
        <v>93.5999999999999943</v>
      </c>
      <c r="L5" s="62">
        <f>(H5+1)*(H5+1)*I5</f>
        <v>127.400000000000006</v>
      </c>
      <c r="M5" s="63" t="n">
        <v>6</v>
      </c>
      <c r="N5" s="64">
        <f>M5*10+19</f>
        <v>79</v>
      </c>
      <c r="O5" s="65" t="n">
        <v>1.5</v>
      </c>
      <c r="P5" s="64" t="n">
        <v>5</v>
      </c>
      <c r="Q5" s="66">
        <f>(P5/7)^0.5</f>
        <v>0.845154254728516108</v>
      </c>
      <c r="R5" s="66">
        <f>IF(P5=7,1,((P5+0.99)/7)^0.5)</f>
        <v>0.925048261289262008</v>
      </c>
      <c r="S5" s="67" t="n">
        <v>35990</v>
      </c>
      <c r="T5" s="68">
        <f>S5-BI5</f>
        <v>27070</v>
      </c>
      <c r="U5" s="67" t="n">
        <v>6130</v>
      </c>
      <c r="V5" s="69">
        <f>S5/U5</f>
        <v>5.8711256117455104</v>
      </c>
      <c r="W5" s="363">
        <f>12+3/6</f>
        <v>12.5</v>
      </c>
      <c r="X5" s="363" t="n">
        <v>2</v>
      </c>
      <c r="Y5" s="363" t="n">
        <v>0</v>
      </c>
      <c r="Z5" s="363" t="n">
        <v>0</v>
      </c>
      <c r="AA5" s="363" t="n">
        <v>0</v>
      </c>
      <c r="AB5" s="363" t="n">
        <v>0</v>
      </c>
      <c r="AC5" s="363" t="n">
        <v>4</v>
      </c>
      <c r="AD5" s="44" t="n">
        <v>388</v>
      </c>
      <c r="AE5" s="44" t="n">
        <v>988</v>
      </c>
      <c r="AF5" s="70">
        <f>(Y5+O5+J5)*(P5/7)^0.5</f>
        <v>1.89461328267888991</v>
      </c>
      <c r="AG5" s="70">
        <f>(Y5+O5+J5)*(IF(P5=7,(P5/7)^0.5,((P5+1)/7)^0.5))</f>
        <v>2.07544486534429007</v>
      </c>
      <c r="AH5" s="71">
        <f>(AC5+O5+(LOG(I5)*4/3))*(P5/7)^0.5</f>
        <v>5.11597038852212993</v>
      </c>
      <c r="AI5" s="71">
        <f>(AC5+O5+(LOG(I5)*4/3))*(IF(P5=7,(P5/7)^0.5,((P5+1)/7)^0.5))</f>
        <v>5.60426477064408957</v>
      </c>
      <c r="AJ5" s="69">
        <f>(((X5+O5+J5)+(AA5+O5+J5)*2)/8)*(P5/7)^0.5</f>
        <v>0.921768544686717917</v>
      </c>
      <c r="AK5" s="69">
        <f>((AC5+J5+O5)*0.7+(AB5+J5+O5)*0.3)*(P5/7)^0.5</f>
        <v>4.26104519591874009</v>
      </c>
      <c r="AL5" s="64" t="n">
        <v>3</v>
      </c>
      <c r="AM5" s="64" t="n">
        <v>4</v>
      </c>
      <c r="AN5" s="66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72">
        <f>SUM(AP5:AV5)</f>
        <v>35.5</v>
      </c>
      <c r="AP5" s="73" t="n">
        <v>33.5</v>
      </c>
      <c r="AQ5" s="73" t="n">
        <v>0</v>
      </c>
      <c r="AR5" s="73" t="n">
        <v>0</v>
      </c>
      <c r="AS5" s="73" t="n">
        <v>0</v>
      </c>
      <c r="AT5" s="73" t="n">
        <v>0</v>
      </c>
      <c r="AU5" s="73" t="n">
        <v>0</v>
      </c>
      <c r="AV5" s="73" t="n">
        <v>2</v>
      </c>
      <c r="AW5" s="74">
        <f>AP5+AQ5*0.33+AV5</f>
        <v>35.5</v>
      </c>
      <c r="AX5" s="74">
        <f>AQ5+AR48*0.25+AV5</f>
        <v>2</v>
      </c>
      <c r="AY5" s="74">
        <f>AQ5+AS5*0.33+AV5</f>
        <v>2</v>
      </c>
      <c r="AZ5" s="74">
        <f>AQ5+AS5/1.5+AV5</f>
        <v>2</v>
      </c>
      <c r="BA5" s="74">
        <f>AR5+AQ5*0.6+AT5*0.17+AV5</f>
        <v>2</v>
      </c>
      <c r="BB5" s="74">
        <f>AR5+AQ5*0.4+AT5*0.3+AV5</f>
        <v>2</v>
      </c>
      <c r="BC5" s="74">
        <f>AR5+AQ5*0.16+AT5*0.5+AV5</f>
        <v>2</v>
      </c>
      <c r="BD5" s="74">
        <f>AS5+AR5*0.45+AQ5*0.25+AT5*0.25+AV5</f>
        <v>2</v>
      </c>
      <c r="BE5" s="74">
        <f>AS5+AR5*0.63+AQ5*0.25+AT5*0.17+AV5</f>
        <v>2</v>
      </c>
      <c r="BF5" s="74">
        <f>AU5*0.6+AR5*0.4+AS5*0.15+AT5*0.5+AV5</f>
        <v>2</v>
      </c>
      <c r="BG5" s="74">
        <f>AU5+AR5*0.25+AS5*0.22+AT5*0.35+AV5</f>
        <v>2</v>
      </c>
      <c r="BH5" s="75" t="n">
        <v>43637</v>
      </c>
      <c r="BI5" s="67" t="n">
        <v>8920</v>
      </c>
    </row>
    <row r="6" spans="1:61">
      <c r="A6" s="53" t="s">
        <v>116</v>
      </c>
      <c r="B6" s="53" t="n">
        <v>33</v>
      </c>
      <c r="C6" s="54" t="s">
        <v>117</v>
      </c>
      <c r="D6" s="55" t="s">
        <v>118</v>
      </c>
      <c r="E6" s="56" t="n">
        <v>17</v>
      </c>
      <c r="F6" s="57">
        <f>$D$1-43885</f>
        <v>37</v>
      </c>
      <c r="G6" s="58"/>
      <c r="H6" s="77" t="n">
        <v>5</v>
      </c>
      <c r="I6" s="60" t="n">
        <v>1.10000000000000009</v>
      </c>
      <c r="J6" s="61">
        <f>LOG(I6+1)*4/3</f>
        <v>0.429625726311892997</v>
      </c>
      <c r="K6" s="62">
        <f>(H6)*(H6)*(I6)</f>
        <v>27.5</v>
      </c>
      <c r="L6" s="62">
        <f>(H6+1)*(H6+1)*I6</f>
        <v>39.6000000000000014</v>
      </c>
      <c r="M6" s="63" t="n">
        <v>4.20000000000000018</v>
      </c>
      <c r="N6" s="64">
        <f>M6*10+19</f>
        <v>61</v>
      </c>
      <c r="O6" s="65" t="n">
        <v>1.5</v>
      </c>
      <c r="P6" s="64" t="n">
        <v>5</v>
      </c>
      <c r="Q6" s="66">
        <f>(P6/7)^0.5</f>
        <v>0.845154254728516108</v>
      </c>
      <c r="R6" s="66">
        <f>IF(P6=7,1,((P6+0.99)/7)^0.5)</f>
        <v>0.925048261289262008</v>
      </c>
      <c r="S6" s="67" t="n">
        <v>1170</v>
      </c>
      <c r="T6" s="68">
        <f>S6-BI6</f>
        <v>120</v>
      </c>
      <c r="U6" s="67" t="n">
        <v>290</v>
      </c>
      <c r="V6" s="69">
        <f>S6/U6</f>
        <v>4.03448275862069039</v>
      </c>
      <c r="W6" s="363" t="n">
        <v>1</v>
      </c>
      <c r="X6" s="363" t="n">
        <v>5</v>
      </c>
      <c r="Y6" s="363" t="n">
        <v>4</v>
      </c>
      <c r="Z6" s="363" t="n">
        <v>5</v>
      </c>
      <c r="AA6" s="363" t="n">
        <v>2</v>
      </c>
      <c r="AB6" s="363">
        <f>4+1/4</f>
        <v>4.25</v>
      </c>
      <c r="AC6" s="363" t="n">
        <v>1</v>
      </c>
      <c r="AD6" s="44" t="n">
        <v>422</v>
      </c>
      <c r="AE6" s="44" t="n">
        <v>2021</v>
      </c>
      <c r="AF6" s="70">
        <f>(Y6+O6+J6)*(P6/7)^0.5</f>
        <v>5.01144841154015985</v>
      </c>
      <c r="AG6" s="70">
        <f>(Y6+O6+J6)*(IF(P6=7,(P6/7)^0.5,((P6+1)/7)^0.5))</f>
        <v>5.48976668154797043</v>
      </c>
      <c r="AH6" s="71">
        <f>(AC6+O6+(LOG(I6)*4/3))*(P6/7)^0.5</f>
        <v>2.15952990878944018</v>
      </c>
      <c r="AI6" s="71">
        <f>(AC6+O6+(LOG(I6)*4/3))*(IF(P6=7,(P6/7)^0.5,((P6+1)/7)^0.5))</f>
        <v>2.36564648930210009</v>
      </c>
      <c r="AJ6" s="69">
        <f>(((X6+O6+J6)+(AA6+O6+J6)*2)/8)*(P6/7)^0.5</f>
        <v>1.56236030880437005</v>
      </c>
      <c r="AK6" s="69">
        <f>((AC6+J6+O6)*0.7+(AB6+J6+O6)*0.3)*(P6/7)^0.5</f>
        <v>3.30001104571491988</v>
      </c>
      <c r="AL6" s="64" t="n">
        <v>4</v>
      </c>
      <c r="AM6" s="64" t="n">
        <v>3</v>
      </c>
      <c r="AN6" s="66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72">
        <f>SUM(AP6:AV6)</f>
        <v>26.5</v>
      </c>
      <c r="AP6" s="73" t="n">
        <v>0</v>
      </c>
      <c r="AQ6" s="73" t="n">
        <v>10</v>
      </c>
      <c r="AR6" s="73" t="n">
        <v>6</v>
      </c>
      <c r="AS6" s="73" t="n">
        <v>5.5</v>
      </c>
      <c r="AT6" s="73" t="n">
        <v>0</v>
      </c>
      <c r="AU6" s="73" t="n">
        <v>6</v>
      </c>
      <c r="AV6" s="73" t="n">
        <v>-1</v>
      </c>
      <c r="AW6" s="74">
        <f>AP6+AQ6*0.33+AV6</f>
        <v>2.29999999999999982</v>
      </c>
      <c r="AX6" s="74">
        <f>AQ6+AR49*0.25+AV6</f>
        <v>9</v>
      </c>
      <c r="AY6" s="74">
        <f>AQ6+AS6*0.33+AV6</f>
        <v>10.8149999999999995</v>
      </c>
      <c r="AZ6" s="74">
        <f>AQ6+AS6/1.5+AV6</f>
        <v>12.6666666666666998</v>
      </c>
      <c r="BA6" s="74">
        <f>AR6+AQ6*0.6+AT6*0.17+AV6</f>
        <v>11</v>
      </c>
      <c r="BB6" s="74">
        <f>AR6+AQ6*0.4+AT6*0.3+AV6</f>
        <v>9</v>
      </c>
      <c r="BC6" s="74">
        <f>AR6+AQ6*0.16+AT6*0.5+AV6</f>
        <v>6.59999999999999964</v>
      </c>
      <c r="BD6" s="74">
        <f>AS6+AR6*0.45+AQ6*0.25+AT6*0.25+AV6</f>
        <v>9.69999999999999929</v>
      </c>
      <c r="BE6" s="74">
        <f>AS6+AR6*0.63+AQ6*0.25+AT6*0.17+AV6</f>
        <v>10.7799999999999994</v>
      </c>
      <c r="BF6" s="74">
        <f>AU6*0.6+AR6*0.4+AS6*0.15+AT6*0.5+AV6</f>
        <v>5.82500000000000018</v>
      </c>
      <c r="BG6" s="74">
        <f>AU6+AR6*0.25+AS6*0.22+AT6*0.35+AV6</f>
        <v>7.70999999999999996</v>
      </c>
      <c r="BH6" s="75" t="s">
        <v>119</v>
      </c>
      <c r="BI6" s="67" t="n">
        <v>1050</v>
      </c>
    </row>
    <row r="7" spans="1:61">
      <c r="A7" s="78" t="s">
        <v>120</v>
      </c>
      <c r="B7" s="78" t="n">
        <v>21</v>
      </c>
      <c r="C7" s="54" t="s">
        <v>117</v>
      </c>
      <c r="D7" s="79" t="s">
        <v>121</v>
      </c>
      <c r="E7" s="56" t="n">
        <v>29</v>
      </c>
      <c r="F7" s="57">
        <f>$D$1-43577-112-112-112</f>
        <v>9</v>
      </c>
      <c r="G7" s="58"/>
      <c r="H7" s="59" t="n">
        <v>3</v>
      </c>
      <c r="I7" s="60" t="n">
        <v>5.09999999999999964</v>
      </c>
      <c r="J7" s="61">
        <f>LOG(I7+1)*4/3</f>
        <v>1.04710644668102004</v>
      </c>
      <c r="K7" s="62">
        <f>(H7)*(H7)*(I7)</f>
        <v>45.8999999999999986</v>
      </c>
      <c r="L7" s="62">
        <f>(H7+1)*(H7+1)*I7</f>
        <v>81.5999999999999943</v>
      </c>
      <c r="M7" s="63" t="n">
        <v>5.09999999999999964</v>
      </c>
      <c r="N7" s="64">
        <f>M7*10+19</f>
        <v>70</v>
      </c>
      <c r="O7" s="65" t="n">
        <v>1.5</v>
      </c>
      <c r="P7" s="64" t="n">
        <v>7</v>
      </c>
      <c r="Q7" s="66">
        <f>(P7/7)^0.5</f>
        <v>1</v>
      </c>
      <c r="R7" s="66">
        <f>IF(P7=7,1,((P7+0.99)/7)^0.5)</f>
        <v>1</v>
      </c>
      <c r="S7" s="67" t="n">
        <v>1130</v>
      </c>
      <c r="T7" s="68">
        <f>S7-BI7</f>
        <v>-280</v>
      </c>
      <c r="U7" s="67" t="n">
        <v>380</v>
      </c>
      <c r="V7" s="69">
        <f>S7/U7</f>
        <v>2.97368421052632002</v>
      </c>
      <c r="W7" s="363" t="n">
        <v>0</v>
      </c>
      <c r="X7" s="363" t="n">
        <v>6</v>
      </c>
      <c r="Y7" s="363" t="n">
        <v>2</v>
      </c>
      <c r="Z7" s="363" t="n">
        <v>5</v>
      </c>
      <c r="AA7" s="363" t="n">
        <v>3</v>
      </c>
      <c r="AB7" s="363" t="n">
        <v>1</v>
      </c>
      <c r="AC7" s="363" t="n">
        <v>4</v>
      </c>
      <c r="AD7" s="44" t="n">
        <v>375</v>
      </c>
      <c r="AE7" s="44"/>
      <c r="AF7" s="70">
        <f>(Y7+O7+J7)*(P7/7)^0.5</f>
        <v>4.5471064466810196</v>
      </c>
      <c r="AG7" s="70">
        <f>(Y7+O7+J7)*(IF(P7=7,(P7/7)^0.5,((P7+1)/7)^0.5))</f>
        <v>4.5471064466810196</v>
      </c>
      <c r="AH7" s="71">
        <f>(AC7+O7+(LOG(I7)*4/3))*(P7/7)^0.5</f>
        <v>6.44342690146392005</v>
      </c>
      <c r="AI7" s="71">
        <f>(AC7+O7+(LOG(I7)*4/3))*(IF(P7=7,(P7/7)^0.5,((P7+1)/7)^0.5))</f>
        <v>6.44342690146392005</v>
      </c>
      <c r="AJ7" s="69">
        <f>(((X7+O7+J7)+(AA7+O7+J7)*2)/8)*(P7/7)^0.5</f>
        <v>2.45516491750538002</v>
      </c>
      <c r="AK7" s="69">
        <f>((AC7+J7+O7)*0.7+(AB7+J7+O7)*0.3)*(P7/7)^0.5</f>
        <v>5.64710644668102013</v>
      </c>
      <c r="AL7" s="64" t="n">
        <v>2</v>
      </c>
      <c r="AM7" s="64" t="n">
        <v>4</v>
      </c>
      <c r="AN7" s="66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72">
        <f>SUM(AP7:AV7)</f>
        <v>23.5</v>
      </c>
      <c r="AP7" s="73" t="n">
        <v>0</v>
      </c>
      <c r="AQ7" s="73" t="n">
        <v>14</v>
      </c>
      <c r="AR7" s="73" t="n">
        <v>0</v>
      </c>
      <c r="AS7" s="73" t="n">
        <v>5.5</v>
      </c>
      <c r="AT7" s="73" t="n">
        <v>2</v>
      </c>
      <c r="AU7" s="73" t="n">
        <v>0</v>
      </c>
      <c r="AV7" s="73" t="n">
        <v>2</v>
      </c>
      <c r="AW7" s="74">
        <f>AP7+AQ7*0.33+AV7</f>
        <v>6.62000000000000011</v>
      </c>
      <c r="AX7" s="74">
        <f>AQ7+AR50*0.25+AV7</f>
        <v>16</v>
      </c>
      <c r="AY7" s="74">
        <f>AQ7+AS7*0.33+AV7</f>
        <v>17.8150000000000013</v>
      </c>
      <c r="AZ7" s="74">
        <f>AQ7+AS7/1.5+AV7</f>
        <v>19.6666666666666998</v>
      </c>
      <c r="BA7" s="74">
        <f>AR7+AQ7*0.6+AT7*0.17+AV7</f>
        <v>10.7400000000000002</v>
      </c>
      <c r="BB7" s="74">
        <f>AR7+AQ7*0.4+AT7*0.3+AV7</f>
        <v>8.19999999999999929</v>
      </c>
      <c r="BC7" s="74">
        <f>AR7+AQ7*0.16+AT7*0.5+AV7</f>
        <v>5.24000000000000021</v>
      </c>
      <c r="BD7" s="74">
        <f>AS7+AR7*0.45+AQ7*0.25+AT7*0.25+AV7</f>
        <v>11.5</v>
      </c>
      <c r="BE7" s="74">
        <f>AS7+AR7*0.63+AQ7*0.25+AT7*0.17+AV7</f>
        <v>11.3399999999999999</v>
      </c>
      <c r="BF7" s="74">
        <f>AU7*0.6+AR7*0.4+AS7*0.15+AT7*0.5+AV7</f>
        <v>3.82500000000000018</v>
      </c>
      <c r="BG7" s="74">
        <f>AU7+AR7*0.25+AS7*0.22+AT7*0.35+AV7</f>
        <v>3.91000000000000014</v>
      </c>
      <c r="BH7" s="75" t="n">
        <v>43637</v>
      </c>
      <c r="BI7" s="67" t="n">
        <v>1410</v>
      </c>
    </row>
    <row r="8" spans="1:61">
      <c r="A8" s="78" t="s">
        <v>122</v>
      </c>
      <c r="B8" s="78" t="n">
        <v>32</v>
      </c>
      <c r="C8" s="54" t="s">
        <v>123</v>
      </c>
      <c r="D8" s="79" t="s">
        <v>124</v>
      </c>
      <c r="E8" s="56" t="n">
        <v>18</v>
      </c>
      <c r="F8" s="57">
        <f>$D$1-43889</f>
        <v>33</v>
      </c>
      <c r="G8" s="58"/>
      <c r="H8" s="59" t="n">
        <v>2</v>
      </c>
      <c r="I8" s="60" t="n">
        <v>1.10000000000000009</v>
      </c>
      <c r="J8" s="61">
        <f>LOG(I8+1)*4/3</f>
        <v>0.429625726311892997</v>
      </c>
      <c r="K8" s="62">
        <f>(H8)*(H8)*(I8)</f>
        <v>4.40000000000000036</v>
      </c>
      <c r="L8" s="62">
        <f>(H8+1)*(H8+1)*I8</f>
        <v>9.90000000000000036</v>
      </c>
      <c r="M8" s="63" t="n">
        <v>4.5</v>
      </c>
      <c r="N8" s="64">
        <f>M8*10+19</f>
        <v>64</v>
      </c>
      <c r="O8" s="65" t="n">
        <v>1.5</v>
      </c>
      <c r="P8" s="64" t="n">
        <v>5</v>
      </c>
      <c r="Q8" s="66">
        <f>(P8/7)^0.5</f>
        <v>0.845154254728516108</v>
      </c>
      <c r="R8" s="66">
        <f>IF(P8=7,1,((P8+0.99)/7)^0.5)</f>
        <v>0.925048261289262008</v>
      </c>
      <c r="S8" s="67" t="n">
        <v>420</v>
      </c>
      <c r="T8" s="68">
        <f>S8-BI8</f>
        <v>-30</v>
      </c>
      <c r="U8" s="67" t="n">
        <v>290</v>
      </c>
      <c r="V8" s="69">
        <f>S8/U8</f>
        <v>1.44827586206896992</v>
      </c>
      <c r="W8" s="363" t="n">
        <v>0</v>
      </c>
      <c r="X8" s="363" t="n">
        <v>5</v>
      </c>
      <c r="Y8" s="363" t="n">
        <v>4</v>
      </c>
      <c r="Z8" s="363" t="n">
        <v>3</v>
      </c>
      <c r="AA8" s="363" t="n">
        <v>2</v>
      </c>
      <c r="AB8" s="363" t="n">
        <v>2</v>
      </c>
      <c r="AC8" s="363" t="n">
        <v>3</v>
      </c>
      <c r="AD8" s="44" t="n">
        <v>337</v>
      </c>
      <c r="AE8" s="44"/>
      <c r="AF8" s="70">
        <f>(Y8+O8+J8)*(P8/7)^0.5</f>
        <v>5.01144841154015985</v>
      </c>
      <c r="AG8" s="70">
        <f>(Y8+O8+J8)*(IF(P8=7,(P8/7)^0.5,((P8+1)/7)^0.5))</f>
        <v>5.48976668154797043</v>
      </c>
      <c r="AH8" s="71">
        <f>(AC8+O8+(LOG(I8)*4/3))*(P8/7)^0.5</f>
        <v>3.84983841824647008</v>
      </c>
      <c r="AI8" s="71">
        <f>(AC8+O8+(LOG(I8)*4/3))*(IF(P8=7,(P8/7)^0.5,((P8+1)/7)^0.5))</f>
        <v>4.21728668884720026</v>
      </c>
      <c r="AJ8" s="69">
        <f>(((X8+O8+J8)+(AA8+O8+J8)*2)/8)*(P8/7)^0.5</f>
        <v>1.56236030880437005</v>
      </c>
      <c r="AK8" s="69">
        <f>((AC8+J8+O8)*0.7+(AB8+J8+O8)*0.3)*(P8/7)^0.5</f>
        <v>3.91274788039308987</v>
      </c>
      <c r="AL8" s="64" t="n">
        <v>2</v>
      </c>
      <c r="AM8" s="64" t="n">
        <v>2</v>
      </c>
      <c r="AN8" s="66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72">
        <f>SUM(AP8:AV8)</f>
        <v>18.5</v>
      </c>
      <c r="AP8" s="73" t="n">
        <v>0</v>
      </c>
      <c r="AQ8" s="73" t="n">
        <v>10</v>
      </c>
      <c r="AR8" s="73" t="n">
        <v>6</v>
      </c>
      <c r="AS8" s="73" t="n">
        <v>1.5</v>
      </c>
      <c r="AT8" s="73" t="n">
        <v>0</v>
      </c>
      <c r="AU8" s="73" t="n">
        <v>0</v>
      </c>
      <c r="AV8" s="73" t="n">
        <v>1</v>
      </c>
      <c r="AW8" s="74">
        <f>AP8+AQ8*0.33+AV8</f>
        <v>4.29999999999999982</v>
      </c>
      <c r="AX8" s="74">
        <f>AQ8+AR51*0.25+AV8</f>
        <v>11</v>
      </c>
      <c r="AY8" s="74">
        <f>AQ8+AS8*0.33+AV8</f>
        <v>11.4949999999999992</v>
      </c>
      <c r="AZ8" s="74">
        <f>AQ8+AS8/1.5+AV8</f>
        <v>12</v>
      </c>
      <c r="BA8" s="74">
        <f>AR8+AQ8*0.6+AT8*0.17+AV8</f>
        <v>13</v>
      </c>
      <c r="BB8" s="74">
        <f>AR8+AQ8*0.4+AT8*0.3+AV8</f>
        <v>11</v>
      </c>
      <c r="BC8" s="74">
        <f>AR8+AQ8*0.16+AT8*0.5+AV8</f>
        <v>8.59999999999999964</v>
      </c>
      <c r="BD8" s="74">
        <f>AS8+AR8*0.45+AQ8*0.25+AT8*0.25+AV8</f>
        <v>7.70000000000000018</v>
      </c>
      <c r="BE8" s="74">
        <f>AS8+AR8*0.63+AQ8*0.25+AT8*0.17+AV8</f>
        <v>8.77999999999999936</v>
      </c>
      <c r="BF8" s="74">
        <f>AU8*0.6+AR8*0.4+AS8*0.15+AT8*0.5+AV8</f>
        <v>3.625</v>
      </c>
      <c r="BG8" s="74">
        <f>AU8+AR8*0.25+AS8*0.22+AT8*0.35+AV8</f>
        <v>2.83000000000000007</v>
      </c>
      <c r="BH8" s="75" t="n">
        <v>44136</v>
      </c>
      <c r="BI8" s="67" t="n">
        <v>450</v>
      </c>
    </row>
    <row r="9" spans="1:61">
      <c r="A9" s="78" t="s">
        <v>125</v>
      </c>
      <c r="B9" s="78" t="n">
        <v>31</v>
      </c>
      <c r="C9" s="54" t="s">
        <v>123</v>
      </c>
      <c r="D9" s="55" t="s">
        <v>126</v>
      </c>
      <c r="E9" s="56" t="n">
        <v>18</v>
      </c>
      <c r="F9" s="57">
        <f>$D$1-43855</f>
        <v>67</v>
      </c>
      <c r="G9" s="58" t="s">
        <v>112</v>
      </c>
      <c r="H9" s="59" t="n">
        <v>2</v>
      </c>
      <c r="I9" s="60" t="n">
        <v>1.5</v>
      </c>
      <c r="J9" s="61">
        <f>LOG(I9+1)*4/3</f>
        <v>0.530586678229382969</v>
      </c>
      <c r="K9" s="62">
        <f>(H9)*(H9)*(I9)</f>
        <v>6</v>
      </c>
      <c r="L9" s="62">
        <f>(H9+1)*(H9+1)*I9</f>
        <v>13.5</v>
      </c>
      <c r="M9" s="63" t="n">
        <v>4.5</v>
      </c>
      <c r="N9" s="64">
        <f>M9*10+19</f>
        <v>64</v>
      </c>
      <c r="O9" s="65" t="n">
        <v>1.5</v>
      </c>
      <c r="P9" s="64" t="n">
        <v>7</v>
      </c>
      <c r="Q9" s="66">
        <f>(P9/7)^0.5</f>
        <v>1</v>
      </c>
      <c r="R9" s="66">
        <f>IF(P9=7,1,((P9+0.99)/7)^0.5)</f>
        <v>1</v>
      </c>
      <c r="S9" s="67" t="n">
        <v>2560</v>
      </c>
      <c r="T9" s="68">
        <f>S9-BI9</f>
        <v>180</v>
      </c>
      <c r="U9" s="67" t="n">
        <v>410</v>
      </c>
      <c r="V9" s="69">
        <f>S9/U9</f>
        <v>6.24390243902438957</v>
      </c>
      <c r="W9" s="363" t="n">
        <v>0</v>
      </c>
      <c r="X9" s="363" t="n">
        <v>6</v>
      </c>
      <c r="Y9" s="363" t="n">
        <v>4</v>
      </c>
      <c r="Z9" s="363" t="n">
        <v>2</v>
      </c>
      <c r="AA9" s="363" t="n">
        <v>5</v>
      </c>
      <c r="AB9" s="363" t="n">
        <v>4</v>
      </c>
      <c r="AC9" s="363" t="n">
        <v>1</v>
      </c>
      <c r="AD9" s="44" t="n">
        <v>480</v>
      </c>
      <c r="AE9" s="44" t="n">
        <v>1868</v>
      </c>
      <c r="AF9" s="70">
        <f>(Y9+O9+J9)*(P9/7)^0.5</f>
        <v>6.03058667822937977</v>
      </c>
      <c r="AG9" s="70">
        <f>(Y9+O9+J9)*(IF(P9=7,(P9/7)^0.5,((P9+1)/7)^0.5))</f>
        <v>6.03058667822937977</v>
      </c>
      <c r="AH9" s="71">
        <f>(AC9+O9+(LOG(I9)*4/3))*(P9/7)^0.5</f>
        <v>2.73478834540757987</v>
      </c>
      <c r="AI9" s="71">
        <f>(AC9+O9+(LOG(I9)*4/3))*(IF(P9=7,(P9/7)^0.5,((P9+1)/7)^0.5))</f>
        <v>2.73478834540757987</v>
      </c>
      <c r="AJ9" s="69">
        <f>(((X9+O9+J9)+(AA9+O9+J9)*2)/8)*(P9/7)^0.5</f>
        <v>2.76147000433602985</v>
      </c>
      <c r="AK9" s="69">
        <f>((AC9+J9+O9)*0.7+(AB9+J9+O9)*0.3)*(P9/7)^0.5</f>
        <v>3.93058667822938013</v>
      </c>
      <c r="AL9" s="64" t="n">
        <v>0</v>
      </c>
      <c r="AM9" s="64" t="n">
        <v>1</v>
      </c>
      <c r="AN9" s="66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72">
        <f>SUM(AP9:AV9)</f>
        <v>31</v>
      </c>
      <c r="AP9" s="73" t="n">
        <v>0</v>
      </c>
      <c r="AQ9" s="73" t="n">
        <v>14</v>
      </c>
      <c r="AR9" s="73" t="n">
        <v>6</v>
      </c>
      <c r="AS9" s="73" t="n">
        <v>0</v>
      </c>
      <c r="AT9" s="73" t="n">
        <v>7</v>
      </c>
      <c r="AU9" s="73" t="n">
        <v>5</v>
      </c>
      <c r="AV9" s="73" t="n">
        <v>-1</v>
      </c>
      <c r="AW9" s="74">
        <f>AP9+AQ9*0.33+AV9</f>
        <v>3.62000000000000011</v>
      </c>
      <c r="AX9" s="74">
        <f>AQ9+AR52*0.25+AV9</f>
        <v>13</v>
      </c>
      <c r="AY9" s="74">
        <f>AQ9+AS9*0.33+AV9</f>
        <v>13</v>
      </c>
      <c r="AZ9" s="74">
        <f>AQ9+AS9/1.5+AV9</f>
        <v>13</v>
      </c>
      <c r="BA9" s="74">
        <f>AR9+AQ9*0.6+AT9*0.17+AV9</f>
        <v>14.5899999999999999</v>
      </c>
      <c r="BB9" s="74">
        <f>AR9+AQ9*0.4+AT9*0.3+AV9</f>
        <v>12.6999999999999993</v>
      </c>
      <c r="BC9" s="74">
        <f>AR9+AQ9*0.16+AT9*0.5+AV9</f>
        <v>10.7400000000000002</v>
      </c>
      <c r="BD9" s="74">
        <f>AS9+AR9*0.45+AQ9*0.25+AT9*0.25+AV9</f>
        <v>6.95000000000000018</v>
      </c>
      <c r="BE9" s="74">
        <f>AS9+AR9*0.63+AQ9*0.25+AT9*0.17+AV9</f>
        <v>7.46999999999999975</v>
      </c>
      <c r="BF9" s="74">
        <f>AU9*0.6+AR9*0.4+AS9*0.15+AT9*0.5+AV9</f>
        <v>7.90000000000000036</v>
      </c>
      <c r="BG9" s="74">
        <f>AU9+AR9*0.25+AS9*0.22+AT9*0.35+AV9</f>
        <v>7.95000000000000018</v>
      </c>
      <c r="BH9" s="75" t="s">
        <v>127</v>
      </c>
      <c r="BI9" s="67" t="n">
        <v>2380</v>
      </c>
    </row>
    <row r="10" spans="1:61">
      <c r="A10" s="78" t="s">
        <v>128</v>
      </c>
      <c r="B10" s="78" t="n">
        <v>31</v>
      </c>
      <c r="C10" s="54" t="s">
        <v>123</v>
      </c>
      <c r="D10" s="79" t="s">
        <v>52</v>
      </c>
      <c r="E10" s="56" t="n">
        <v>18</v>
      </c>
      <c r="F10" s="57">
        <f>$D$1-43821</f>
        <v>101</v>
      </c>
      <c r="G10" s="58" t="s">
        <v>115</v>
      </c>
      <c r="H10" s="59" t="n">
        <v>1</v>
      </c>
      <c r="I10" s="60" t="n">
        <v>1.10000000000000009</v>
      </c>
      <c r="J10" s="61">
        <f>LOG(I10+1)*4/3</f>
        <v>0.429625726311892997</v>
      </c>
      <c r="K10" s="62">
        <f>(H10)*(H10)*(I10)</f>
        <v>1.10000000000000009</v>
      </c>
      <c r="L10" s="62">
        <f>(H10+1)*(H10+1)*I10</f>
        <v>4.40000000000000036</v>
      </c>
      <c r="M10" s="63" t="n">
        <v>4.5</v>
      </c>
      <c r="N10" s="64">
        <f>M10*10+19</f>
        <v>64</v>
      </c>
      <c r="O10" s="65" t="n">
        <v>1.5</v>
      </c>
      <c r="P10" s="64" t="n">
        <v>5</v>
      </c>
      <c r="Q10" s="66">
        <f>(P10/7)^0.5</f>
        <v>0.845154254728516108</v>
      </c>
      <c r="R10" s="66">
        <f>IF(P10=7,1,((P10+0.99)/7)^0.5)</f>
        <v>0.925048261289262008</v>
      </c>
      <c r="S10" s="67" t="n">
        <v>190</v>
      </c>
      <c r="T10" s="68">
        <f>S10-BI10</f>
        <v>0</v>
      </c>
      <c r="U10" s="67" t="n">
        <v>290</v>
      </c>
      <c r="V10" s="69">
        <f>S10/U10</f>
        <v>0.655172413793104003</v>
      </c>
      <c r="W10" s="363" t="n">
        <v>0</v>
      </c>
      <c r="X10" s="363" t="n">
        <v>5</v>
      </c>
      <c r="Y10" s="363" t="n">
        <v>1</v>
      </c>
      <c r="Z10" s="363" t="n">
        <v>1</v>
      </c>
      <c r="AA10" s="363" t="n">
        <v>2</v>
      </c>
      <c r="AB10" s="363" t="n">
        <v>1</v>
      </c>
      <c r="AC10" s="363" t="n">
        <v>0</v>
      </c>
      <c r="AD10" s="44" t="n">
        <v>214</v>
      </c>
      <c r="AE10" s="44"/>
      <c r="AF10" s="70">
        <f>(Y10+O10+J10)*(P10/7)^0.5</f>
        <v>2.47598564735461002</v>
      </c>
      <c r="AG10" s="70">
        <f>(Y10+O10+J10)*(IF(P10=7,(P10/7)^0.5,((P10+1)/7)^0.5))</f>
        <v>2.71230638223030995</v>
      </c>
      <c r="AH10" s="71">
        <f>(AC10+O10+(LOG(I10)*4/3))*(P10/7)^0.5</f>
        <v>1.31437565406091994</v>
      </c>
      <c r="AI10" s="71">
        <f>(AC10+O10+(LOG(I10)*4/3))*(IF(P10=7,(P10/7)^0.5,((P10+1)/7)^0.5))</f>
        <v>1.43982638952955</v>
      </c>
      <c r="AJ10" s="69">
        <f>(((X10+O10+J10)+(AA10+O10+J10)*2)/8)*(P10/7)^0.5</f>
        <v>1.56236030880437005</v>
      </c>
      <c r="AK10" s="69">
        <f>((AC10+J10+O10)*0.7+(AB10+J10+O10)*0.3)*(P10/7)^0.5</f>
        <v>1.88437766904465001</v>
      </c>
      <c r="AL10" s="64" t="n">
        <v>2</v>
      </c>
      <c r="AM10" s="64" t="n">
        <v>0</v>
      </c>
      <c r="AN10" s="66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72">
        <f>SUM(AP10:AV10)</f>
        <v>3</v>
      </c>
      <c r="AP10" s="73" t="n">
        <v>0</v>
      </c>
      <c r="AQ10" s="73" t="n">
        <v>10</v>
      </c>
      <c r="AR10" s="73" t="n">
        <v>-2</v>
      </c>
      <c r="AS10" s="73" t="n">
        <v>-1</v>
      </c>
      <c r="AT10" s="73" t="n">
        <v>0</v>
      </c>
      <c r="AU10" s="73" t="n">
        <v>-2</v>
      </c>
      <c r="AV10" s="73" t="n">
        <v>-2</v>
      </c>
      <c r="AW10" s="74">
        <f>AP10+AQ10*0.33+AV10</f>
        <v>1.30000000000000004</v>
      </c>
      <c r="AX10" s="74">
        <f>AQ10+AR53*0.25+AV10</f>
        <v>8</v>
      </c>
      <c r="AY10" s="74">
        <f>AQ10+AS10*0.33+AV10</f>
        <v>7.66999999999999993</v>
      </c>
      <c r="AZ10" s="74">
        <f>AQ10+AS10/1.5+AV10</f>
        <v>7.33333333333333037</v>
      </c>
      <c r="BA10" s="74">
        <f>AR10+AQ10*0.6+AT10*0.17+AV10</f>
        <v>2</v>
      </c>
      <c r="BB10" s="74">
        <f>AR10+AQ10*0.4+AT10*0.3+AV10</f>
        <v>0</v>
      </c>
      <c r="BC10" s="74">
        <f>AR10+AQ10*0.16+AT10*0.5+AV10</f>
        <v>-2.39999999999999991</v>
      </c>
      <c r="BD10" s="74">
        <f>AS10+AR10*0.45+AQ10*0.25+AT10*0.25+AV10</f>
        <v>-1.39999999999999991</v>
      </c>
      <c r="BE10" s="74">
        <f>AS10+AR10*0.63+AQ10*0.25+AT10*0.17+AV10</f>
        <v>-1.75999999999999996</v>
      </c>
      <c r="BF10" s="74">
        <f>AU10*0.6+AR10*0.4+AS10*0.15+AT10*0.5+AV10</f>
        <v>-4.15000000000000036</v>
      </c>
      <c r="BG10" s="74">
        <f>AU10+AR10*0.25+AS10*0.22+AT10*0.35+AV10</f>
        <v>-4.71999999999999975</v>
      </c>
      <c r="BH10" s="75" t="s">
        <v>129</v>
      </c>
      <c r="BI10" s="67" t="n">
        <v>190</v>
      </c>
    </row>
    <row r="11" spans="1:61">
      <c r="A11" s="53" t="s">
        <v>130</v>
      </c>
      <c r="B11" s="53" t="n">
        <v>19</v>
      </c>
      <c r="C11" s="54" t="s">
        <v>123</v>
      </c>
      <c r="D11" s="80" t="s">
        <v>131</v>
      </c>
      <c r="E11" s="56" t="n">
        <v>31</v>
      </c>
      <c r="F11" s="57">
        <f>$D$1-43574-112-112-112</f>
        <v>12</v>
      </c>
      <c r="G11" s="58"/>
      <c r="H11" s="59" t="n">
        <v>5</v>
      </c>
      <c r="I11" s="60" t="n">
        <v>5.59999999999999964</v>
      </c>
      <c r="J11" s="61">
        <f>LOG(I11+1)*4/3</f>
        <v>1.09272524738915999</v>
      </c>
      <c r="K11" s="62">
        <f>(H11)*(H11)*(I11)</f>
        <v>140</v>
      </c>
      <c r="L11" s="62">
        <f>(H11+1)*(H11+1)*I11</f>
        <v>201.599999999999994</v>
      </c>
      <c r="M11" s="63" t="n">
        <v>5.40000000000000036</v>
      </c>
      <c r="N11" s="64">
        <f>M11*10+19</f>
        <v>73</v>
      </c>
      <c r="O11" s="65" t="n">
        <v>1.5</v>
      </c>
      <c r="P11" s="64" t="n">
        <v>6</v>
      </c>
      <c r="Q11" s="66">
        <f>(P11/7)^0.5</f>
        <v>0.925820099772552041</v>
      </c>
      <c r="R11" s="66">
        <f>IF(P11=7,1,((P11+0.99)/7)^0.5)</f>
        <v>0.999285459001294996</v>
      </c>
      <c r="S11" s="67" t="n">
        <v>320</v>
      </c>
      <c r="T11" s="68">
        <f>S11-BI11</f>
        <v>-220</v>
      </c>
      <c r="U11" s="67" t="n">
        <v>290</v>
      </c>
      <c r="V11" s="69">
        <f>S11/U11</f>
        <v>1.10344827586207006</v>
      </c>
      <c r="W11" s="363" t="n">
        <v>0</v>
      </c>
      <c r="X11" s="363" t="n">
        <v>5</v>
      </c>
      <c r="Y11" s="363" t="n">
        <v>5</v>
      </c>
      <c r="Z11" s="363" t="n">
        <v>2</v>
      </c>
      <c r="AA11" s="363" t="n">
        <v>1</v>
      </c>
      <c r="AB11" s="363" t="n">
        <v>1</v>
      </c>
      <c r="AC11" s="363" t="n">
        <v>3</v>
      </c>
      <c r="AD11" s="44" t="n">
        <v>315</v>
      </c>
      <c r="AE11" s="44"/>
      <c r="AF11" s="70">
        <f>(Y11+O11+J11)*(P11/7)^0.5</f>
        <v>7.02949764608340999</v>
      </c>
      <c r="AG11" s="70">
        <f>(Y11+O11+J11)*(IF(P11=7,(P11/7)^0.5,((P11+1)/7)^0.5))</f>
        <v>7.59272524738916044</v>
      </c>
      <c r="AH11" s="71">
        <f>(AC11+O11+(LOG(I11)*4/3))*(P11/7)^0.5</f>
        <v>5.08977380072516983</v>
      </c>
      <c r="AI11" s="71">
        <f>(AC11+O11+(LOG(I11)*4/3))*(IF(P11=7,(P11/7)^0.5,((P11+1)/7)^0.5))</f>
        <v>5.49758403600826995</v>
      </c>
      <c r="AJ11" s="69">
        <f>(((X11+O11+J11)+(AA11+O11+J11)*2)/8)*(P11/7)^0.5</f>
        <v>1.71024151750872999</v>
      </c>
      <c r="AK11" s="69">
        <f>((AC11+J11+O11)*0.7+(AB11+J11+O11)*0.3)*(P11/7)^0.5</f>
        <v>4.62236538667476982</v>
      </c>
      <c r="AL11" s="64" t="n">
        <v>0</v>
      </c>
      <c r="AM11" s="64" t="n">
        <v>4</v>
      </c>
      <c r="AN11" s="66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72">
        <f>SUM(AP11:AV11)</f>
        <v>20</v>
      </c>
      <c r="AP11" s="73" t="n">
        <v>0</v>
      </c>
      <c r="AQ11" s="73" t="n">
        <v>10</v>
      </c>
      <c r="AR11" s="73" t="n">
        <v>9</v>
      </c>
      <c r="AS11" s="73" t="n">
        <v>0</v>
      </c>
      <c r="AT11" s="73" t="n">
        <v>0</v>
      </c>
      <c r="AU11" s="73" t="n">
        <v>0</v>
      </c>
      <c r="AV11" s="73" t="n">
        <v>1</v>
      </c>
      <c r="AW11" s="74">
        <f>AP11+AQ11*0.33+AV11</f>
        <v>4.29999999999999982</v>
      </c>
      <c r="AX11" s="74">
        <f>AQ11+AR51*0.25+AV11</f>
        <v>11</v>
      </c>
      <c r="AY11" s="74">
        <f>AQ11+AS11*0.33+AV11</f>
        <v>11</v>
      </c>
      <c r="AZ11" s="74">
        <f>AQ11+AS11/1.5+AV11</f>
        <v>11</v>
      </c>
      <c r="BA11" s="74">
        <f>AR11+AQ11*0.6+AT11*0.17+AV11</f>
        <v>16</v>
      </c>
      <c r="BB11" s="74">
        <f>AR11+AQ11*0.4+AT11*0.3+AV11</f>
        <v>14</v>
      </c>
      <c r="BC11" s="74">
        <f>AR11+AQ11*0.16+AT11*0.5+AV11</f>
        <v>11.5999999999999996</v>
      </c>
      <c r="BD11" s="74">
        <f>AS11+AR11*0.45+AQ11*0.25+AT11*0.25+AV11</f>
        <v>7.54999999999999982</v>
      </c>
      <c r="BE11" s="74">
        <f>AS11+AR11*0.63+AQ11*0.25+AT11*0.17+AV11</f>
        <v>9.16999999999999993</v>
      </c>
      <c r="BF11" s="74">
        <f>AU11*0.6+AR11*0.4+AS11*0.15+AT11*0.5+AV11</f>
        <v>4.59999999999999964</v>
      </c>
      <c r="BG11" s="74">
        <f>AU11+AR11*0.25+AS11*0.22+AT11*0.35+AV11</f>
        <v>3.25</v>
      </c>
      <c r="BH11" s="75" t="n">
        <v>43637</v>
      </c>
      <c r="BI11" s="67" t="n">
        <v>540</v>
      </c>
    </row>
    <row r="12" spans="1:61">
      <c r="A12" s="53" t="s">
        <v>132</v>
      </c>
      <c r="B12" s="53" t="n">
        <v>17</v>
      </c>
      <c r="C12" s="54" t="s">
        <v>123</v>
      </c>
      <c r="D12" s="80" t="s">
        <v>133</v>
      </c>
      <c r="E12" s="56" t="n">
        <v>33</v>
      </c>
      <c r="F12" s="57">
        <f>$D$1-43546-112-112-112</f>
        <v>40</v>
      </c>
      <c r="G12" s="58"/>
      <c r="H12" s="59" t="n">
        <v>4</v>
      </c>
      <c r="I12" s="60" t="n">
        <v>6.79999999999999982</v>
      </c>
      <c r="J12" s="61">
        <f>LOG(I12+1)*4/3</f>
        <v>1.18945947025397004</v>
      </c>
      <c r="K12" s="62">
        <f>(H12)*(H12)*(I12)</f>
        <v>108.799999999999997</v>
      </c>
      <c r="L12" s="62">
        <f>(H12+1)*(H12+1)*I12</f>
        <v>170</v>
      </c>
      <c r="M12" s="63" t="n">
        <v>4.90000000000000036</v>
      </c>
      <c r="N12" s="64">
        <f>M12*10+19</f>
        <v>68</v>
      </c>
      <c r="O12" s="65" t="n">
        <v>1.5</v>
      </c>
      <c r="P12" s="64" t="n">
        <v>7</v>
      </c>
      <c r="Q12" s="66">
        <f>(P12/7)^0.5</f>
        <v>1</v>
      </c>
      <c r="R12" s="66">
        <f>IF(P12=7,1,((P12+0.99)/7)^0.5)</f>
        <v>1</v>
      </c>
      <c r="S12" s="67" t="n">
        <v>80</v>
      </c>
      <c r="T12" s="68">
        <f>S12-BI12</f>
        <v>-130</v>
      </c>
      <c r="U12" s="67" t="n">
        <v>270</v>
      </c>
      <c r="V12" s="69">
        <f>S12/U12</f>
        <v>0.296296296296296013</v>
      </c>
      <c r="W12" s="363" t="n">
        <v>0</v>
      </c>
      <c r="X12" s="363" t="n">
        <v>5</v>
      </c>
      <c r="Y12" s="363" t="n">
        <v>3.95000000000000018</v>
      </c>
      <c r="Z12" s="363" t="n">
        <v>2.95000000000000018</v>
      </c>
      <c r="AA12" s="363" t="n">
        <v>2</v>
      </c>
      <c r="AB12" s="363" t="n">
        <v>0</v>
      </c>
      <c r="AC12" s="363" t="n">
        <v>6</v>
      </c>
      <c r="AD12" s="44" t="n">
        <v>281</v>
      </c>
      <c r="AE12" s="44"/>
      <c r="AF12" s="70">
        <f>(Y12+O12+J12)*(P12/7)^0.5</f>
        <v>6.63945947025397043</v>
      </c>
      <c r="AG12" s="70">
        <f>(Y12+O12+J12)*(IF(P12=7,(P12/7)^0.5,((P12+1)/7)^0.5))</f>
        <v>6.63945947025397043</v>
      </c>
      <c r="AH12" s="71">
        <f>(AC12+O12+(LOG(I12)*4/3))*(P12/7)^0.5</f>
        <v>8.61001188360831016</v>
      </c>
      <c r="AI12" s="71">
        <f>(AC12+O12+(LOG(I12)*4/3))*(IF(P12=7,(P12/7)^0.5,((P12+1)/7)^0.5))</f>
        <v>8.61001188360831016</v>
      </c>
      <c r="AJ12" s="69">
        <f>(((X12+O12+J12)+(AA12+O12+J12)*2)/8)*(P12/7)^0.5</f>
        <v>2.13354730134523995</v>
      </c>
      <c r="AK12" s="69">
        <f>((AC12+J12+O12)*0.7+(AB12+J12+O12)*0.3)*(P12/7)^0.5</f>
        <v>6.88945947025397043</v>
      </c>
      <c r="AL12" s="64" t="n">
        <v>1</v>
      </c>
      <c r="AM12" s="64" t="n">
        <v>2</v>
      </c>
      <c r="AN12" s="66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72">
        <f>SUM(AP12:AV12)</f>
        <v>19</v>
      </c>
      <c r="AP12" s="73" t="n">
        <v>0</v>
      </c>
      <c r="AQ12" s="73" t="n">
        <v>10</v>
      </c>
      <c r="AR12" s="73" t="n">
        <v>4.5</v>
      </c>
      <c r="AS12" s="73" t="n">
        <v>0.5</v>
      </c>
      <c r="AT12" s="73" t="n">
        <v>0</v>
      </c>
      <c r="AU12" s="73" t="n">
        <v>0</v>
      </c>
      <c r="AV12" s="73" t="n">
        <v>4</v>
      </c>
      <c r="AW12" s="74">
        <f>AP12+AQ12*0.33+AV12</f>
        <v>7.29999999999999982</v>
      </c>
      <c r="AX12" s="74">
        <f>AQ12+AR52*0.25+AV12</f>
        <v>14</v>
      </c>
      <c r="AY12" s="74">
        <f>AQ12+AS12*0.33+AV12</f>
        <v>14.1649999999999991</v>
      </c>
      <c r="AZ12" s="74">
        <f>AQ12+AS12/1.5+AV12</f>
        <v>14.3333333333333002</v>
      </c>
      <c r="BA12" s="74">
        <f>AR12+AQ12*0.6+AT12*0.17+AV12</f>
        <v>14.5</v>
      </c>
      <c r="BB12" s="74">
        <f>AR12+AQ12*0.4+AT12*0.3+AV12</f>
        <v>12.5</v>
      </c>
      <c r="BC12" s="74">
        <f>AR12+AQ12*0.16+AT12*0.5+AV12</f>
        <v>10.0999999999999996</v>
      </c>
      <c r="BD12" s="74">
        <f>AS12+AR12*0.45+AQ12*0.25+AT12*0.25+AV12</f>
        <v>9.02500000000000036</v>
      </c>
      <c r="BE12" s="74">
        <f>AS12+AR12*0.63+AQ12*0.25+AT12*0.17+AV12</f>
        <v>9.83500000000000085</v>
      </c>
      <c r="BF12" s="74">
        <f>AU12*0.6+AR12*0.4+AS12*0.15+AT12*0.5+AV12</f>
        <v>5.875</v>
      </c>
      <c r="BG12" s="74">
        <f>AU12+AR12*0.25+AS12*0.22+AT12*0.35+AV12</f>
        <v>5.23500000000000032</v>
      </c>
      <c r="BH12" s="75" t="n">
        <v>43637</v>
      </c>
      <c r="BI12" s="67" t="n">
        <v>210</v>
      </c>
    </row>
    <row r="13" spans="1:61">
      <c r="A13" s="53" t="s">
        <v>134</v>
      </c>
      <c r="B13" s="53" t="n">
        <v>31</v>
      </c>
      <c r="C13" s="54" t="s">
        <v>36</v>
      </c>
      <c r="D13" s="55" t="s">
        <v>135</v>
      </c>
      <c r="E13" s="56" t="n">
        <v>18</v>
      </c>
      <c r="F13" s="57">
        <f>$D$1-43822</f>
        <v>100</v>
      </c>
      <c r="G13" s="58" t="s">
        <v>115</v>
      </c>
      <c r="H13" s="59" t="n">
        <v>2</v>
      </c>
      <c r="I13" s="60" t="n">
        <v>1.60000000000000009</v>
      </c>
      <c r="J13" s="61">
        <f>LOG(I13+1)*4/3</f>
        <v>0.553297797294422988</v>
      </c>
      <c r="K13" s="62">
        <f>(H13)*(H13)*(I13)</f>
        <v>6.40000000000000036</v>
      </c>
      <c r="L13" s="62">
        <f>(H13+1)*(H13+1)*I13</f>
        <v>14.4000000000000004</v>
      </c>
      <c r="M13" s="63" t="n">
        <v>4.5</v>
      </c>
      <c r="N13" s="64">
        <f>M13*10+19</f>
        <v>64</v>
      </c>
      <c r="O13" s="65" t="n">
        <v>2.5</v>
      </c>
      <c r="P13" s="64" t="n">
        <v>6</v>
      </c>
      <c r="Q13" s="66">
        <f>(P13/7)^0.5</f>
        <v>0.925820099772552041</v>
      </c>
      <c r="R13" s="66">
        <f>IF(P13=7,1,((P13+0.99)/7)^0.5)</f>
        <v>0.999285459001294996</v>
      </c>
      <c r="S13" s="67" t="n">
        <v>1690</v>
      </c>
      <c r="T13" s="68">
        <f>S13-BI13</f>
        <v>0</v>
      </c>
      <c r="U13" s="67" t="n">
        <v>370</v>
      </c>
      <c r="V13" s="69">
        <f>S13/U13</f>
        <v>4.56756756756757021</v>
      </c>
      <c r="W13" s="363" t="n">
        <v>1</v>
      </c>
      <c r="X13" s="363" t="n">
        <v>6</v>
      </c>
      <c r="Y13" s="363" t="n">
        <v>5</v>
      </c>
      <c r="Z13" s="363" t="n">
        <v>3</v>
      </c>
      <c r="AA13" s="363" t="n">
        <v>4</v>
      </c>
      <c r="AB13" s="363" t="n">
        <v>2</v>
      </c>
      <c r="AC13" s="363" t="n">
        <v>2</v>
      </c>
      <c r="AD13" s="44" t="n">
        <v>458</v>
      </c>
      <c r="AE13" s="44" t="n">
        <v>1799</v>
      </c>
      <c r="AF13" s="70">
        <f>(Y13+O13+J13)*(P13/7)^0.5</f>
        <v>7.45590497018918974</v>
      </c>
      <c r="AG13" s="70">
        <f>(Y13+O13+J13)*(IF(P13=7,(P13/7)^0.5,((P13+1)/7)^0.5))</f>
        <v>8.05329779729441952</v>
      </c>
      <c r="AH13" s="71">
        <f>(AC13+O13+(LOG(I13)*4/3))*(P13/7)^0.5</f>
        <v>4.41816162592058959</v>
      </c>
      <c r="AI13" s="71">
        <f>(AC13+O13+(LOG(I13)*4/3))*(IF(P13=7,(P13/7)^0.5,((P13+1)/7)^0.5))</f>
        <v>4.77215997687456994</v>
      </c>
      <c r="AJ13" s="69">
        <f>(((X13+O13+J13)+(AA13+O13+J13)*2)/8)*(P13/7)^0.5</f>
        <v>2.68023685134936995</v>
      </c>
      <c r="AK13" s="69">
        <f>((AC13+J13+O13)*0.7+(AB13+J13+O13)*0.3)*(P13/7)^0.5</f>
        <v>4.67844467087154037</v>
      </c>
      <c r="AL13" s="64" t="n">
        <v>1</v>
      </c>
      <c r="AM13" s="64" t="n">
        <v>1</v>
      </c>
      <c r="AN13" s="66">
        <f>IF(AL13=4,IF(AM13=0,0.137+0.0697,0.137+0.02),IF(AL13=3,IF(AM13=0,0.0958+0.0697,0.0958+0.02),IF(AL13=2,IF(AM13=0,0.0415+0.0697,0.0415+0.02),IF(AL13=1,IF(AM13=0,0.0294+0.0697,0.0294+0.02),IF(AL13=0,IF(AM13=0,0.0063+0.0697,0.0063+0.02))))))</f>
        <v>0.049399999999999995</v>
      </c>
      <c r="AO13" s="72">
        <f>SUM(AP13:AV13)</f>
        <v>28.5</v>
      </c>
      <c r="AP13" s="73" t="n">
        <v>0</v>
      </c>
      <c r="AQ13" s="73" t="n">
        <v>14</v>
      </c>
      <c r="AR13" s="73" t="n">
        <v>9</v>
      </c>
      <c r="AS13" s="73" t="n">
        <v>1.5</v>
      </c>
      <c r="AT13" s="73" t="n">
        <v>4</v>
      </c>
      <c r="AU13" s="73" t="n">
        <v>0</v>
      </c>
      <c r="AV13" s="73" t="n">
        <v>0</v>
      </c>
      <c r="AW13" s="74">
        <f>AP13+AQ13*0.33+AV13</f>
        <v>4.62000000000000011</v>
      </c>
      <c r="AX13" s="74">
        <f>AQ13+AR53*0.25+AV13</f>
        <v>14</v>
      </c>
      <c r="AY13" s="74">
        <f>AQ13+AS13*0.33+AV13</f>
        <v>14.4949999999999992</v>
      </c>
      <c r="AZ13" s="74">
        <f>AQ13+AS13/1.5+AV13</f>
        <v>15</v>
      </c>
      <c r="BA13" s="74">
        <f>AR13+AQ13*0.6+AT13*0.17+AV13</f>
        <v>18.0799999999999983</v>
      </c>
      <c r="BB13" s="74">
        <f>AR13+AQ13*0.4+AT13*0.3+AV13</f>
        <v>15.8000000000000007</v>
      </c>
      <c r="BC13" s="74">
        <f>AR13+AQ13*0.16+AT13*0.5+AV13</f>
        <v>13.2400000000000002</v>
      </c>
      <c r="BD13" s="74">
        <f>AS13+AR13*0.45+AQ13*0.25+AT13*0.25+AV13</f>
        <v>10.0500000000000007</v>
      </c>
      <c r="BE13" s="74">
        <f>AS13+AR13*0.63+AQ13*0.25+AT13*0.17+AV13</f>
        <v>11.3499999999999996</v>
      </c>
      <c r="BF13" s="74">
        <f>AU13*0.6+AR13*0.4+AS13*0.15+AT13*0.5+AV13</f>
        <v>5.82500000000000018</v>
      </c>
      <c r="BG13" s="74">
        <f>AU13+AR13*0.25+AS13*0.22+AT13*0.35+AV13</f>
        <v>3.98000000000000007</v>
      </c>
      <c r="BH13" s="75" t="s">
        <v>136</v>
      </c>
      <c r="BI13" s="67" t="n">
        <v>1690</v>
      </c>
    </row>
    <row r="14" spans="1:61">
      <c r="A14" s="78" t="s">
        <v>137</v>
      </c>
      <c r="B14" s="78" t="n">
        <v>22</v>
      </c>
      <c r="C14" s="54" t="s">
        <v>36</v>
      </c>
      <c r="D14" s="79" t="s">
        <v>138</v>
      </c>
      <c r="E14" s="56" t="n">
        <v>27</v>
      </c>
      <c r="F14" s="57">
        <f>$D$1-43623-112-112</f>
        <v>75</v>
      </c>
      <c r="G14" s="58" t="s">
        <v>139</v>
      </c>
      <c r="H14" s="81" t="n">
        <v>5</v>
      </c>
      <c r="I14" s="60" t="n">
        <v>3.39999999999999991</v>
      </c>
      <c r="J14" s="61">
        <f>LOG(I14+1)*4/3</f>
        <v>0.857936901981583055</v>
      </c>
      <c r="K14" s="62">
        <f>(H14)*(H14)*(I14)</f>
        <v>85</v>
      </c>
      <c r="L14" s="62">
        <f>(H14+1)*(H14+1)*I14</f>
        <v>122.400000000000006</v>
      </c>
      <c r="M14" s="63" t="n">
        <v>5.79999999999999982</v>
      </c>
      <c r="N14" s="64">
        <f>M14*10+19</f>
        <v>77</v>
      </c>
      <c r="O14" s="65" t="n">
        <v>1.5</v>
      </c>
      <c r="P14" s="64" t="n">
        <v>2</v>
      </c>
      <c r="Q14" s="66">
        <f>(P14/7)^0.5</f>
        <v>0.534522483824849015</v>
      </c>
      <c r="R14" s="66">
        <f>IF(P14=7,1,((P14+0.99)/7)^0.5)</f>
        <v>0.653561670497020941</v>
      </c>
      <c r="S14" s="67" t="n">
        <v>610</v>
      </c>
      <c r="T14" s="68">
        <f>S14-BI14</f>
        <v>-290</v>
      </c>
      <c r="U14" s="67" t="n">
        <v>330</v>
      </c>
      <c r="V14" s="69">
        <f>S14/U14</f>
        <v>1.84848484848484986</v>
      </c>
      <c r="W14" s="363" t="n">
        <v>1</v>
      </c>
      <c r="X14" s="363" t="n">
        <v>4</v>
      </c>
      <c r="Y14" s="363" t="n">
        <v>5</v>
      </c>
      <c r="Z14" s="363" t="n">
        <v>2</v>
      </c>
      <c r="AA14" s="363" t="n">
        <v>4</v>
      </c>
      <c r="AB14" s="363" t="n">
        <v>2</v>
      </c>
      <c r="AC14" s="363" t="n">
        <v>5</v>
      </c>
      <c r="AD14" s="44" t="n">
        <v>381</v>
      </c>
      <c r="AE14" s="44"/>
      <c r="AF14" s="70">
        <f>(Y14+O14+J14)*(P14/7)^0.5</f>
        <v>3.93298270867370992</v>
      </c>
      <c r="AG14" s="70">
        <f>(Y14+O14+J14)*(IF(P14=7,(P14/7)^0.5,((P14+1)/7)^0.5))</f>
        <v>4.81690040171992973</v>
      </c>
      <c r="AH14" s="71">
        <f>(AC14+O14+(LOG(I14)*4/3))*(P14/7)^0.5</f>
        <v>3.85317938597881025</v>
      </c>
      <c r="AI14" s="71">
        <f>(AC14+O14+(LOG(I14)*4/3))*(IF(P14=7,(P14/7)^0.5,((P14+1)/7)^0.5))</f>
        <v>4.71916169152934017</v>
      </c>
      <c r="AJ14" s="69">
        <f>(((X14+O14+J14)+(AA14+O14+J14)*2)/8)*(P14/7)^0.5</f>
        <v>1.27442258431833011</v>
      </c>
      <c r="AK14" s="69">
        <f>((AC14+J14+O14)*0.7+(AB14+J14+O14)*0.3)*(P14/7)^0.5</f>
        <v>3.4519124732313502</v>
      </c>
      <c r="AL14" s="64" t="n">
        <v>4</v>
      </c>
      <c r="AM14" s="64" t="n">
        <v>2</v>
      </c>
      <c r="AN14" s="66">
        <f>IF(AL14=4,IF(AM14=0,0.137+0.0697,0.137+0.02),IF(AL14=3,IF(AM14=0,0.0958+0.0697,0.0958+0.02),IF(AL14=2,IF(AM14=0,0.0415+0.0697,0.0415+0.02),IF(AL14=1,IF(AM14=0,0.0294+0.0697,0.0294+0.02),IF(AL14=0,IF(AM14=0,0.0063+0.0697,0.0063+0.02))))))</f>
        <v>0.157000000000000011</v>
      </c>
      <c r="AO14" s="72">
        <f>SUM(AP14:AV14)</f>
        <v>22</v>
      </c>
      <c r="AP14" s="73" t="n">
        <v>0</v>
      </c>
      <c r="AQ14" s="73" t="n">
        <v>6</v>
      </c>
      <c r="AR14" s="73" t="n">
        <v>9</v>
      </c>
      <c r="AS14" s="73" t="n">
        <v>0</v>
      </c>
      <c r="AT14" s="73" t="n">
        <v>4</v>
      </c>
      <c r="AU14" s="73" t="n">
        <v>0</v>
      </c>
      <c r="AV14" s="73" t="n">
        <v>3</v>
      </c>
      <c r="AW14" s="74">
        <f>AP14+AQ14*0.33+AV14</f>
        <v>4.98000000000000043</v>
      </c>
      <c r="AX14" s="74">
        <f>AQ14+AR53*0.25+AV14</f>
        <v>9</v>
      </c>
      <c r="AY14" s="74">
        <f>AQ14+AS14*0.33+AV14</f>
        <v>9</v>
      </c>
      <c r="AZ14" s="74">
        <f>AQ14+AS14/1.5+AV14</f>
        <v>9</v>
      </c>
      <c r="BA14" s="74">
        <f>AR14+AQ14*0.6+AT14*0.17+AV14</f>
        <v>16.2800000000000011</v>
      </c>
      <c r="BB14" s="74">
        <f>AR14+AQ14*0.4+AT14*0.3+AV14</f>
        <v>15.5999999999999996</v>
      </c>
      <c r="BC14" s="74">
        <f>AR14+AQ14*0.16+AT14*0.5+AV14</f>
        <v>14.9600000000000009</v>
      </c>
      <c r="BD14" s="74">
        <f>AS14+AR14*0.45+AQ14*0.25+AT14*0.25+AV14</f>
        <v>9.55000000000000071</v>
      </c>
      <c r="BE14" s="74">
        <f>AS14+AR14*0.63+AQ14*0.25+AT14*0.17+AV14</f>
        <v>10.8499999999999996</v>
      </c>
      <c r="BF14" s="74">
        <f>AU14*0.6+AR14*0.4+AS14*0.15+AT14*0.5+AV14</f>
        <v>8.59999999999999964</v>
      </c>
      <c r="BG14" s="74">
        <f>AU14+AR14*0.25+AS14*0.22+AT14*0.35+AV14</f>
        <v>6.65000000000000036</v>
      </c>
      <c r="BH14" s="75" t="n">
        <v>43637</v>
      </c>
      <c r="BI14" s="67" t="n">
        <v>900</v>
      </c>
    </row>
    <row r="15" spans="1:61">
      <c r="A15" s="53" t="s">
        <v>140</v>
      </c>
      <c r="B15" s="53" t="n">
        <v>26</v>
      </c>
      <c r="C15" s="54" t="s">
        <v>36</v>
      </c>
      <c r="D15" s="79" t="s">
        <v>141</v>
      </c>
      <c r="E15" s="56" t="n">
        <v>23</v>
      </c>
      <c r="F15" s="57">
        <f>$D$1-43549-112-112-112</f>
        <v>37</v>
      </c>
      <c r="G15" s="58"/>
      <c r="H15" s="59" t="n">
        <v>2</v>
      </c>
      <c r="I15" s="60" t="n">
        <v>3.20000000000000018</v>
      </c>
      <c r="J15" s="61">
        <f>LOG(I15+1)*4/3</f>
        <v>0.830999053863866877</v>
      </c>
      <c r="K15" s="62">
        <f>(H15)*(H15)*(I15)</f>
        <v>12.8000000000000007</v>
      </c>
      <c r="L15" s="62">
        <f>(H15+1)*(H15+1)*I15</f>
        <v>28.8000000000000007</v>
      </c>
      <c r="M15" s="63" t="n">
        <v>6</v>
      </c>
      <c r="N15" s="64">
        <f>M15*10+19</f>
        <v>79</v>
      </c>
      <c r="O15" s="65" t="n">
        <v>1.5</v>
      </c>
      <c r="P15" s="64" t="n">
        <v>2</v>
      </c>
      <c r="Q15" s="66">
        <f>(P15/7)^0.5</f>
        <v>0.534522483824849015</v>
      </c>
      <c r="R15" s="66">
        <f>IF(P15=7,1,((P15+0.99)/7)^0.5)</f>
        <v>0.653561670497020941</v>
      </c>
      <c r="S15" s="67" t="n">
        <v>580</v>
      </c>
      <c r="T15" s="68">
        <f>S15-BI15</f>
        <v>-290</v>
      </c>
      <c r="U15" s="67" t="n">
        <v>310</v>
      </c>
      <c r="V15" s="69">
        <f>S15/U15</f>
        <v>1.87096774193548008</v>
      </c>
      <c r="W15" s="363" t="n">
        <v>0</v>
      </c>
      <c r="X15" s="363" t="n">
        <v>4</v>
      </c>
      <c r="Y15" s="363" t="n">
        <v>5</v>
      </c>
      <c r="Z15" s="363" t="n">
        <v>3</v>
      </c>
      <c r="AA15" s="363" t="n">
        <v>3</v>
      </c>
      <c r="AB15" s="363" t="n">
        <v>1</v>
      </c>
      <c r="AC15" s="363" t="n">
        <v>4</v>
      </c>
      <c r="AD15" s="44" t="n">
        <v>338</v>
      </c>
      <c r="AE15" s="44"/>
      <c r="AF15" s="70">
        <f>(Y15+O15+J15)*(P15/7)^0.5</f>
        <v>3.91858382318892993</v>
      </c>
      <c r="AG15" s="70">
        <f>(Y15+O15+J15)*(IF(P15=7,(P15/7)^0.5,((P15+1)/7)^0.5))</f>
        <v>4.79926544056869986</v>
      </c>
      <c r="AH15" s="71">
        <f>(AC15+O15+(LOG(I15)*4/3))*(P15/7)^0.5</f>
        <v>3.29989235585750018</v>
      </c>
      <c r="AI15" s="71">
        <f>(AC15+O15+(LOG(I15)*4/3))*(IF(P15=7,(P15/7)^0.5,((P15+1)/7)^0.5))</f>
        <v>4.04152623898079</v>
      </c>
      <c r="AJ15" s="69">
        <f>(((X15+O15+J15)+(AA15+O15+J15)*2)/8)*(P15/7)^0.5</f>
        <v>1.13539238130531994</v>
      </c>
      <c r="AK15" s="69">
        <f>((AC15+J15+O15)*0.7+(AB15+J15+O15)*0.3)*(P15/7)^0.5</f>
        <v>2.90299110392172022</v>
      </c>
      <c r="AL15" s="64" t="n">
        <v>2</v>
      </c>
      <c r="AM15" s="64" t="n">
        <v>1</v>
      </c>
      <c r="AN15" s="66">
        <f>IF(AL15=4,IF(AM15=0,0.137+0.0697,0.137+0.02),IF(AL15=3,IF(AM15=0,0.0958+0.0697,0.0958+0.02),IF(AL15=2,IF(AM15=0,0.0415+0.0697,0.0415+0.02),IF(AL15=1,IF(AM15=0,0.0294+0.0697,0.0294+0.02),IF(AL15=0,IF(AM15=0,0.0063+0.0697,0.0063+0.02))))))</f>
        <v>0.0615000000000000036</v>
      </c>
      <c r="AO15" s="72">
        <f>SUM(AP15:AV15)</f>
        <v>20.5</v>
      </c>
      <c r="AP15" s="73" t="n">
        <v>0</v>
      </c>
      <c r="AQ15" s="73" t="n">
        <v>6</v>
      </c>
      <c r="AR15" s="73" t="n">
        <v>9</v>
      </c>
      <c r="AS15" s="73" t="n">
        <v>1.5</v>
      </c>
      <c r="AT15" s="73" t="n">
        <v>2</v>
      </c>
      <c r="AU15" s="73" t="n">
        <v>0</v>
      </c>
      <c r="AV15" s="73" t="n">
        <v>2</v>
      </c>
      <c r="AW15" s="74">
        <f>AP15+AQ15*0.33+AV15</f>
        <v>3.98000000000000007</v>
      </c>
      <c r="AX15" s="74">
        <f>AQ15+AR54*0.25+AV15</f>
        <v>8</v>
      </c>
      <c r="AY15" s="74">
        <f>AQ15+AS15*0.33+AV15</f>
        <v>8.49499999999999922</v>
      </c>
      <c r="AZ15" s="74">
        <f>AQ15+AS15/1.5+AV15</f>
        <v>9</v>
      </c>
      <c r="BA15" s="74">
        <f>AR15+AQ15*0.6+AT15*0.17+AV15</f>
        <v>14.9399999999999995</v>
      </c>
      <c r="BB15" s="74">
        <f>AR15+AQ15*0.4+AT15*0.3+AV15</f>
        <v>14</v>
      </c>
      <c r="BC15" s="74">
        <f>AR15+AQ15*0.16+AT15*0.5+AV15</f>
        <v>12.9600000000000009</v>
      </c>
      <c r="BD15" s="74">
        <f>AS15+AR15*0.45+AQ15*0.25+AT15*0.25+AV15</f>
        <v>9.55000000000000071</v>
      </c>
      <c r="BE15" s="74">
        <f>AS15+AR15*0.63+AQ15*0.25+AT15*0.17+AV15</f>
        <v>11.0099999999999998</v>
      </c>
      <c r="BF15" s="74">
        <f>AU15*0.6+AR15*0.4+AS15*0.15+AT15*0.5+AV15</f>
        <v>6.82500000000000018</v>
      </c>
      <c r="BG15" s="74">
        <f>AU15+AR15*0.25+AS15*0.22+AT15*0.35+AV15</f>
        <v>5.28000000000000025</v>
      </c>
      <c r="BH15" s="75" t="n">
        <v>43637</v>
      </c>
      <c r="BI15" s="67" t="n">
        <v>870</v>
      </c>
    </row>
    <row r="16" spans="1:61">
      <c r="A16" s="53" t="s">
        <v>142</v>
      </c>
      <c r="B16" s="53" t="n">
        <v>28</v>
      </c>
      <c r="C16" s="54" t="s">
        <v>36</v>
      </c>
      <c r="D16" s="82" t="s">
        <v>143</v>
      </c>
      <c r="E16" s="56" t="n">
        <v>22</v>
      </c>
      <c r="F16" s="57">
        <f>$D$1-43584-112-112-112</f>
        <v>2</v>
      </c>
      <c r="G16" s="58"/>
      <c r="H16" s="59" t="n">
        <v>2</v>
      </c>
      <c r="I16" s="60" t="n">
        <v>2.20000000000000018</v>
      </c>
      <c r="J16" s="61">
        <f>LOG(I16+1)*4/3</f>
        <v>0.673533304426540003</v>
      </c>
      <c r="K16" s="62">
        <f>(H16)*(H16)*(I16)</f>
        <v>8.80000000000000071</v>
      </c>
      <c r="L16" s="62">
        <f>(H16+1)*(H16+1)*I16</f>
        <v>19.8000000000000007</v>
      </c>
      <c r="M16" s="63" t="n">
        <v>6</v>
      </c>
      <c r="N16" s="64">
        <f>M16*10+19</f>
        <v>79</v>
      </c>
      <c r="O16" s="65" t="n">
        <v>1.5</v>
      </c>
      <c r="P16" s="64" t="n">
        <v>6</v>
      </c>
      <c r="Q16" s="66">
        <f>(P16/7)^0.5</f>
        <v>0.925820099772552041</v>
      </c>
      <c r="R16" s="66">
        <f>IF(P16=7,1,((P16+0.99)/7)^0.5)</f>
        <v>0.999285459001294996</v>
      </c>
      <c r="S16" s="67" t="n">
        <v>1140</v>
      </c>
      <c r="T16" s="68">
        <f>S16-BI16</f>
        <v>60</v>
      </c>
      <c r="U16" s="67" t="n">
        <v>330</v>
      </c>
      <c r="V16" s="69">
        <f>S16/U16</f>
        <v>3.45454545454545991</v>
      </c>
      <c r="W16" s="363" t="n">
        <v>0</v>
      </c>
      <c r="X16" s="363" t="n">
        <v>3</v>
      </c>
      <c r="Y16" s="363" t="n">
        <v>5</v>
      </c>
      <c r="Z16" s="363" t="n">
        <v>1</v>
      </c>
      <c r="AA16" s="363" t="n">
        <v>5</v>
      </c>
      <c r="AB16" s="363" t="n">
        <v>2</v>
      </c>
      <c r="AC16" s="363" t="n">
        <v>5</v>
      </c>
      <c r="AD16" s="44" t="n">
        <v>354</v>
      </c>
      <c r="AE16" s="44" t="n">
        <v>1211</v>
      </c>
      <c r="AF16" s="70">
        <f>(Y16+O16+J16)*(P16/7)^0.5</f>
        <v>6.64140131962590008</v>
      </c>
      <c r="AG16" s="70">
        <f>(Y16+O16+J16)*(IF(P16=7,(P16/7)^0.5,((P16+1)/7)^0.5))</f>
        <v>7.17353330442653991</v>
      </c>
      <c r="AH16" s="71">
        <f>(AC16+O16+(LOG(I16)*4/3))*(P16/7)^0.5</f>
        <v>6.44052638255251964</v>
      </c>
      <c r="AI16" s="71">
        <f>(AC16+O16+(LOG(I16)*4/3))*(IF(P16=7,(P16/7)^0.5,((P16+1)/7)^0.5))</f>
        <v>6.95656357442960971</v>
      </c>
      <c r="AJ16" s="69">
        <f>(((X16+O16+J16)+(AA16+O16+J16)*2)/8)*(P16/7)^0.5</f>
        <v>2.25907046991657001</v>
      </c>
      <c r="AK16" s="69">
        <f>((AC16+J16+O16)*0.7+(AB16+J16+O16)*0.3)*(P16/7)^0.5</f>
        <v>5.80816322983061006</v>
      </c>
      <c r="AL16" s="64" t="n">
        <v>0</v>
      </c>
      <c r="AM16" s="64" t="n">
        <v>4</v>
      </c>
      <c r="AN16" s="66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72">
        <f>SUM(AP16:AV16)</f>
        <v>22</v>
      </c>
      <c r="AP16" s="73" t="n">
        <v>0</v>
      </c>
      <c r="AQ16" s="73" t="n">
        <v>3</v>
      </c>
      <c r="AR16" s="73" t="n">
        <v>9</v>
      </c>
      <c r="AS16" s="73" t="n">
        <v>0</v>
      </c>
      <c r="AT16" s="73" t="n">
        <v>7</v>
      </c>
      <c r="AU16" s="73" t="n">
        <v>0</v>
      </c>
      <c r="AV16" s="73" t="n">
        <v>3</v>
      </c>
      <c r="AW16" s="74">
        <f>AP16+AQ16*0.33+AV16</f>
        <v>3.99000000000000021</v>
      </c>
      <c r="AX16" s="74">
        <f>AQ16+AR55*0.25+AV16</f>
        <v>6</v>
      </c>
      <c r="AY16" s="74">
        <f>AQ16+AS16*0.33+AV16</f>
        <v>6</v>
      </c>
      <c r="AZ16" s="74">
        <f>AQ16+AS16/1.5+AV16</f>
        <v>6</v>
      </c>
      <c r="BA16" s="74">
        <f>AR16+AQ16*0.6+AT16*0.17+AV16</f>
        <v>14.9900000000000002</v>
      </c>
      <c r="BB16" s="74">
        <f>AR16+AQ16*0.4+AT16*0.3+AV16</f>
        <v>15.3000000000000007</v>
      </c>
      <c r="BC16" s="74">
        <f>AR16+AQ16*0.16+AT16*0.5+AV16</f>
        <v>15.9800000000000004</v>
      </c>
      <c r="BD16" s="74">
        <f>AS16+AR16*0.45+AQ16*0.25+AT16*0.25+AV16</f>
        <v>9.55000000000000071</v>
      </c>
      <c r="BE16" s="74">
        <f>AS16+AR16*0.63+AQ16*0.25+AT16*0.17+AV16</f>
        <v>10.6099999999999994</v>
      </c>
      <c r="BF16" s="74">
        <f>AU16*0.6+AR16*0.4+AS16*0.15+AT16*0.5+AV16</f>
        <v>10.0999999999999996</v>
      </c>
      <c r="BG16" s="74">
        <f>AU16+AR16*0.25+AS16*0.22+AT16*0.35+AV16</f>
        <v>7.70000000000000018</v>
      </c>
      <c r="BH16" s="75" t="n">
        <v>43637</v>
      </c>
      <c r="BI16" s="67" t="n">
        <v>1080</v>
      </c>
    </row>
    <row r="17" spans="1:61">
      <c r="A17" s="53" t="s">
        <v>144</v>
      </c>
      <c r="B17" s="53" t="n">
        <v>32</v>
      </c>
      <c r="C17" s="54" t="s">
        <v>36</v>
      </c>
      <c r="D17" s="82" t="s">
        <v>145</v>
      </c>
      <c r="E17" s="56" t="n">
        <v>17</v>
      </c>
      <c r="F17" s="57">
        <f>$D$1-43812</f>
        <v>110</v>
      </c>
      <c r="G17" s="58" t="s">
        <v>115</v>
      </c>
      <c r="H17" s="59" t="n">
        <v>2</v>
      </c>
      <c r="I17" s="60" t="n">
        <v>0.2</v>
      </c>
      <c r="J17" s="61">
        <f>LOG(I17+1)*4/3</f>
        <v>0.105574994730167004</v>
      </c>
      <c r="K17" s="62">
        <f>(H17)*(H17)*(I17)</f>
        <v>0.8</v>
      </c>
      <c r="L17" s="62">
        <f>(H17+1)*(H17+1)*I17</f>
        <v>1.8</v>
      </c>
      <c r="M17" s="63" t="n">
        <v>4.40000000000000036</v>
      </c>
      <c r="N17" s="64">
        <f>M17*10+19</f>
        <v>63</v>
      </c>
      <c r="O17" s="65" t="n">
        <v>2.5</v>
      </c>
      <c r="P17" s="64" t="n">
        <v>7</v>
      </c>
      <c r="Q17" s="66">
        <f>(P17/7)^0.5</f>
        <v>1</v>
      </c>
      <c r="R17" s="66">
        <f>IF(P17=7,1,((P17+0.99)/7)^0.5)</f>
        <v>1</v>
      </c>
      <c r="S17" s="67" t="n">
        <v>680</v>
      </c>
      <c r="T17" s="68">
        <f>S17-BI17</f>
        <v>0</v>
      </c>
      <c r="U17" s="67" t="n">
        <v>370</v>
      </c>
      <c r="V17" s="69">
        <f>S17/U17</f>
        <v>1.83783783783784003</v>
      </c>
      <c r="W17" s="363" t="n">
        <v>0</v>
      </c>
      <c r="X17" s="363" t="n">
        <v>2</v>
      </c>
      <c r="Y17" s="363" t="n">
        <v>6</v>
      </c>
      <c r="Z17" s="363" t="n">
        <v>2</v>
      </c>
      <c r="AA17" s="363" t="n">
        <v>3</v>
      </c>
      <c r="AB17" s="363" t="n">
        <v>3</v>
      </c>
      <c r="AC17" s="363" t="n">
        <v>2</v>
      </c>
      <c r="AD17" s="44" t="n">
        <v>341</v>
      </c>
      <c r="AE17" s="44" t="n">
        <v>1827</v>
      </c>
      <c r="AF17" s="70">
        <f>(Y17+O17+J17)*(P17/7)^0.5</f>
        <v>8.60557499473016918</v>
      </c>
      <c r="AG17" s="70">
        <f>(Y17+O17+J17)*(IF(P17=7,(P17/7)^0.5,((P17+1)/7)^0.5))</f>
        <v>8.60557499473016918</v>
      </c>
      <c r="AH17" s="71">
        <f>(AC17+O17+(LOG(I17)*4/3))*(P17/7)^0.5</f>
        <v>3.56803999421864004</v>
      </c>
      <c r="AI17" s="71">
        <f>(AC17+O17+(LOG(I17)*4/3))*(IF(P17=7,(P17/7)^0.5,((P17+1)/7)^0.5))</f>
        <v>3.56803999421864004</v>
      </c>
      <c r="AJ17" s="69">
        <f>(((X17+O17+J17)+(AA17+O17+J17)*2)/8)*(P17/7)^0.5</f>
        <v>1.97709062302380989</v>
      </c>
      <c r="AK17" s="69">
        <f>((AC17+J17+O17)*0.7+(AB17+J17+O17)*0.3)*(P17/7)^0.5</f>
        <v>4.90557499473016989</v>
      </c>
      <c r="AL17" s="64" t="n">
        <v>0</v>
      </c>
      <c r="AM17" s="64" t="n">
        <v>3</v>
      </c>
      <c r="AN17" s="66">
        <f>IF(AL17=4,IF(AM17=0,0.137+0.0697,0.137+0.02),IF(AL17=3,IF(AM17=0,0.0958+0.0697,0.0958+0.02),IF(AL17=2,IF(AM17=0,0.0415+0.0697,0.0415+0.02),IF(AL17=1,IF(AM17=0,0.0294+0.0697,0.0294+0.02),IF(AL17=0,IF(AM17=0,0.0063+0.0697,0.0063+0.02))))))</f>
        <v>0.0262999999999999989</v>
      </c>
      <c r="AO17" s="72">
        <f>SUM(AP17:AV17)</f>
        <v>16</v>
      </c>
      <c r="AP17" s="73" t="n">
        <v>0</v>
      </c>
      <c r="AQ17" s="73" t="n">
        <v>0</v>
      </c>
      <c r="AR17" s="73" t="n">
        <v>12</v>
      </c>
      <c r="AS17" s="73" t="n">
        <v>0</v>
      </c>
      <c r="AT17" s="73" t="n">
        <v>2</v>
      </c>
      <c r="AU17" s="73" t="n">
        <v>2</v>
      </c>
      <c r="AV17" s="73" t="n">
        <v>0</v>
      </c>
      <c r="AW17" s="74">
        <f>AP17+AQ17*0.33+AV17</f>
        <v>0</v>
      </c>
      <c r="AX17" s="74">
        <f>AQ17+AR56*0.25+AV17</f>
        <v>0</v>
      </c>
      <c r="AY17" s="74">
        <f>AQ17+AS17*0.33+AV17</f>
        <v>0</v>
      </c>
      <c r="AZ17" s="74">
        <f>AQ17+AS17/1.5+AV17</f>
        <v>0</v>
      </c>
      <c r="BA17" s="74">
        <f>AR17+AQ17*0.6+AT17*0.17+AV17</f>
        <v>12.3399999999999999</v>
      </c>
      <c r="BB17" s="74">
        <f>AR17+AQ17*0.4+AT17*0.3+AV17</f>
        <v>12.5999999999999996</v>
      </c>
      <c r="BC17" s="74">
        <f>AR17+AQ17*0.16+AT17*0.5+AV17</f>
        <v>13</v>
      </c>
      <c r="BD17" s="74">
        <f>AS17+AR17*0.45+AQ17*0.25+AT17*0.25+AV17</f>
        <v>5.90000000000000036</v>
      </c>
      <c r="BE17" s="74">
        <f>AS17+AR17*0.63+AQ17*0.25+AT17*0.17+AV17</f>
        <v>7.90000000000000036</v>
      </c>
      <c r="BF17" s="74">
        <f>AU17*0.6+AR17*0.4+AS17*0.15+AT17*0.5+AV17</f>
        <v>7</v>
      </c>
      <c r="BG17" s="74">
        <f>AU17+AR17*0.25+AS17*0.22+AT17*0.35+AV17</f>
        <v>5.70000000000000018</v>
      </c>
      <c r="BH17" s="75" t="s">
        <v>146</v>
      </c>
      <c r="BI17" s="67" t="n">
        <v>680</v>
      </c>
    </row>
    <row r="18" spans="1:61">
      <c r="A18" s="53" t="s">
        <v>147</v>
      </c>
      <c r="B18" s="53" t="n">
        <v>24</v>
      </c>
      <c r="C18" s="54" t="s">
        <v>36</v>
      </c>
      <c r="D18" s="79" t="s">
        <v>148</v>
      </c>
      <c r="E18" s="56" t="n">
        <v>25</v>
      </c>
      <c r="F18" s="57">
        <f>$D$1-43746-112</f>
        <v>64</v>
      </c>
      <c r="G18" s="58"/>
      <c r="H18" s="59" t="n">
        <v>5</v>
      </c>
      <c r="I18" s="60" t="n">
        <v>3.79999999999999982</v>
      </c>
      <c r="J18" s="61">
        <f>LOG(I18+1)*4/3</f>
        <v>0.90832164983411694</v>
      </c>
      <c r="K18" s="62">
        <f>(H18)*(H18)*(I18)</f>
        <v>95</v>
      </c>
      <c r="L18" s="62">
        <f>(H18+1)*(H18+1)*I18</f>
        <v>136.800000000000011</v>
      </c>
      <c r="M18" s="63" t="n">
        <v>6.40000000000000036</v>
      </c>
      <c r="N18" s="64">
        <f>M18*10+19</f>
        <v>83</v>
      </c>
      <c r="O18" s="65" t="n">
        <v>1.5</v>
      </c>
      <c r="P18" s="64" t="n">
        <v>7</v>
      </c>
      <c r="Q18" s="66">
        <f>(P18/7)^0.5</f>
        <v>1</v>
      </c>
      <c r="R18" s="66">
        <f>IF(P18=7,1,((P18+0.99)/7)^0.5)</f>
        <v>1</v>
      </c>
      <c r="S18" s="67" t="n">
        <v>1700</v>
      </c>
      <c r="T18" s="68">
        <f>S18-BI18</f>
        <v>180</v>
      </c>
      <c r="U18" s="67" t="n">
        <v>430</v>
      </c>
      <c r="V18" s="69">
        <f>S18/U18</f>
        <v>3.95348837209301998</v>
      </c>
      <c r="W18" s="363" t="n">
        <v>0</v>
      </c>
      <c r="X18" s="363" t="n">
        <v>5</v>
      </c>
      <c r="Y18" s="363" t="n">
        <v>6</v>
      </c>
      <c r="Z18" s="363" t="n">
        <v>2</v>
      </c>
      <c r="AA18" s="363" t="n">
        <v>3</v>
      </c>
      <c r="AB18" s="363" t="n">
        <v>1</v>
      </c>
      <c r="AC18" s="363" t="n">
        <v>4</v>
      </c>
      <c r="AD18" s="44" t="n">
        <v>394</v>
      </c>
      <c r="AE18" s="44"/>
      <c r="AF18" s="70">
        <f>(Y18+O18+J18)*(P18/7)^0.5</f>
        <v>8.40832164983411978</v>
      </c>
      <c r="AG18" s="70">
        <f>(Y18+O18+J18)*(IF(P18=7,(P18/7)^0.5,((P18+1)/7)^0.5))</f>
        <v>8.40832164983411978</v>
      </c>
      <c r="AH18" s="71">
        <f>(AC18+O18+(LOG(I18)*4/3))*(P18/7)^0.5</f>
        <v>6.27304479548907956</v>
      </c>
      <c r="AI18" s="71">
        <f>(AC18+O18+(LOG(I18)*4/3))*(IF(P18=7,(P18/7)^0.5,((P18+1)/7)^0.5))</f>
        <v>6.27304479548907956</v>
      </c>
      <c r="AJ18" s="69">
        <f>(((X18+O18+J18)+(AA18+O18+J18)*2)/8)*(P18/7)^0.5</f>
        <v>2.27812061868778981</v>
      </c>
      <c r="AK18" s="69">
        <f>((AC18+J18+O18)*0.7+(AB18+J18+O18)*0.3)*(P18/7)^0.5</f>
        <v>5.50832164983412031</v>
      </c>
      <c r="AL18" s="64" t="n">
        <v>3</v>
      </c>
      <c r="AM18" s="64" t="n">
        <v>4</v>
      </c>
      <c r="AN18" s="66">
        <f>IF(AL18=4,IF(AM18=0,0.137+0.0697,0.137+0.02),IF(AL18=3,IF(AM18=0,0.0958+0.0697,0.0958+0.02),IF(AL18=2,IF(AM18=0,0.0415+0.0697,0.0415+0.02),IF(AL18=1,IF(AM18=0,0.0294+0.0697,0.0294+0.02),IF(AL18=0,IF(AM18=0,0.0063+0.0697,0.0063+0.02))))))</f>
        <v>0.115799999999999992</v>
      </c>
      <c r="AO18" s="72">
        <f>SUM(AP18:AV18)</f>
        <v>26</v>
      </c>
      <c r="AP18" s="73" t="n">
        <v>0</v>
      </c>
      <c r="AQ18" s="73" t="n">
        <v>10</v>
      </c>
      <c r="AR18" s="73" t="n">
        <v>12</v>
      </c>
      <c r="AS18" s="73" t="n">
        <v>0</v>
      </c>
      <c r="AT18" s="73" t="n">
        <v>2</v>
      </c>
      <c r="AU18" s="73" t="n">
        <v>0</v>
      </c>
      <c r="AV18" s="73" t="n">
        <v>2</v>
      </c>
      <c r="AW18" s="74">
        <f>AP18+AQ18*0.33+AV18</f>
        <v>5.29999999999999982</v>
      </c>
      <c r="AX18" s="74">
        <f>AQ18+AR56*0.25+AV18</f>
        <v>12</v>
      </c>
      <c r="AY18" s="74">
        <f>AQ18+AS18*0.33+AV18</f>
        <v>12</v>
      </c>
      <c r="AZ18" s="74">
        <f>AQ18+AS18/1.5+AV18</f>
        <v>12</v>
      </c>
      <c r="BA18" s="74">
        <f>AR18+AQ18*0.6+AT18*0.17+AV18</f>
        <v>20.3399999999999999</v>
      </c>
      <c r="BB18" s="74">
        <f>AR18+AQ18*0.4+AT18*0.3+AV18</f>
        <v>18.6000000000000014</v>
      </c>
      <c r="BC18" s="74">
        <f>AR18+AQ18*0.16+AT18*0.5+AV18</f>
        <v>16.6000000000000014</v>
      </c>
      <c r="BD18" s="74">
        <f>AS18+AR18*0.45+AQ18*0.25+AT18*0.25+AV18</f>
        <v>10.4000000000000004</v>
      </c>
      <c r="BE18" s="74">
        <f>AS18+AR18*0.63+AQ18*0.25+AT18*0.17+AV18</f>
        <v>12.4000000000000004</v>
      </c>
      <c r="BF18" s="74">
        <f>AU18*0.6+AR18*0.4+AS18*0.15+AT18*0.5+AV18</f>
        <v>7.79999999999999982</v>
      </c>
      <c r="BG18" s="74">
        <f>AU18+AR18*0.25+AS18*0.22+AT18*0.35+AV18</f>
        <v>5.70000000000000018</v>
      </c>
      <c r="BH18" s="75" t="n">
        <v>43637</v>
      </c>
      <c r="BI18" s="67" t="n">
        <v>1520</v>
      </c>
    </row>
    <row r="19" spans="1:61">
      <c r="A19" s="53" t="s">
        <v>149</v>
      </c>
      <c r="B19" s="53" t="n">
        <v>23</v>
      </c>
      <c r="C19" s="54" t="s">
        <v>36</v>
      </c>
      <c r="D19" s="79" t="s">
        <v>150</v>
      </c>
      <c r="E19" s="56" t="n">
        <v>26</v>
      </c>
      <c r="F19" s="57">
        <f>$D$1-43636-112-112</f>
        <v>62</v>
      </c>
      <c r="G19" s="58"/>
      <c r="H19" s="59" t="n">
        <v>3</v>
      </c>
      <c r="I19" s="60" t="n">
        <v>4.09999999999999964</v>
      </c>
      <c r="J19" s="61">
        <f>LOG(I19+1)*4/3</f>
        <v>0.943426901463917034</v>
      </c>
      <c r="K19" s="62">
        <f>(H19)*(H19)*(I19)</f>
        <v>36.8999999999999986</v>
      </c>
      <c r="L19" s="62">
        <f>(H19+1)*(H19+1)*I19</f>
        <v>65.5999999999999943</v>
      </c>
      <c r="M19" s="63" t="n">
        <v>6.09999999999999964</v>
      </c>
      <c r="N19" s="64">
        <f>M19*10+19</f>
        <v>80</v>
      </c>
      <c r="O19" s="65" t="n">
        <v>1.5</v>
      </c>
      <c r="P19" s="64" t="n">
        <v>4</v>
      </c>
      <c r="Q19" s="66">
        <f>(P19/7)^0.5</f>
        <v>0.755928946018454972</v>
      </c>
      <c r="R19" s="66">
        <f>IF(P19=7,1,((P19+0.99)/7)^0.5)</f>
        <v>0.844308677473554958</v>
      </c>
      <c r="S19" s="67" t="n">
        <v>1090</v>
      </c>
      <c r="T19" s="68">
        <f>S19-BI19</f>
        <v>-190</v>
      </c>
      <c r="U19" s="67" t="n">
        <v>410</v>
      </c>
      <c r="V19" s="69">
        <f>S19/U19</f>
        <v>2.6585365853658498</v>
      </c>
      <c r="W19" s="363" t="n">
        <v>0</v>
      </c>
      <c r="X19" s="363" t="n">
        <v>3</v>
      </c>
      <c r="Y19" s="363" t="n">
        <v>6</v>
      </c>
      <c r="Z19" s="363" t="n">
        <v>2</v>
      </c>
      <c r="AA19" s="363" t="n">
        <v>4</v>
      </c>
      <c r="AB19" s="363" t="n">
        <v>3</v>
      </c>
      <c r="AC19" s="363" t="n">
        <v>4</v>
      </c>
      <c r="AD19" s="44" t="n">
        <v>391</v>
      </c>
      <c r="AE19" s="44"/>
      <c r="AF19" s="70">
        <f>(Y19+O19+J19)*(P19/7)^0.5</f>
        <v>6.38263079840749015</v>
      </c>
      <c r="AG19" s="70">
        <f>(Y19+O19+J19)*(IF(P19=7,(P19/7)^0.5,((P19+1)/7)^0.5))</f>
        <v>7.13599817026144034</v>
      </c>
      <c r="AH19" s="71">
        <f>(AC19+O19+(LOG(I19)*4/3))*(P19/7)^0.5</f>
        <v>4.7752372763645301</v>
      </c>
      <c r="AI19" s="71">
        <f>(AC19+O19+(LOG(I19)*4/3))*(IF(P19=7,(P19/7)^0.5,((P19+1)/7)^0.5))</f>
        <v>5.3388775793210197</v>
      </c>
      <c r="AJ19" s="69">
        <f>(((X19+O19+J19)+(AA19+O19+J19)*2)/8)*(P19/7)^0.5</f>
        <v>1.73204872163664998</v>
      </c>
      <c r="AK19" s="69">
        <f>((AC19+J19+O19)*0.7+(AB19+J19+O19)*0.3)*(P19/7)^0.5</f>
        <v>4.64399422256504035</v>
      </c>
      <c r="AL19" s="64" t="n">
        <v>2</v>
      </c>
      <c r="AM19" s="64" t="n">
        <v>2</v>
      </c>
      <c r="AN19" s="66">
        <f>IF(AL19=4,IF(AM19=0,0.137+0.0697,0.137+0.02),IF(AL19=3,IF(AM19=0,0.0958+0.0697,0.0958+0.02),IF(AL19=2,IF(AM19=0,0.0415+0.0697,0.0415+0.02),IF(AL19=1,IF(AM19=0,0.0294+0.0697,0.0294+0.02),IF(AL19=0,IF(AM19=0,0.0063+0.0697,0.0063+0.02))))))</f>
        <v>0.0615000000000000036</v>
      </c>
      <c r="AO19" s="72">
        <f>SUM(AP19:AV19)</f>
        <v>23</v>
      </c>
      <c r="AP19" s="73" t="n">
        <v>0</v>
      </c>
      <c r="AQ19" s="73" t="n">
        <v>3</v>
      </c>
      <c r="AR19" s="73" t="n">
        <v>12</v>
      </c>
      <c r="AS19" s="73" t="n">
        <v>0</v>
      </c>
      <c r="AT19" s="73" t="n">
        <v>4</v>
      </c>
      <c r="AU19" s="73" t="n">
        <v>2</v>
      </c>
      <c r="AV19" s="73" t="n">
        <v>2</v>
      </c>
      <c r="AW19" s="74">
        <f>AP19+AQ19*0.33+AV19</f>
        <v>2.99000000000000021</v>
      </c>
      <c r="AX19" s="74">
        <f>AQ19+AR57*0.25+AV19</f>
        <v>5</v>
      </c>
      <c r="AY19" s="74">
        <f>AQ19+AS19*0.33+AV19</f>
        <v>5</v>
      </c>
      <c r="AZ19" s="74">
        <f>AQ19+AS19/1.5+AV19</f>
        <v>5</v>
      </c>
      <c r="BA19" s="74">
        <f>AR19+AQ19*0.6+AT19*0.17+AV19</f>
        <v>16.4800000000000004</v>
      </c>
      <c r="BB19" s="74">
        <f>AR19+AQ19*0.4+AT19*0.3+AV19</f>
        <v>16.3999999999999986</v>
      </c>
      <c r="BC19" s="74">
        <f>AR19+AQ19*0.16+AT19*0.5+AV19</f>
        <v>16.4800000000000004</v>
      </c>
      <c r="BD19" s="74">
        <f>AS19+AR19*0.45+AQ19*0.25+AT19*0.25+AV19</f>
        <v>9.15000000000000036</v>
      </c>
      <c r="BE19" s="74">
        <f>AS19+AR19*0.63+AQ19*0.25+AT19*0.17+AV19</f>
        <v>10.9900000000000002</v>
      </c>
      <c r="BF19" s="74">
        <f>AU19*0.6+AR19*0.4+AS19*0.15+AT19*0.5+AV19</f>
        <v>10</v>
      </c>
      <c r="BG19" s="74">
        <f>AU19+AR19*0.25+AS19*0.22+AT19*0.35+AV19</f>
        <v>8.40000000000000036</v>
      </c>
      <c r="BH19" s="75" t="n">
        <v>43637</v>
      </c>
      <c r="BI19" s="67" t="n">
        <v>1280</v>
      </c>
    </row>
    <row r="20" spans="1:61">
      <c r="A20" s="53" t="s">
        <v>151</v>
      </c>
      <c r="B20" s="53" t="n">
        <v>33</v>
      </c>
      <c r="C20" s="54" t="s">
        <v>29</v>
      </c>
      <c r="D20" s="55" t="s">
        <v>152</v>
      </c>
      <c r="E20" s="56" t="n">
        <v>17</v>
      </c>
      <c r="F20" s="57">
        <f>$D$1-43890</f>
        <v>32</v>
      </c>
      <c r="G20" s="58" t="s">
        <v>112</v>
      </c>
      <c r="H20" s="59" t="n">
        <v>2</v>
      </c>
      <c r="I20" s="60" t="n">
        <v>1.19999999999999996</v>
      </c>
      <c r="J20" s="61">
        <f>LOG(I20+1)*4/3</f>
        <v>0.456563574429606955</v>
      </c>
      <c r="K20" s="62">
        <f>(H20)*(H20)*(I20)</f>
        <v>4.79999999999999982</v>
      </c>
      <c r="L20" s="62">
        <f>(H20+1)*(H20+1)*I20</f>
        <v>10.8000000000000007</v>
      </c>
      <c r="M20" s="63" t="n">
        <v>4.79999999999999982</v>
      </c>
      <c r="N20" s="64">
        <f>M20*10+19</f>
        <v>67</v>
      </c>
      <c r="O20" s="65" t="n">
        <v>1.5</v>
      </c>
      <c r="P20" s="64" t="n">
        <v>5</v>
      </c>
      <c r="Q20" s="66">
        <f>(P20/7)^0.5</f>
        <v>0.845154254728516108</v>
      </c>
      <c r="R20" s="66">
        <f>IF(P20=7,1,((P20+0.99)/7)^0.5)</f>
        <v>0.925048261289262008</v>
      </c>
      <c r="S20" s="67" t="n">
        <v>2000</v>
      </c>
      <c r="T20" s="68">
        <f>S20-BI20</f>
        <v>200</v>
      </c>
      <c r="U20" s="67" t="n">
        <v>330</v>
      </c>
      <c r="V20" s="69">
        <f>S20/U20</f>
        <v>6.06060606060605966</v>
      </c>
      <c r="W20" s="363" t="n">
        <v>0</v>
      </c>
      <c r="X20" s="363" t="n">
        <v>4</v>
      </c>
      <c r="Y20" s="363" t="n">
        <v>4</v>
      </c>
      <c r="Z20" s="363" t="n">
        <v>6</v>
      </c>
      <c r="AA20" s="363" t="n">
        <v>4</v>
      </c>
      <c r="AB20" s="363">
        <f>5+1/5</f>
        <v>5.20000000000000018</v>
      </c>
      <c r="AC20" s="363" t="n">
        <v>3</v>
      </c>
      <c r="AD20" s="44" t="n">
        <v>492</v>
      </c>
      <c r="AE20" s="44" t="n">
        <v>2089</v>
      </c>
      <c r="AF20" s="70">
        <f>(Y20+O20+J20)*(P20/7)^0.5</f>
        <v>5.03421504849008006</v>
      </c>
      <c r="AG20" s="70">
        <f>(Y20+O20+J20)*(IF(P20=7,(P20/7)^0.5,((P20+1)/7)^0.5))</f>
        <v>5.51470628277997044</v>
      </c>
      <c r="AH20" s="71">
        <f>(AC20+O20+(LOG(I20)*4/3))*(P20/7)^0.5</f>
        <v>3.89242130226746994</v>
      </c>
      <c r="AI20" s="71">
        <f>(AC20+O20+(LOG(I20)*4/3))*(IF(P20=7,(P20/7)^0.5,((P20+1)/7)^0.5))</f>
        <v>4.26393390113106019</v>
      </c>
      <c r="AJ20" s="69">
        <f>(((X20+O20+J20)+(AA20+O20+J20)*2)/8)*(P20/7)^0.5</f>
        <v>1.88783064318377996</v>
      </c>
      <c r="AK20" s="69">
        <f>((AC20+J20+O20)*0.7+(AB20+J20+O20)*0.3)*(P20/7)^0.5</f>
        <v>4.74686260188239029</v>
      </c>
      <c r="AL20" s="64" t="n">
        <v>1</v>
      </c>
      <c r="AM20" s="64" t="n">
        <v>1</v>
      </c>
      <c r="AN20" s="66">
        <f>IF(AL20=4,IF(AM20=0,0.137+0.0697,0.137+0.02),IF(AL20=3,IF(AM20=0,0.0958+0.0697,0.0958+0.02),IF(AL20=2,IF(AM20=0,0.0415+0.0697,0.0415+0.02),IF(AL20=1,IF(AM20=0,0.0294+0.0697,0.0294+0.02),IF(AL20=0,IF(AM20=0,0.0063+0.0697,0.0063+0.02))))))</f>
        <v>0.049399999999999995</v>
      </c>
      <c r="AO20" s="72">
        <f>SUM(AP20:AV20)</f>
        <v>37.5</v>
      </c>
      <c r="AP20" s="73" t="n">
        <v>0</v>
      </c>
      <c r="AQ20" s="73" t="n">
        <v>6</v>
      </c>
      <c r="AR20" s="73" t="n">
        <v>6</v>
      </c>
      <c r="AS20" s="73" t="n">
        <v>8.5</v>
      </c>
      <c r="AT20" s="73" t="n">
        <v>7</v>
      </c>
      <c r="AU20" s="73" t="n">
        <v>9</v>
      </c>
      <c r="AV20" s="73" t="n">
        <v>1</v>
      </c>
      <c r="AW20" s="74">
        <f>AP20+AQ20*0.33+AV20</f>
        <v>2.98000000000000007</v>
      </c>
      <c r="AX20" s="74">
        <f>AQ20+AR58*0.25+AV20</f>
        <v>7</v>
      </c>
      <c r="AY20" s="74">
        <f>AQ20+AS20*0.33+AV20</f>
        <v>9.80499999999999972</v>
      </c>
      <c r="AZ20" s="74">
        <f>AQ20+AS20/1.5+AV20</f>
        <v>12.6666666666666998</v>
      </c>
      <c r="BA20" s="74">
        <f>AR20+AQ20*0.6+AT20*0.17+AV20</f>
        <v>11.7899999999999991</v>
      </c>
      <c r="BB20" s="74">
        <f>AR20+AQ20*0.4+AT20*0.3+AV20</f>
        <v>11.5</v>
      </c>
      <c r="BC20" s="74">
        <f>AR20+AQ20*0.16+AT20*0.5+AV20</f>
        <v>11.4600000000000009</v>
      </c>
      <c r="BD20" s="74">
        <f>AS20+AR20*0.45+AQ20*0.25+AT20*0.25+AV20</f>
        <v>15.4499999999999993</v>
      </c>
      <c r="BE20" s="74">
        <f>AS20+AR20*0.63+AQ20*0.25+AT20*0.17+AV20</f>
        <v>15.9700000000000006</v>
      </c>
      <c r="BF20" s="74">
        <f>AU20*0.6+AR20*0.4+AS20*0.15+AT20*0.5+AV20</f>
        <v>13.5749999999999993</v>
      </c>
      <c r="BG20" s="74">
        <f>AU20+AR20*0.25+AS20*0.22+AT20*0.35+AV20</f>
        <v>15.8200000000000003</v>
      </c>
      <c r="BH20" s="75" t="n">
        <v>44077</v>
      </c>
      <c r="BI20" s="67" t="n">
        <v>1800</v>
      </c>
    </row>
    <row r="21" spans="1:61">
      <c r="A21" s="53" t="s">
        <v>153</v>
      </c>
      <c r="B21" s="53" t="n">
        <v>20</v>
      </c>
      <c r="C21" s="54" t="s">
        <v>29</v>
      </c>
      <c r="D21" s="79" t="s">
        <v>154</v>
      </c>
      <c r="E21" s="56" t="n">
        <v>29</v>
      </c>
      <c r="F21" s="57">
        <f>$D$1-43632-112-112</f>
        <v>66</v>
      </c>
      <c r="G21" s="58" t="s">
        <v>155</v>
      </c>
      <c r="H21" s="59" t="n">
        <v>0</v>
      </c>
      <c r="I21" s="60" t="n">
        <v>5.79999999999999982</v>
      </c>
      <c r="J21" s="61">
        <f>LOG(I21+1)*4/3</f>
        <v>1.11001188360830993</v>
      </c>
      <c r="K21" s="62">
        <f>(H21)*(H21)*(I21)</f>
        <v>0</v>
      </c>
      <c r="L21" s="62">
        <f>(H21+1)*(H21+1)*I21</f>
        <v>5.79999999999999982</v>
      </c>
      <c r="M21" s="63" t="n">
        <v>5.70000000000000018</v>
      </c>
      <c r="N21" s="64">
        <f>M21*10+19</f>
        <v>76</v>
      </c>
      <c r="O21" s="65" t="n">
        <v>1.5</v>
      </c>
      <c r="P21" s="64" t="n">
        <v>6</v>
      </c>
      <c r="Q21" s="66">
        <f>(P21/7)^0.5</f>
        <v>0.925820099772552041</v>
      </c>
      <c r="R21" s="66">
        <f>IF(P21=7,1,((P21+0.99)/7)^0.5)</f>
        <v>0.999285459001294996</v>
      </c>
      <c r="S21" s="67" t="n">
        <v>1160</v>
      </c>
      <c r="T21" s="68">
        <f>S21-BI21</f>
        <v>-220</v>
      </c>
      <c r="U21" s="67" t="n">
        <v>320</v>
      </c>
      <c r="V21" s="69">
        <f>S21/U21</f>
        <v>3.625</v>
      </c>
      <c r="W21" s="363" t="n">
        <v>0</v>
      </c>
      <c r="X21" s="363" t="n">
        <v>5</v>
      </c>
      <c r="Y21" s="363" t="n">
        <v>5</v>
      </c>
      <c r="Z21" s="363" t="n">
        <v>5</v>
      </c>
      <c r="AA21" s="363" t="n">
        <v>3</v>
      </c>
      <c r="AB21" s="363" t="n">
        <v>2</v>
      </c>
      <c r="AC21" s="363" t="n">
        <v>2</v>
      </c>
      <c r="AD21" s="44" t="n">
        <v>423</v>
      </c>
      <c r="AE21" s="44"/>
      <c r="AF21" s="70">
        <f>(Y21+O21+J21)*(P21/7)^0.5</f>
        <v>7.04550196135255025</v>
      </c>
      <c r="AG21" s="70">
        <f>(Y21+O21+J21)*(IF(P21=7,(P21/7)^0.5,((P21+1)/7)^0.5))</f>
        <v>7.61001188360831016</v>
      </c>
      <c r="AH21" s="71">
        <f>(AC21+O21+(LOG(I21)*4/3))*(P21/7)^0.5</f>
        <v>4.18276632409672988</v>
      </c>
      <c r="AI21" s="71">
        <f>(AC21+O21+(LOG(I21)*4/3))*(IF(P21=7,(P21/7)^0.5,((P21+1)/7)^0.5))</f>
        <v>4.51790399141725008</v>
      </c>
      <c r="AJ21" s="69">
        <f>(((X21+O21+J21)+(AA21+O21+J21)*2)/8)*(P21/7)^0.5</f>
        <v>2.17915318562093008</v>
      </c>
      <c r="AK21" s="69">
        <f>((AC21+J21+O21)*0.7+(AB21+J21+O21)*0.3)*(P21/7)^0.5</f>
        <v>4.26804166203489999</v>
      </c>
      <c r="AL21" s="64" t="n">
        <v>3</v>
      </c>
      <c r="AM21" s="64" t="n">
        <v>4</v>
      </c>
      <c r="AN21" s="66">
        <f>IF(AL21=4,IF(AM21=0,0.137+0.0697,0.137+0.02),IF(AL21=3,IF(AM21=0,0.0958+0.0697,0.0958+0.02),IF(AL21=2,IF(AM21=0,0.0415+0.0697,0.0415+0.02),IF(AL21=1,IF(AM21=0,0.0294+0.0697,0.0294+0.02),IF(AL21=0,IF(AM21=0,0.0063+0.0697,0.0063+0.02))))))</f>
        <v>0.115799999999999992</v>
      </c>
      <c r="AO21" s="72">
        <f>SUM(AP21:AV21)</f>
        <v>26.5</v>
      </c>
      <c r="AP21" s="73" t="n">
        <v>0</v>
      </c>
      <c r="AQ21" s="73" t="n">
        <v>10</v>
      </c>
      <c r="AR21" s="73" t="n">
        <v>9</v>
      </c>
      <c r="AS21" s="73" t="n">
        <v>5.5</v>
      </c>
      <c r="AT21" s="73" t="n">
        <v>2</v>
      </c>
      <c r="AU21" s="73" t="n">
        <v>0</v>
      </c>
      <c r="AV21" s="73" t="n">
        <v>0</v>
      </c>
      <c r="AW21" s="74">
        <f>AP21+AQ21*0.33+AV21</f>
        <v>3.29999999999999982</v>
      </c>
      <c r="AX21" s="74">
        <f>AQ21+AR58*0.25+AV21</f>
        <v>10</v>
      </c>
      <c r="AY21" s="74">
        <f>AQ21+AS21*0.33+AV21</f>
        <v>11.8149999999999995</v>
      </c>
      <c r="AZ21" s="74">
        <f>AQ21+AS21/1.5+AV21</f>
        <v>13.6666666666666998</v>
      </c>
      <c r="BA21" s="74">
        <f>AR21+AQ21*0.6+AT21*0.17+AV21</f>
        <v>15.3399999999999999</v>
      </c>
      <c r="BB21" s="74">
        <f>AR21+AQ21*0.4+AT21*0.3+AV21</f>
        <v>13.5999999999999996</v>
      </c>
      <c r="BC21" s="74">
        <f>AR21+AQ21*0.16+AT21*0.5+AV21</f>
        <v>11.5999999999999996</v>
      </c>
      <c r="BD21" s="74">
        <f>AS21+AR21*0.45+AQ21*0.25+AT21*0.25+AV21</f>
        <v>12.5500000000000007</v>
      </c>
      <c r="BE21" s="74">
        <f>AS21+AR21*0.63+AQ21*0.25+AT21*0.17+AV21</f>
        <v>14.0099999999999998</v>
      </c>
      <c r="BF21" s="74">
        <f>AU21*0.6+AR21*0.4+AS21*0.15+AT21*0.5+AV21</f>
        <v>5.42499999999999982</v>
      </c>
      <c r="BG21" s="74">
        <f>AU21+AR21*0.25+AS21*0.22+AT21*0.35+AV21</f>
        <v>4.16000000000000014</v>
      </c>
      <c r="BH21" s="75" t="n">
        <v>43637</v>
      </c>
      <c r="BI21" s="67" t="n">
        <v>1380</v>
      </c>
    </row>
    <row r="22" spans="1:61">
      <c r="A22" s="53" t="s">
        <v>156</v>
      </c>
      <c r="B22" s="53" t="n">
        <v>27</v>
      </c>
      <c r="C22" s="54" t="s">
        <v>29</v>
      </c>
      <c r="D22" s="82" t="s">
        <v>157</v>
      </c>
      <c r="E22" s="56" t="n">
        <v>23</v>
      </c>
      <c r="F22" s="57">
        <f>$D$1-43548-112-112-112</f>
        <v>38</v>
      </c>
      <c r="G22" s="58"/>
      <c r="H22" s="59" t="n">
        <v>5</v>
      </c>
      <c r="I22" s="60" t="n">
        <v>2.60000000000000009</v>
      </c>
      <c r="J22" s="61">
        <f>LOG(I22+1)*4/3</f>
        <v>0.741736667689717066</v>
      </c>
      <c r="K22" s="62">
        <f>(H22)*(H22)*(I22)</f>
        <v>65</v>
      </c>
      <c r="L22" s="62">
        <f>(H22+1)*(H22+1)*I22</f>
        <v>93.5999999999999943</v>
      </c>
      <c r="M22" s="63" t="n">
        <v>6.5</v>
      </c>
      <c r="N22" s="64">
        <f>M22*10+19</f>
        <v>84</v>
      </c>
      <c r="O22" s="65" t="n">
        <v>1.5</v>
      </c>
      <c r="P22" s="64" t="n">
        <v>6</v>
      </c>
      <c r="Q22" s="66">
        <f>(P22/7)^0.5</f>
        <v>0.925820099772552041</v>
      </c>
      <c r="R22" s="66">
        <f>IF(P22=7,1,((P22+0.99)/7)^0.5)</f>
        <v>0.999285459001294996</v>
      </c>
      <c r="S22" s="67" t="n">
        <v>1730</v>
      </c>
      <c r="T22" s="68">
        <f>S22-BI22</f>
        <v>280</v>
      </c>
      <c r="U22" s="67" t="n">
        <v>330</v>
      </c>
      <c r="V22" s="69">
        <f>S22/U22</f>
        <v>5.24242424242424043</v>
      </c>
      <c r="W22" s="363" t="n">
        <v>0</v>
      </c>
      <c r="X22" s="363" t="n">
        <v>4</v>
      </c>
      <c r="Y22" s="363" t="n">
        <v>5</v>
      </c>
      <c r="Z22" s="363" t="n">
        <v>5</v>
      </c>
      <c r="AA22" s="363" t="n">
        <v>4</v>
      </c>
      <c r="AB22" s="363" t="n">
        <v>1</v>
      </c>
      <c r="AC22" s="363" t="n">
        <v>4</v>
      </c>
      <c r="AD22" s="44" t="n">
        <v>402</v>
      </c>
      <c r="AE22" s="44"/>
      <c r="AF22" s="70">
        <f>(Y22+O22+J22)*(P22/7)^0.5</f>
        <v>6.70454536420704983</v>
      </c>
      <c r="AG22" s="70">
        <f>(Y22+O22+J22)*(IF(P22=7,(P22/7)^0.5,((P22+1)/7)^0.5))</f>
        <v>7.24173666768971991</v>
      </c>
      <c r="AH22" s="71">
        <f>(AC22+O22+(LOG(I22)*4/3))*(P22/7)^0.5</f>
        <v>5.60426477064408957</v>
      </c>
      <c r="AI22" s="71">
        <f>(AC22+O22+(LOG(I22)*4/3))*(IF(P22=7,(P22/7)^0.5,((P22+1)/7)^0.5))</f>
        <v>6.05329779729442041</v>
      </c>
      <c r="AJ22" s="69">
        <f>(((X22+O22+J22)+(AA22+O22+J22)*2)/8)*(P22/7)^0.5</f>
        <v>2.16702197416292996</v>
      </c>
      <c r="AK22" s="69">
        <f>((AC22+J22+O22)*0.7+(AB22+J22+O22)*0.3)*(P22/7)^0.5</f>
        <v>4.94548717463919996</v>
      </c>
      <c r="AL22" s="64" t="n">
        <v>1</v>
      </c>
      <c r="AM22" s="64" t="n">
        <v>1</v>
      </c>
      <c r="AN22" s="66">
        <f>IF(AL22=4,IF(AM22=0,0.137+0.0697,0.137+0.02),IF(AL22=3,IF(AM22=0,0.0958+0.0697,0.0958+0.02),IF(AL22=2,IF(AM22=0,0.0415+0.0697,0.0415+0.02),IF(AL22=1,IF(AM22=0,0.0294+0.0697,0.0294+0.02),IF(AL22=0,IF(AM22=0,0.0063+0.0697,0.0063+0.02))))))</f>
        <v>0.049399999999999995</v>
      </c>
      <c r="AO22" s="72">
        <f>SUM(AP22:AV22)</f>
        <v>26.5</v>
      </c>
      <c r="AP22" s="73" t="n">
        <v>0</v>
      </c>
      <c r="AQ22" s="73" t="n">
        <v>6</v>
      </c>
      <c r="AR22" s="73" t="n">
        <v>9</v>
      </c>
      <c r="AS22" s="73" t="n">
        <v>5.5</v>
      </c>
      <c r="AT22" s="73" t="n">
        <v>4</v>
      </c>
      <c r="AU22" s="73" t="n">
        <v>0</v>
      </c>
      <c r="AV22" s="73" t="n">
        <v>2</v>
      </c>
      <c r="AW22" s="74">
        <f>AP22+AQ22*0.33+AV22</f>
        <v>3.98000000000000007</v>
      </c>
      <c r="AX22" s="74">
        <f>AQ22+AR59*0.25+AV22</f>
        <v>8</v>
      </c>
      <c r="AY22" s="74">
        <f>AQ22+AS22*0.33+AV22</f>
        <v>9.8149999999999995</v>
      </c>
      <c r="AZ22" s="74">
        <f>AQ22+AS22/1.5+AV22</f>
        <v>11.6666666666666998</v>
      </c>
      <c r="BA22" s="74">
        <f>AR22+AQ22*0.6+AT22*0.17+AV22</f>
        <v>15.2799999999999994</v>
      </c>
      <c r="BB22" s="74">
        <f>AR22+AQ22*0.4+AT22*0.3+AV22</f>
        <v>14.5999999999999996</v>
      </c>
      <c r="BC22" s="74">
        <f>AR22+AQ22*0.16+AT22*0.5+AV22</f>
        <v>13.9600000000000009</v>
      </c>
      <c r="BD22" s="74">
        <f>AS22+AR22*0.45+AQ22*0.25+AT22*0.25+AV22</f>
        <v>14.0500000000000007</v>
      </c>
      <c r="BE22" s="74">
        <f>AS22+AR22*0.63+AQ22*0.25+AT22*0.17+AV22</f>
        <v>15.3499999999999996</v>
      </c>
      <c r="BF22" s="74">
        <f>AU22*0.6+AR22*0.4+AS22*0.15+AT22*0.5+AV22</f>
        <v>8.42500000000000071</v>
      </c>
      <c r="BG22" s="74">
        <f>AU22+AR22*0.25+AS22*0.22+AT22*0.35+AV22</f>
        <v>6.86000000000000032</v>
      </c>
      <c r="BH22" s="75" t="n">
        <v>43637</v>
      </c>
      <c r="BI22" s="67" t="n">
        <v>1450</v>
      </c>
    </row>
    <row r="23" spans="1:61">
      <c r="A23" s="53" t="s">
        <v>158</v>
      </c>
      <c r="B23" s="53" t="n">
        <v>25</v>
      </c>
      <c r="C23" s="54" t="s">
        <v>29</v>
      </c>
      <c r="D23" s="79" t="s">
        <v>159</v>
      </c>
      <c r="E23" s="56" t="n">
        <v>25</v>
      </c>
      <c r="F23" s="57">
        <f>$D$1-43566-112-112-112</f>
        <v>20</v>
      </c>
      <c r="G23" s="58"/>
      <c r="H23" s="59" t="n">
        <v>1</v>
      </c>
      <c r="I23" s="60" t="n">
        <v>4</v>
      </c>
      <c r="J23" s="61">
        <f>LOG(I23+1)*4/3</f>
        <v>0.931960005781359868</v>
      </c>
      <c r="K23" s="62">
        <f>(H23)*(H23)*(I23)</f>
        <v>4</v>
      </c>
      <c r="L23" s="62">
        <f>(H23+1)*(H23+1)*I23</f>
        <v>16</v>
      </c>
      <c r="M23" s="63" t="n">
        <v>6.29999999999999982</v>
      </c>
      <c r="N23" s="64">
        <f>M23*10+19</f>
        <v>82</v>
      </c>
      <c r="O23" s="65" t="n">
        <v>1.5</v>
      </c>
      <c r="P23" s="64" t="n">
        <v>5</v>
      </c>
      <c r="Q23" s="66">
        <f>(P23/7)^0.5</f>
        <v>0.845154254728516108</v>
      </c>
      <c r="R23" s="66">
        <f>IF(P23=7,1,((P23+0.99)/7)^0.5)</f>
        <v>0.925048261289262008</v>
      </c>
      <c r="S23" s="67" t="n">
        <v>2370</v>
      </c>
      <c r="T23" s="68">
        <f>S23-BI23</f>
        <v>-260</v>
      </c>
      <c r="U23" s="67" t="n">
        <v>370</v>
      </c>
      <c r="V23" s="69">
        <f>S23/U23</f>
        <v>6.4054054054054097</v>
      </c>
      <c r="W23" s="363" t="n">
        <v>0</v>
      </c>
      <c r="X23" s="363" t="n">
        <v>3</v>
      </c>
      <c r="Y23" s="363" t="n">
        <v>5</v>
      </c>
      <c r="Z23" s="363" t="n">
        <v>6</v>
      </c>
      <c r="AA23" s="363" t="n">
        <v>5</v>
      </c>
      <c r="AB23" s="363" t="n">
        <v>2</v>
      </c>
      <c r="AC23" s="363" t="n">
        <v>4</v>
      </c>
      <c r="AD23" s="44" t="n">
        <v>441</v>
      </c>
      <c r="AE23" s="44"/>
      <c r="AF23" s="70">
        <f>(Y23+O23+J23)*(P23/7)^0.5</f>
        <v>6.28115261985827988</v>
      </c>
      <c r="AG23" s="70">
        <f>(Y23+O23+J23)*(IF(P23=7,(P23/7)^0.5,((P23+1)/7)^0.5))</f>
        <v>6.88065795405811986</v>
      </c>
      <c r="AH23" s="71">
        <f>(AC23+O23+(LOG(I23)*4/3))*(P23/7)^0.5</f>
        <v>5.32679315203703041</v>
      </c>
      <c r="AI23" s="71">
        <f>(AC23+O23+(LOG(I23)*4/3))*(IF(P23=7,(P23/7)^0.5,((P23+1)/7)^0.5))</f>
        <v>5.83520953706945988</v>
      </c>
      <c r="AJ23" s="69">
        <f>(((X23+O23+J23)+(AA23+O23+J23)*2)/8)*(P23/7)^0.5</f>
        <v>2.14414366876472995</v>
      </c>
      <c r="AK23" s="69">
        <f>((AC23+J23+O23)*0.7+(AB23+J23+O23)*0.3)*(P23/7)^0.5</f>
        <v>4.92890581229266012</v>
      </c>
      <c r="AL23" s="64" t="n">
        <v>4</v>
      </c>
      <c r="AM23" s="64" t="n">
        <v>0</v>
      </c>
      <c r="AN23" s="66">
        <f>IF(AL23=4,IF(AM23=0,0.137+0.0697,0.137+0.02),IF(AL23=3,IF(AM23=0,0.0958+0.0697,0.0958+0.02),IF(AL23=2,IF(AM23=0,0.0415+0.0697,0.0415+0.02),IF(AL23=1,IF(AM23=0,0.0294+0.0697,0.0294+0.02),IF(AL23=0,IF(AM23=0,0.0063+0.0697,0.0063+0.02))))))</f>
        <v>0.206700000000000017</v>
      </c>
      <c r="AO23" s="72">
        <f>SUM(AP23:AV23)</f>
        <v>29.5</v>
      </c>
      <c r="AP23" s="73" t="n">
        <v>0</v>
      </c>
      <c r="AQ23" s="73" t="n">
        <v>3</v>
      </c>
      <c r="AR23" s="73" t="n">
        <v>9</v>
      </c>
      <c r="AS23" s="73" t="n">
        <v>8.5</v>
      </c>
      <c r="AT23" s="73" t="n">
        <v>7</v>
      </c>
      <c r="AU23" s="73" t="n">
        <v>0</v>
      </c>
      <c r="AV23" s="73" t="n">
        <v>2</v>
      </c>
      <c r="AW23" s="74">
        <f>AP23+AQ23*0.33+AV23</f>
        <v>2.99000000000000021</v>
      </c>
      <c r="AX23" s="74">
        <f>AQ23+AR60*0.25+AV23</f>
        <v>5</v>
      </c>
      <c r="AY23" s="74">
        <f>AQ23+AS23*0.33+AV23</f>
        <v>7.80499999999999972</v>
      </c>
      <c r="AZ23" s="74">
        <f>AQ23+AS23/1.5+AV23</f>
        <v>10.6666666666666998</v>
      </c>
      <c r="BA23" s="74">
        <f>AR23+AQ23*0.6+AT23*0.17+AV23</f>
        <v>13.9900000000000002</v>
      </c>
      <c r="BB23" s="74">
        <f>AR23+AQ23*0.4+AT23*0.3+AV23</f>
        <v>14.3000000000000007</v>
      </c>
      <c r="BC23" s="74">
        <f>AR23+AQ23*0.16+AT23*0.5+AV23</f>
        <v>14.9800000000000004</v>
      </c>
      <c r="BD23" s="74">
        <f>AS23+AR23*0.45+AQ23*0.25+AT23*0.25+AV23</f>
        <v>17.0500000000000007</v>
      </c>
      <c r="BE23" s="74">
        <f>AS23+AR23*0.63+AQ23*0.25+AT23*0.17+AV23</f>
        <v>18.1099999999999994</v>
      </c>
      <c r="BF23" s="74">
        <f>AU23*0.6+AR23*0.4+AS23*0.15+AT23*0.5+AV23</f>
        <v>10.375</v>
      </c>
      <c r="BG23" s="74">
        <f>AU23+AR23*0.25+AS23*0.22+AT23*0.35+AV23</f>
        <v>8.57000000000000028</v>
      </c>
      <c r="BH23" s="75" t="n">
        <v>43637</v>
      </c>
      <c r="BI23" s="67" t="n">
        <v>2630</v>
      </c>
    </row>
    <row r="24" spans="1:61">
      <c r="A24" s="53" t="s">
        <v>160</v>
      </c>
      <c r="B24" s="53" t="n">
        <v>32</v>
      </c>
      <c r="C24" s="54" t="s">
        <v>22</v>
      </c>
      <c r="D24" s="55" t="s">
        <v>161</v>
      </c>
      <c r="E24" s="56" t="n">
        <v>18</v>
      </c>
      <c r="F24" s="57">
        <f>$D$1-43569-112-112-112</f>
        <v>17</v>
      </c>
      <c r="G24" s="58" t="s">
        <v>155</v>
      </c>
      <c r="H24" s="59" t="n">
        <v>4</v>
      </c>
      <c r="I24" s="60" t="n">
        <v>1.39999999999999991</v>
      </c>
      <c r="J24" s="61">
        <f>LOG(I24+1)*4/3</f>
        <v>0.50694832228214004</v>
      </c>
      <c r="K24" s="62">
        <f>(H24)*(H24)*(I24)</f>
        <v>22.3999999999999986</v>
      </c>
      <c r="L24" s="62">
        <f>(H24+1)*(H24+1)*I24</f>
        <v>35</v>
      </c>
      <c r="M24" s="63" t="n">
        <v>4.20000000000000018</v>
      </c>
      <c r="N24" s="64">
        <f>M24*10+19</f>
        <v>61</v>
      </c>
      <c r="O24" s="65" t="n">
        <v>2.5</v>
      </c>
      <c r="P24" s="64" t="n">
        <v>7</v>
      </c>
      <c r="Q24" s="66">
        <f>(P24/7)^0.5</f>
        <v>1</v>
      </c>
      <c r="R24" s="66">
        <f>IF(P24=7,1,((P24+0.99)/7)^0.5)</f>
        <v>1</v>
      </c>
      <c r="S24" s="67" t="n">
        <v>1510</v>
      </c>
      <c r="T24" s="68">
        <f>S24-BI24</f>
        <v>0</v>
      </c>
      <c r="U24" s="67" t="n">
        <v>290</v>
      </c>
      <c r="V24" s="69">
        <f>S24/U24</f>
        <v>5.20689655172413968</v>
      </c>
      <c r="W24" s="363" t="n">
        <v>0</v>
      </c>
      <c r="X24" s="363" t="n">
        <v>5</v>
      </c>
      <c r="Y24" s="363" t="n">
        <v>3</v>
      </c>
      <c r="Z24" s="363" t="n">
        <v>4</v>
      </c>
      <c r="AA24" s="363" t="n">
        <v>3</v>
      </c>
      <c r="AB24" s="363">
        <f>4+1/4</f>
        <v>4.25</v>
      </c>
      <c r="AC24" s="363" t="n">
        <v>1</v>
      </c>
      <c r="AD24" s="44" t="n">
        <v>425</v>
      </c>
      <c r="AE24" s="44" t="n">
        <v>1884</v>
      </c>
      <c r="AF24" s="70">
        <f>(Y24+O24+J24)*(P24/7)^0.5</f>
        <v>6.00694832228214004</v>
      </c>
      <c r="AG24" s="70">
        <f>(Y24+O24+J24)*(IF(P24=7,(P24/7)^0.5,((P24+1)/7)^0.5))</f>
        <v>6.00694832228214004</v>
      </c>
      <c r="AH24" s="71">
        <f>(AC24+O24+(LOG(I24)*4/3))*(P24/7)^0.5</f>
        <v>3.69483738090431979</v>
      </c>
      <c r="AI24" s="71">
        <f>(AC24+O24+(LOG(I24)*4/3))*(IF(P24=7,(P24/7)^0.5,((P24+1)/7)^0.5))</f>
        <v>3.69483738090431979</v>
      </c>
      <c r="AJ24" s="69">
        <f>(((X24+O24+J24)+(AA24+O24+J24)*2)/8)*(P24/7)^0.5</f>
        <v>2.50260562085580007</v>
      </c>
      <c r="AK24" s="69">
        <f>((AC24+J24+O24)*0.7+(AB24+J24+O24)*0.3)*(P24/7)^0.5</f>
        <v>4.98194832228213969</v>
      </c>
      <c r="AL24" s="64" t="n">
        <v>1</v>
      </c>
      <c r="AM24" s="64" t="n">
        <v>3</v>
      </c>
      <c r="AN24" s="66">
        <f>IF(AL24=4,IF(AM24=0,0.137+0.0697,0.137+0.02),IF(AL24=3,IF(AM24=0,0.0958+0.0697,0.0958+0.02),IF(AL24=2,IF(AM24=0,0.0415+0.0697,0.0415+0.02),IF(AL24=1,IF(AM24=0,0.0294+0.0697,0.0294+0.02),IF(AL24=0,IF(AM24=0,0.0063+0.0697,0.0063+0.02))))))</f>
        <v>0.049399999999999995</v>
      </c>
      <c r="AO24" s="72">
        <f>SUM(AP24:AV24)</f>
        <v>23.5</v>
      </c>
      <c r="AP24" s="73" t="n">
        <v>0</v>
      </c>
      <c r="AQ24" s="73" t="n">
        <v>10</v>
      </c>
      <c r="AR24" s="73" t="n">
        <v>3</v>
      </c>
      <c r="AS24" s="73" t="n">
        <v>3.5</v>
      </c>
      <c r="AT24" s="73" t="n">
        <v>2</v>
      </c>
      <c r="AU24" s="73" t="n">
        <v>6</v>
      </c>
      <c r="AV24" s="73" t="n">
        <v>-1</v>
      </c>
      <c r="AW24" s="74">
        <f>AP24+AQ24*0.33+AV24</f>
        <v>2.29999999999999982</v>
      </c>
      <c r="AX24" s="74">
        <f>AQ24+AR61*0.25+AV24</f>
        <v>9</v>
      </c>
      <c r="AY24" s="74">
        <f>AQ24+AS24*0.33+AV24</f>
        <v>10.1549999999999994</v>
      </c>
      <c r="AZ24" s="74">
        <f>AQ24+AS24/1.5+AV24</f>
        <v>11.3333333333333002</v>
      </c>
      <c r="BA24" s="74">
        <f>AR24+AQ24*0.6+AT24*0.17+AV24</f>
        <v>8.33999999999999986</v>
      </c>
      <c r="BB24" s="74">
        <f>AR24+AQ24*0.4+AT24*0.3+AV24</f>
        <v>6.59999999999999964</v>
      </c>
      <c r="BC24" s="74">
        <f>AR24+AQ24*0.16+AT24*0.5+AV24</f>
        <v>4.59999999999999964</v>
      </c>
      <c r="BD24" s="74">
        <f>AS24+AR24*0.45+AQ24*0.25+AT24*0.25+AV24</f>
        <v>6.84999999999999964</v>
      </c>
      <c r="BE24" s="74">
        <f>AS24+AR24*0.63+AQ24*0.25+AT24*0.17+AV24</f>
        <v>7.23000000000000043</v>
      </c>
      <c r="BF24" s="74">
        <f>AU24*0.6+AR24*0.4+AS24*0.15+AT24*0.5+AV24</f>
        <v>5.32500000000000018</v>
      </c>
      <c r="BG24" s="74">
        <f>AU24+AR24*0.25+AS24*0.22+AT24*0.35+AV24</f>
        <v>7.21999999999999975</v>
      </c>
      <c r="BH24" s="75" t="n">
        <v>43892</v>
      </c>
      <c r="BI24" s="67" t="n">
        <v>1510</v>
      </c>
    </row>
    <row r="25" spans="1:61">
      <c r="A25" s="53" t="s">
        <v>162</v>
      </c>
      <c r="B25" s="53" t="n">
        <v>29</v>
      </c>
      <c r="C25" s="54" t="s">
        <v>22</v>
      </c>
      <c r="D25" s="82" t="s">
        <v>163</v>
      </c>
      <c r="E25" s="56" t="n">
        <v>20</v>
      </c>
      <c r="F25" s="57">
        <f>$D$1-43632-112-112</f>
        <v>66</v>
      </c>
      <c r="G25" s="58"/>
      <c r="H25" s="59" t="n">
        <v>2</v>
      </c>
      <c r="I25" s="60" t="n">
        <v>2.70000000000000018</v>
      </c>
      <c r="J25" s="61">
        <f>LOG(I25+1)*4/3</f>
        <v>0.757602298755993075</v>
      </c>
      <c r="K25" s="62">
        <f>(H25)*(H25)*(I25)</f>
        <v>10.8000000000000007</v>
      </c>
      <c r="L25" s="62">
        <f>(H25+1)*(H25+1)*I25</f>
        <v>24.3000000000000007</v>
      </c>
      <c r="M25" s="63" t="n">
        <v>6</v>
      </c>
      <c r="N25" s="64">
        <f>M25*10+19</f>
        <v>79</v>
      </c>
      <c r="O25" s="65" t="n">
        <v>1.5</v>
      </c>
      <c r="P25" s="64" t="n">
        <v>6</v>
      </c>
      <c r="Q25" s="66">
        <f>(P25/7)^0.5</f>
        <v>0.925820099772552041</v>
      </c>
      <c r="R25" s="66">
        <f>IF(P25=7,1,((P25+0.99)/7)^0.5)</f>
        <v>0.999285459001294996</v>
      </c>
      <c r="S25" s="67" t="n">
        <v>2020</v>
      </c>
      <c r="T25" s="68">
        <f>S25-BI25</f>
        <v>680</v>
      </c>
      <c r="U25" s="67" t="n">
        <v>410</v>
      </c>
      <c r="V25" s="69">
        <f>S25/U25</f>
        <v>4.9268292682926802</v>
      </c>
      <c r="W25" s="363" t="n">
        <v>0</v>
      </c>
      <c r="X25" s="363" t="n">
        <v>1</v>
      </c>
      <c r="Y25" s="363" t="n">
        <v>3</v>
      </c>
      <c r="Z25" s="363" t="n">
        <v>5</v>
      </c>
      <c r="AA25" s="363" t="n">
        <v>3</v>
      </c>
      <c r="AB25" s="363">
        <f>6+1/5</f>
        <v>6.20000000000000018</v>
      </c>
      <c r="AC25" s="363" t="n">
        <v>5</v>
      </c>
      <c r="AD25" s="44" t="n">
        <v>386</v>
      </c>
      <c r="AE25" s="44" t="n">
        <v>1462</v>
      </c>
      <c r="AF25" s="70">
        <f>(Y25+O25+J25)*(P25/7)^0.5</f>
        <v>4.86759388479867017</v>
      </c>
      <c r="AG25" s="70">
        <f>(Y25+O25+J25)*(IF(P25=7,(P25/7)^0.5,((P25+1)/7)^0.5))</f>
        <v>5.25760229875599006</v>
      </c>
      <c r="AH25" s="71">
        <f>(AC25+O25+(LOG(I25)*4/3))*(P25/7)^0.5</f>
        <v>6.55031763941750977</v>
      </c>
      <c r="AI25" s="71">
        <f>(AC25+O25+(LOG(I25)*4/3))*(IF(P25=7,(P25/7)^0.5,((P25+1)/7)^0.5))</f>
        <v>7.07515168554532003</v>
      </c>
      <c r="AJ25" s="69">
        <f>(((X25+O25+J25)+(AA25+O25+J25)*2)/8)*(P25/7)^0.5</f>
        <v>1.5938926818563699</v>
      </c>
      <c r="AK25" s="69">
        <f>((AC25+J25+O25)*0.7+(AB25+J25+O25)*0.3)*(P25/7)^0.5</f>
        <v>7.05252932026188972</v>
      </c>
      <c r="AL25" s="64" t="n">
        <v>2</v>
      </c>
      <c r="AM25" s="64" t="n">
        <v>1</v>
      </c>
      <c r="AN25" s="66">
        <f>IF(AL25=4,IF(AM25=0,0.137+0.0697,0.137+0.02),IF(AL25=3,IF(AM25=0,0.0958+0.0697,0.0958+0.02),IF(AL25=2,IF(AM25=0,0.0415+0.0697,0.0415+0.02),IF(AL25=1,IF(AM25=0,0.0294+0.0697,0.0294+0.02),IF(AL25=0,IF(AM25=0,0.0063+0.0697,0.0063+0.02))))))</f>
        <v>0.0615000000000000036</v>
      </c>
      <c r="AO25" s="72">
        <f>SUM(AP25:AV25)</f>
        <v>26.5</v>
      </c>
      <c r="AP25" s="73" t="n">
        <v>0</v>
      </c>
      <c r="AQ25" s="73" t="n">
        <v>0</v>
      </c>
      <c r="AR25" s="73" t="n">
        <v>3</v>
      </c>
      <c r="AS25" s="73" t="n">
        <v>5.5</v>
      </c>
      <c r="AT25" s="73" t="n">
        <v>2</v>
      </c>
      <c r="AU25" s="73" t="n">
        <v>13</v>
      </c>
      <c r="AV25" s="73" t="n">
        <v>3</v>
      </c>
      <c r="AW25" s="74">
        <f>AP25+AQ25*0.33+AV25</f>
        <v>3</v>
      </c>
      <c r="AX25" s="74">
        <f>AQ25+AR61*0.25+AV25</f>
        <v>3</v>
      </c>
      <c r="AY25" s="74">
        <f>AQ25+AS25*0.33+AV25</f>
        <v>4.81500000000000039</v>
      </c>
      <c r="AZ25" s="74">
        <f>AQ25+AS25/1.5+AV25</f>
        <v>6.66666666666666963</v>
      </c>
      <c r="BA25" s="74">
        <f>AR25+AQ25*0.6+AT25*0.17+AV25</f>
        <v>6.33999999999999986</v>
      </c>
      <c r="BB25" s="74">
        <f>AR25+AQ25*0.4+AT25*0.3+AV25</f>
        <v>6.59999999999999964</v>
      </c>
      <c r="BC25" s="74">
        <f>AR25+AQ25*0.16+AT25*0.5+AV25</f>
        <v>7</v>
      </c>
      <c r="BD25" s="74">
        <f>AS25+AR25*0.45+AQ25*0.25+AT25*0.25+AV25</f>
        <v>10.3499999999999996</v>
      </c>
      <c r="BE25" s="74">
        <f>AS25+AR25*0.63+AQ25*0.25+AT25*0.17+AV25</f>
        <v>10.7300000000000004</v>
      </c>
      <c r="BF25" s="74">
        <f>AU25*0.6+AR25*0.4+AS25*0.15+AT25*0.5+AV25</f>
        <v>13.8249999999999993</v>
      </c>
      <c r="BG25" s="74">
        <f>AU25+AR25*0.25+AS25*0.22+AT25*0.35+AV25</f>
        <v>18.6600000000000001</v>
      </c>
      <c r="BH25" s="75" t="n">
        <v>43637</v>
      </c>
      <c r="BI25" s="67" t="n">
        <v>1340</v>
      </c>
    </row>
    <row r="26" spans="1:61">
      <c r="A26" s="53" t="s">
        <v>164</v>
      </c>
      <c r="B26" s="53" t="n">
        <v>31</v>
      </c>
      <c r="C26" s="54" t="s">
        <v>22</v>
      </c>
      <c r="D26" s="55" t="s">
        <v>165</v>
      </c>
      <c r="E26" s="56" t="n">
        <v>19</v>
      </c>
      <c r="F26" s="57">
        <f>$D$1-43579-112-112-112</f>
        <v>7</v>
      </c>
      <c r="G26" s="58" t="s">
        <v>112</v>
      </c>
      <c r="H26" s="59" t="n">
        <v>2</v>
      </c>
      <c r="I26" s="60" t="n">
        <v>1.30000000000000004</v>
      </c>
      <c r="J26" s="61">
        <f>LOG(I26+1)*4/3</f>
        <v>0.482303781356789951</v>
      </c>
      <c r="K26" s="62">
        <f>(H26)*(H26)*(I26)</f>
        <v>5.20000000000000018</v>
      </c>
      <c r="L26" s="62">
        <f>(H26+1)*(H26+1)*I26</f>
        <v>11.6999999999999993</v>
      </c>
      <c r="M26" s="63" t="n">
        <v>4.70000000000000018</v>
      </c>
      <c r="N26" s="64">
        <f>M26*10+19</f>
        <v>66</v>
      </c>
      <c r="O26" s="65" t="n">
        <v>1.5</v>
      </c>
      <c r="P26" s="64" t="n">
        <v>4</v>
      </c>
      <c r="Q26" s="66">
        <f>(P26/7)^0.5</f>
        <v>0.755928946018454972</v>
      </c>
      <c r="R26" s="66">
        <f>IF(P26=7,1,((P26+0.99)/7)^0.5)</f>
        <v>0.844308677473554958</v>
      </c>
      <c r="S26" s="67" t="n">
        <v>660</v>
      </c>
      <c r="T26" s="68">
        <f>S26-BI26</f>
        <v>0</v>
      </c>
      <c r="U26" s="67" t="n">
        <v>290</v>
      </c>
      <c r="V26" s="69">
        <f>S26/U26</f>
        <v>2.27586206896552001</v>
      </c>
      <c r="W26" s="363" t="n">
        <v>0</v>
      </c>
      <c r="X26" s="363" t="n">
        <v>4</v>
      </c>
      <c r="Y26" s="363" t="n">
        <v>3</v>
      </c>
      <c r="Z26" s="363" t="n">
        <v>3</v>
      </c>
      <c r="AA26" s="363" t="n">
        <v>3</v>
      </c>
      <c r="AB26" s="363">
        <f>5+1/5</f>
        <v>5.20000000000000018</v>
      </c>
      <c r="AC26" s="363" t="n">
        <v>1</v>
      </c>
      <c r="AD26" s="44" t="n">
        <v>370</v>
      </c>
      <c r="AE26" s="44" t="n">
        <v>1684</v>
      </c>
      <c r="AF26" s="70">
        <f>(Y26+O26+J26)*(P26/7)^0.5</f>
        <v>3.76626764618479992</v>
      </c>
      <c r="AG26" s="70">
        <f>(Y26+O26+J26)*(IF(P26=7,(P26/7)^0.5,((P26+1)/7)^0.5))</f>
        <v>4.2108152391636704</v>
      </c>
      <c r="AH26" s="71">
        <f>(AC26+O26+(LOG(I26)*4/3))*(P26/7)^0.5</f>
        <v>2.00466646933295989</v>
      </c>
      <c r="AI26" s="71">
        <f>(AC26+O26+(LOG(I26)*4/3))*(IF(P26=7,(P26/7)^0.5,((P26+1)/7)^0.5))</f>
        <v>2.24128524882149982</v>
      </c>
      <c r="AJ26" s="69">
        <f>(((X26+O26+J26)+(AA26+O26+J26)*2)/8)*(P26/7)^0.5</f>
        <v>1.50684148557160995</v>
      </c>
      <c r="AK26" s="69">
        <f>((AC26+J26+O26)*0.7+(AB26+J26+O26)*0.3)*(P26/7)^0.5</f>
        <v>3.20688022613113999</v>
      </c>
      <c r="AL26" s="64" t="n">
        <v>1</v>
      </c>
      <c r="AM26" s="64" t="n">
        <v>2</v>
      </c>
      <c r="AN26" s="66">
        <f>IF(AL26=4,IF(AM26=0,0.137+0.0697,0.137+0.02),IF(AL26=3,IF(AM26=0,0.0958+0.0697,0.0958+0.02),IF(AL26=2,IF(AM26=0,0.0415+0.0697,0.0415+0.02),IF(AL26=1,IF(AM26=0,0.0294+0.0697,0.0294+0.02),IF(AL26=0,IF(AM26=0,0.0063+0.0697,0.0063+0.02))))))</f>
        <v>0.049399999999999995</v>
      </c>
      <c r="AO26" s="72">
        <f>SUM(AP26:AV26)</f>
        <v>20.5</v>
      </c>
      <c r="AP26" s="73" t="n">
        <v>0</v>
      </c>
      <c r="AQ26" s="73" t="n">
        <v>6</v>
      </c>
      <c r="AR26" s="73" t="n">
        <v>3</v>
      </c>
      <c r="AS26" s="73" t="n">
        <v>1.5</v>
      </c>
      <c r="AT26" s="73" t="n">
        <v>2</v>
      </c>
      <c r="AU26" s="73" t="n">
        <v>9</v>
      </c>
      <c r="AV26" s="73" t="n">
        <v>-1</v>
      </c>
      <c r="AW26" s="74">
        <f>AP26+AQ26*0.33+AV26</f>
        <v>0.980000000000000071</v>
      </c>
      <c r="AX26" s="74">
        <f>AQ26+AR62*0.25+AV26</f>
        <v>5</v>
      </c>
      <c r="AY26" s="74">
        <f>AQ26+AS26*0.33+AV26</f>
        <v>5.49500000000000011</v>
      </c>
      <c r="AZ26" s="74">
        <f>AQ26+AS26/1.5+AV26</f>
        <v>6</v>
      </c>
      <c r="BA26" s="74">
        <f>AR26+AQ26*0.6+AT26*0.17+AV26</f>
        <v>5.94000000000000039</v>
      </c>
      <c r="BB26" s="74">
        <f>AR26+AQ26*0.4+AT26*0.3+AV26</f>
        <v>5</v>
      </c>
      <c r="BC26" s="74">
        <f>AR26+AQ26*0.16+AT26*0.5+AV26</f>
        <v>3.95999999999999996</v>
      </c>
      <c r="BD26" s="74">
        <f>AS26+AR26*0.45+AQ26*0.25+AT26*0.25+AV26</f>
        <v>3.85</v>
      </c>
      <c r="BE26" s="74">
        <f>AS26+AR26*0.63+AQ26*0.25+AT26*0.17+AV26</f>
        <v>4.23000000000000043</v>
      </c>
      <c r="BF26" s="74">
        <f>AU26*0.6+AR26*0.4+AS26*0.15+AT26*0.5+AV26</f>
        <v>6.82500000000000018</v>
      </c>
      <c r="BG26" s="74">
        <f>AU26+AR26*0.25+AS26*0.22+AT26*0.35+AV26</f>
        <v>9.77999999999999936</v>
      </c>
      <c r="BH26" s="75" t="s">
        <v>166</v>
      </c>
      <c r="BI26" s="67" t="n">
        <v>660</v>
      </c>
    </row>
    <row r="27" spans="1:61">
      <c r="A27" s="53" t="s">
        <v>167</v>
      </c>
      <c r="B27" s="53" t="n">
        <v>21</v>
      </c>
      <c r="C27" s="54" t="s">
        <v>22</v>
      </c>
      <c r="D27" s="79" t="s">
        <v>168</v>
      </c>
      <c r="E27" s="56" t="n">
        <v>28</v>
      </c>
      <c r="F27" s="57">
        <f>$D$1-43531-112-112-112</f>
        <v>55</v>
      </c>
      <c r="G27" s="58"/>
      <c r="H27" s="59" t="n">
        <v>4</v>
      </c>
      <c r="I27" s="60" t="n">
        <v>4.5</v>
      </c>
      <c r="J27" s="61">
        <f>LOG(I27+1)*4/3</f>
        <v>0.987150252658994098</v>
      </c>
      <c r="K27" s="62">
        <f>(H27)*(H27)*(I27)</f>
        <v>72</v>
      </c>
      <c r="L27" s="62">
        <f>(H27+1)*(H27+1)*I27</f>
        <v>112.5</v>
      </c>
      <c r="M27" s="63" t="n">
        <v>5.59999999999999964</v>
      </c>
      <c r="N27" s="64">
        <f>M27*10+19</f>
        <v>75</v>
      </c>
      <c r="O27" s="65" t="n">
        <v>1.5</v>
      </c>
      <c r="P27" s="64" t="n">
        <v>7</v>
      </c>
      <c r="Q27" s="66">
        <f>(P27/7)^0.5</f>
        <v>1</v>
      </c>
      <c r="R27" s="66">
        <f>IF(P27=7,1,((P27+0.99)/7)^0.5)</f>
        <v>1</v>
      </c>
      <c r="S27" s="67" t="n">
        <v>950</v>
      </c>
      <c r="T27" s="68">
        <f>S27-BI27</f>
        <v>-50</v>
      </c>
      <c r="U27" s="67" t="n">
        <v>310</v>
      </c>
      <c r="V27" s="69">
        <f>S27/U27</f>
        <v>3.06451612903225978</v>
      </c>
      <c r="W27" s="363" t="n">
        <v>0</v>
      </c>
      <c r="X27" s="363" t="n">
        <v>2</v>
      </c>
      <c r="Y27" s="363" t="n">
        <v>3</v>
      </c>
      <c r="Z27" s="363" t="n">
        <v>2</v>
      </c>
      <c r="AA27" s="363" t="n">
        <v>5</v>
      </c>
      <c r="AB27" s="363" t="n">
        <v>5</v>
      </c>
      <c r="AC27" s="363" t="n">
        <v>2</v>
      </c>
      <c r="AD27" s="44" t="n">
        <v>351</v>
      </c>
      <c r="AE27" s="44"/>
      <c r="AF27" s="70">
        <f>(Y27+O27+J27)*(P27/7)^0.5</f>
        <v>5.48715025265899037</v>
      </c>
      <c r="AG27" s="70">
        <f>(Y27+O27+J27)*(IF(P27=7,(P27/7)^0.5,((P27+1)/7)^0.5))</f>
        <v>5.48715025265899037</v>
      </c>
      <c r="AH27" s="71">
        <f>(AC27+O27+(LOG(I27)*4/3))*(P27/7)^0.5</f>
        <v>4.37095001836712971</v>
      </c>
      <c r="AI27" s="71">
        <f>(AC27+O27+(LOG(I27)*4/3))*(IF(P27=7,(P27/7)^0.5,((P27+1)/7)^0.5))</f>
        <v>4.37095001836712971</v>
      </c>
      <c r="AJ27" s="69">
        <f>(((X27+O27+J27)+(AA27+O27+J27)*2)/8)*(P27/7)^0.5</f>
        <v>2.43268134474713005</v>
      </c>
      <c r="AK27" s="69">
        <f>((AC27+J27+O27)*0.7+(AB27+J27+O27)*0.3)*(P27/7)^0.5</f>
        <v>5.38715025265898984</v>
      </c>
      <c r="AL27" s="64" t="n">
        <v>3</v>
      </c>
      <c r="AM27" s="64" t="n">
        <v>3</v>
      </c>
      <c r="AN27" s="66">
        <f>IF(AL27=4,IF(AM27=0,0.137+0.0697,0.137+0.02),IF(AL27=3,IF(AM27=0,0.0958+0.0697,0.0958+0.02),IF(AL27=2,IF(AM27=0,0.0415+0.0697,0.0415+0.02),IF(AL27=1,IF(AM27=0,0.0294+0.0697,0.0294+0.02),IF(AL27=0,IF(AM27=0,0.0063+0.0697,0.0063+0.02))))))</f>
        <v>0.115799999999999992</v>
      </c>
      <c r="AO27" s="72">
        <f>SUM(AP27:AV27)</f>
        <v>18</v>
      </c>
      <c r="AP27" s="73" t="n">
        <v>0</v>
      </c>
      <c r="AQ27" s="73" t="n">
        <v>0</v>
      </c>
      <c r="AR27" s="73" t="n">
        <v>3</v>
      </c>
      <c r="AS27" s="73" t="n">
        <v>0</v>
      </c>
      <c r="AT27" s="73" t="n">
        <v>7</v>
      </c>
      <c r="AU27" s="73" t="n">
        <v>8</v>
      </c>
      <c r="AV27" s="73" t="n">
        <v>0</v>
      </c>
      <c r="AW27" s="74">
        <f>AP27+AQ27*0.33+AV27</f>
        <v>0</v>
      </c>
      <c r="AX27" s="74">
        <f>AQ27+AR63*0.25+AV27</f>
        <v>0</v>
      </c>
      <c r="AY27" s="74">
        <f>AQ27+AS27*0.33+AV27</f>
        <v>0</v>
      </c>
      <c r="AZ27" s="74">
        <f>AQ27+AS27/1.5+AV27</f>
        <v>0</v>
      </c>
      <c r="BA27" s="74">
        <f>AR27+AQ27*0.6+AT27*0.17+AV27</f>
        <v>4.19000000000000039</v>
      </c>
      <c r="BB27" s="74">
        <f>AR27+AQ27*0.4+AT27*0.3+AV27</f>
        <v>5.09999999999999964</v>
      </c>
      <c r="BC27" s="74">
        <f>AR27+AQ27*0.16+AT27*0.5+AV27</f>
        <v>6.5</v>
      </c>
      <c r="BD27" s="74">
        <f>AS27+AR27*0.45+AQ27*0.25+AT27*0.25+AV27</f>
        <v>3.10000000000000009</v>
      </c>
      <c r="BE27" s="74">
        <f>AS27+AR27*0.63+AQ27*0.25+AT27*0.17+AV27</f>
        <v>3.08000000000000007</v>
      </c>
      <c r="BF27" s="74">
        <f>AU27*0.6+AR27*0.4+AS27*0.15+AT27*0.5+AV27</f>
        <v>9.5</v>
      </c>
      <c r="BG27" s="74">
        <f>AU27+AR27*0.25+AS27*0.22+AT27*0.35+AV27</f>
        <v>11.1999999999999993</v>
      </c>
      <c r="BH27" s="75" t="n">
        <v>43637</v>
      </c>
      <c r="BI27" s="67" t="n">
        <v>1000</v>
      </c>
    </row>
    <row r="28" spans="4:60">
      <c r="D28" s="83"/>
      <c r="G28" s="16"/>
      <c r="I28" s="7"/>
      <c r="J28" s="7"/>
      <c r="M28" s="7"/>
      <c r="N28" s="7"/>
      <c r="O28" s="7"/>
      <c r="P28" s="7"/>
      <c r="Q28" s="7"/>
      <c r="R28" s="7"/>
      <c r="S28" s="84">
        <f>SUM(S4:S27)</f>
        <v>103050</v>
      </c>
      <c r="T28" s="84">
        <f>SUM(T4:T27)</f>
        <v>55830</v>
      </c>
      <c r="U28" s="84">
        <f>SUM(U4:U27)</f>
        <v>21040</v>
      </c>
      <c r="V28" s="85">
        <f>S28/U28</f>
        <v>4.89781368821293039</v>
      </c>
      <c r="AC28" s="7"/>
      <c r="AD28" s="84"/>
      <c r="AE28" s="84"/>
      <c r="AH28" s="84"/>
      <c r="AI28" s="84"/>
      <c r="AJ28" s="84"/>
      <c r="AK28" s="84"/>
      <c r="BH28" s="7"/>
    </row>
    <row r="29" spans="4:60">
      <c r="D29" s="83"/>
      <c r="G29" s="7"/>
      <c r="H29" s="31"/>
      <c r="K29" s="7"/>
      <c r="M29" s="7"/>
      <c r="N29" s="7"/>
      <c r="O29" s="7"/>
      <c r="P29" s="7"/>
      <c r="Q29" s="7"/>
      <c r="R29" s="7"/>
      <c r="S29" s="86"/>
      <c r="T29" s="86"/>
      <c r="U29" s="86"/>
      <c r="V29" s="43"/>
      <c r="W29" s="87"/>
      <c r="AD29" s="43"/>
      <c r="AE29" s="43"/>
      <c r="AH29" s="43"/>
      <c r="AI29" s="43"/>
      <c r="AJ29" s="43"/>
      <c r="AK29" s="43"/>
      <c r="BH29" s="7"/>
    </row>
    <row r="30" spans="4:60">
      <c r="D30" s="83"/>
      <c r="G30" s="7"/>
      <c r="H30" s="31"/>
      <c r="I30" s="88"/>
      <c r="K30" s="7"/>
      <c r="M30" s="7"/>
      <c r="N30" s="7"/>
      <c r="O30" s="7"/>
      <c r="P30" s="7"/>
      <c r="Q30" s="7"/>
      <c r="R30" s="7"/>
      <c r="U30" s="87"/>
      <c r="V30" s="87"/>
      <c r="W30" s="87"/>
      <c r="X30" s="89"/>
      <c r="AD30" s="87"/>
      <c r="AE30" s="87"/>
      <c r="AH30" s="87"/>
      <c r="AI30" s="87"/>
      <c r="AJ30" s="87"/>
      <c r="BH30" s="7"/>
    </row>
    <row r="31" spans="4:60">
      <c r="D31" s="90"/>
      <c r="G31" s="7"/>
      <c r="H31" s="31"/>
      <c r="I31" s="88"/>
      <c r="K31" s="7"/>
      <c r="M31" s="7"/>
      <c r="N31" s="7"/>
      <c r="O31" s="91"/>
      <c r="P31" s="7"/>
      <c r="Q31" s="7"/>
      <c r="R31" s="7"/>
      <c r="U31" s="87"/>
      <c r="V31" s="87"/>
      <c r="W31" s="87"/>
      <c r="X31" s="89"/>
      <c r="AD31" s="92"/>
      <c r="AE31" s="92"/>
      <c r="AH31" s="87"/>
      <c r="AI31" s="87"/>
      <c r="AJ31" s="87"/>
      <c r="BH31" s="7"/>
    </row>
    <row r="32" spans="4:60">
      <c r="D32" s="90"/>
      <c r="G32" s="7"/>
      <c r="H32" s="31"/>
      <c r="I32" s="88"/>
      <c r="K32" s="7"/>
      <c r="M32" s="7"/>
      <c r="N32" s="7"/>
      <c r="O32" s="91"/>
      <c r="P32" s="7"/>
      <c r="Q32" s="7"/>
      <c r="R32" s="7"/>
      <c r="U32" s="93"/>
      <c r="V32" s="87"/>
      <c r="W32" s="87"/>
      <c r="X32" s="89"/>
      <c r="AD32" s="87"/>
      <c r="AE32" s="87"/>
      <c r="AH32" s="87"/>
      <c r="AI32" s="87"/>
      <c r="AJ32" s="87"/>
      <c r="BH32" s="7"/>
    </row>
    <row r="33" spans="4:60">
      <c r="D33" s="7"/>
      <c r="G33" s="7"/>
      <c r="H33" s="31"/>
      <c r="I33" s="88"/>
      <c r="K33" s="7"/>
      <c r="M33" s="7"/>
      <c r="N33" s="7"/>
      <c r="O33" s="7"/>
      <c r="P33" s="7"/>
      <c r="Q33" s="7"/>
      <c r="R33" s="7"/>
      <c r="U33" s="93"/>
      <c r="V33" s="87"/>
      <c r="W33" s="87"/>
      <c r="X33" s="89"/>
      <c r="AD33" s="87"/>
      <c r="AE33" s="87"/>
      <c r="AH33" s="87"/>
      <c r="AI33" s="87"/>
      <c r="AJ33" s="87"/>
      <c r="BH33" s="7"/>
    </row>
    <row r="34" spans="4:60">
      <c r="D34" s="83"/>
      <c r="G34" s="7"/>
      <c r="H34" s="31"/>
      <c r="I34" s="88"/>
      <c r="K34" s="7"/>
      <c r="M34" s="7"/>
      <c r="N34" s="7"/>
      <c r="O34" s="7"/>
      <c r="P34" s="7"/>
      <c r="Q34" s="7"/>
      <c r="R34" s="7"/>
      <c r="U34" s="87"/>
      <c r="V34" s="87"/>
      <c r="W34" s="87"/>
      <c r="X34" s="89"/>
      <c r="AD34" s="87"/>
      <c r="AE34" s="87"/>
      <c r="AH34" s="87"/>
      <c r="AI34" s="87"/>
      <c r="AJ34" s="87"/>
      <c r="BH34" s="7"/>
    </row>
    <row r="35" spans="4:60">
      <c r="D35" s="83"/>
      <c r="G35" s="7"/>
      <c r="H35" s="31"/>
      <c r="I35" s="88"/>
      <c r="K35" s="7"/>
      <c r="M35" s="7"/>
      <c r="N35" s="7"/>
      <c r="O35" s="7"/>
      <c r="P35" s="7"/>
      <c r="Q35" s="7"/>
      <c r="R35" s="7"/>
      <c r="U35" s="93"/>
      <c r="V35" s="87"/>
      <c r="W35" s="87"/>
      <c r="X35" s="89"/>
      <c r="AD35" s="87"/>
      <c r="AE35" s="87"/>
      <c r="AH35" s="87"/>
      <c r="AI35" s="87"/>
      <c r="AJ35" s="87"/>
      <c r="BH35" s="7"/>
    </row>
    <row r="36" spans="4:60">
      <c r="D36" s="83"/>
      <c r="G36" s="7"/>
      <c r="H36" s="31"/>
      <c r="I36" s="88"/>
      <c r="K36" s="7"/>
      <c r="M36" s="7"/>
      <c r="N36" s="7"/>
      <c r="O36" s="7"/>
      <c r="P36" s="7"/>
      <c r="Q36" s="7"/>
      <c r="R36" s="7"/>
      <c r="U36" s="87"/>
      <c r="V36" s="87"/>
      <c r="W36" s="87"/>
      <c r="X36" s="89"/>
      <c r="AD36" s="87"/>
      <c r="AE36" s="87"/>
      <c r="AH36" s="87"/>
      <c r="AI36" s="87"/>
      <c r="AJ36" s="87"/>
      <c r="BH36" s="7"/>
    </row>
  </sheetData>
  <autoFilter ref="AW3:BG28"/>
  <mergeCells count="1">
    <mergeCell ref="E1:G1"/>
  </mergeCells>
  <conditionalFormatting sqref="W4:AC27">
    <cfRule type="colorScale" priority="1">
      <colorScale>
        <cfvo type="min"/>
        <cfvo type="max"/>
        <color rgb="FFFFFFFF"/>
        <color rgb="FFFF0000"/>
      </colorScale>
    </cfRule>
  </conditionalFormatting>
  <conditionalFormatting sqref="AO4:AO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7">
    <cfRule type="colorScale" priority="5">
      <colorScale>
        <cfvo type="min"/>
        <cfvo type="max"/>
        <color rgb="FFFCFCFF"/>
        <color rgb="FF63BE7B"/>
      </colorScale>
    </cfRule>
  </conditionalFormatting>
  <conditionalFormatting sqref="S4:S2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{1C79F13C-C01F-0450-66FB-847E37880A7A}</x14:id>
        </ext>
      </extLst>
    </cfRule>
  </conditionalFormatting>
  <conditionalFormatting sqref="N4:N27">
    <cfRule type="cellIs" dxfId="0" priority="7" operator="lessThan">
      <formula>70</formula>
    </cfRule>
  </conditionalFormatting>
  <conditionalFormatting sqref="N4:N27">
    <cfRule type="cellIs" dxfId="1" priority="8" operator="between">
      <formula>70</formula>
      <formula>80</formula>
    </cfRule>
  </conditionalFormatting>
  <conditionalFormatting sqref="N4:N27">
    <cfRule type="cellIs" dxfId="2" priority="9" operator="greaterThan">
      <formula>80</formula>
    </cfRule>
  </conditionalFormatting>
  <conditionalFormatting sqref="AN4:AN27">
    <cfRule type="cellIs" dxfId="3" priority="10" operator="lessThan">
      <formula>0.07</formula>
    </cfRule>
  </conditionalFormatting>
  <conditionalFormatting sqref="AN4:AN27">
    <cfRule type="cellIs" dxfId="4" priority="11" operator="greaterThan">
      <formula>0.1</formula>
    </cfRule>
  </conditionalFormatting>
  <conditionalFormatting sqref="U4:U2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{1F93D38C-3AD8-9C48-E2FA-56799DB7B05D}</x14:id>
        </ext>
      </extLst>
    </cfRule>
  </conditionalFormatting>
  <conditionalFormatting sqref="V4:V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{7D3A653A-879E-E9B3-0547-DA64A2F4EA1F}</x14:id>
        </ext>
      </extLst>
    </cfRule>
  </conditionalFormatting>
  <conditionalFormatting sqref="AF4:AG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7">
    <cfRule type="colorScale" priority="19">
      <colorScale>
        <cfvo type="min"/>
        <cfvo type="max"/>
        <color rgb="FFFCFCFF"/>
        <color rgb="FFF8696B"/>
      </colorScale>
    </cfRule>
  </conditionalFormatting>
  <conditionalFormatting sqref="T4:T27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{5A15E25F-1E1A-7086-8BBE-901EE298DF26}</x14:id>
        </ext>
      </extLst>
    </cfRule>
  </conditionalFormatting>
  <conditionalFormatting sqref="Q4:R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{0B82BBBE-BFFE-1D42-2B7A-213B7B64123C}</x14:id>
        </ext>
      </extLst>
    </cfRule>
  </conditionalFormatting>
  <conditionalFormatting sqref="AE4:AE27">
    <cfRule type="dataBar" priority="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{3C7A3882-432C-33CC-1CA7-D5765641041A}</x14:id>
        </ext>
      </extLst>
    </cfRule>
  </conditionalFormatting>
  <conditionalFormatting sqref="BI4:BI2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{6647B909-9858-0175-5ABD-F823BE93D411}</x14:id>
        </ext>
      </extLst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C79F13C-C01F-0450-66FB-847E37880A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S4:S27</xm:sqref>
        </x14:conditionalFormatting>
        <x14:conditionalFormatting xmlns:xm="http://schemas.microsoft.com/office/excel/2006/main">
          <x14:cfRule type="dataBar" id="{1F93D38C-3AD8-9C48-E2FA-56799DB7B0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U4:U27</xm:sqref>
        </x14:conditionalFormatting>
        <x14:conditionalFormatting xmlns:xm="http://schemas.microsoft.com/office/excel/2006/main">
          <x14:cfRule type="dataBar" id="{7D3A653A-879E-E9B3-0547-DA64A2F4EA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V4:V27</xm:sqref>
        </x14:conditionalFormatting>
        <x14:conditionalFormatting xmlns:xm="http://schemas.microsoft.com/office/excel/2006/main">
          <x14:cfRule type="dataBar" id="{5A15E25F-1E1A-7086-8BBE-901EE298DF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T4:T27</xm:sqref>
        </x14:conditionalFormatting>
        <x14:conditionalFormatting xmlns:xm="http://schemas.microsoft.com/office/excel/2006/main">
          <x14:cfRule type="dataBar" id="{0B82BBBE-BFFE-1D42-2B7A-213B7B6412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AD4:AD27</xm:sqref>
        </x14:conditionalFormatting>
        <x14:conditionalFormatting xmlns:xm="http://schemas.microsoft.com/office/excel/2006/main">
          <x14:cfRule type="dataBar" id="{3C7A3882-432C-33CC-1CA7-D576564104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AE4:AE27</xm:sqref>
        </x14:conditionalFormatting>
        <x14:conditionalFormatting xmlns:xm="http://schemas.microsoft.com/office/excel/2006/main">
          <x14:cfRule type="dataBar" id="{6647B909-9858-0175-5ABD-F823BE93D4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BI4:BI27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L3" activePane="bottomRight" state="frozen"/>
      <selection pane="bottomRight" activeCell="C6" sqref="C6"/>
    </sheetView>
  </sheetViews>
  <sheetFormatPr baseColWidth="10" defaultColWidth="10.750000" defaultRowHeight="19.10"/>
  <cols>
    <col min="1" max="1" width="3.303571" customWidth="1" style="31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6"/>
    <col min="6" max="6" width="5.571429" customWidth="1" style="0"/>
    <col min="7" max="7" width="11.428571" customWidth="1" style="7"/>
    <col min="8" max="8" width="8.321429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94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96429" customWidth="1" style="7"/>
    <col min="48" max="48" width="6.571429" customWidth="1" style="95"/>
    <col min="49" max="49" width="6.571429" customWidth="1" style="0"/>
  </cols>
  <sheetData>
    <row r="1" spans="2:48">
      <c r="B1" s="96" t="s">
        <v>169</v>
      </c>
      <c r="C1" s="96"/>
      <c r="D1" s="96"/>
      <c r="E1" s="96"/>
      <c r="F1" s="96"/>
      <c r="G1" s="97"/>
      <c r="H1" s="97"/>
      <c r="I1" s="97"/>
      <c r="J1" s="97"/>
      <c r="K1" s="98"/>
      <c r="L1" s="96" t="s">
        <v>170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9"/>
      <c r="AA1" s="97"/>
      <c r="AB1" s="97"/>
      <c r="AC1" s="97"/>
      <c r="AD1" s="97"/>
      <c r="AE1" s="97"/>
      <c r="AF1" s="97"/>
      <c r="AG1" s="97"/>
      <c r="AH1" s="97"/>
      <c r="AI1" s="97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97"/>
    </row>
    <row r="2" spans="2:48">
      <c r="B2" s="96" t="s">
        <v>56</v>
      </c>
      <c r="C2" s="96" t="s">
        <v>171</v>
      </c>
      <c r="D2" s="96" t="s">
        <v>58</v>
      </c>
      <c r="E2" s="97" t="s">
        <v>172</v>
      </c>
      <c r="F2" s="96" t="s">
        <v>173</v>
      </c>
      <c r="G2" s="97" t="s">
        <v>174</v>
      </c>
      <c r="H2" s="97" t="s">
        <v>175</v>
      </c>
      <c r="I2" s="97" t="s">
        <v>60</v>
      </c>
      <c r="J2" s="97" t="s">
        <v>176</v>
      </c>
      <c r="K2" s="98" t="s">
        <v>177</v>
      </c>
      <c r="L2" s="101" t="s">
        <v>20</v>
      </c>
      <c r="M2" s="102" t="s">
        <v>177</v>
      </c>
      <c r="N2" s="103" t="s">
        <v>31</v>
      </c>
      <c r="O2" s="102" t="s">
        <v>177</v>
      </c>
      <c r="P2" s="103" t="s">
        <v>178</v>
      </c>
      <c r="Q2" s="102" t="s">
        <v>177</v>
      </c>
      <c r="R2" s="103" t="s">
        <v>117</v>
      </c>
      <c r="S2" s="102" t="s">
        <v>177</v>
      </c>
      <c r="T2" s="103" t="s">
        <v>179</v>
      </c>
      <c r="U2" s="102" t="s">
        <v>177</v>
      </c>
      <c r="V2" s="103" t="s">
        <v>180</v>
      </c>
      <c r="W2" s="102" t="s">
        <v>177</v>
      </c>
      <c r="X2" s="103" t="s">
        <v>181</v>
      </c>
      <c r="Y2" s="102" t="s">
        <v>177</v>
      </c>
      <c r="Z2" s="104" t="s">
        <v>182</v>
      </c>
      <c r="AA2" s="105" t="s">
        <v>20</v>
      </c>
      <c r="AB2" s="105" t="s">
        <v>31</v>
      </c>
      <c r="AC2" s="105" t="s">
        <v>178</v>
      </c>
      <c r="AD2" s="105" t="s">
        <v>117</v>
      </c>
      <c r="AE2" s="105" t="s">
        <v>179</v>
      </c>
      <c r="AF2" s="105" t="s">
        <v>180</v>
      </c>
      <c r="AG2" s="106" t="s">
        <v>181</v>
      </c>
      <c r="AH2" s="97" t="s">
        <v>183</v>
      </c>
      <c r="AI2" s="97" t="s">
        <v>181</v>
      </c>
      <c r="AJ2" s="51" t="s">
        <v>20</v>
      </c>
      <c r="AK2" s="51" t="s">
        <v>99</v>
      </c>
      <c r="AL2" s="51" t="s">
        <v>100</v>
      </c>
      <c r="AM2" s="51" t="s">
        <v>101</v>
      </c>
      <c r="AN2" s="51" t="s">
        <v>102</v>
      </c>
      <c r="AO2" s="51" t="s">
        <v>103</v>
      </c>
      <c r="AP2" s="51" t="s">
        <v>104</v>
      </c>
      <c r="AQ2" s="51" t="s">
        <v>105</v>
      </c>
      <c r="AR2" s="51" t="s">
        <v>106</v>
      </c>
      <c r="AS2" s="51" t="s">
        <v>107</v>
      </c>
      <c r="AT2" s="107" t="s">
        <v>22</v>
      </c>
      <c r="AU2" s="100" t="s">
        <v>184</v>
      </c>
      <c r="AV2" s="97" t="s">
        <v>185</v>
      </c>
    </row>
    <row r="3" spans="1:48">
      <c r="A3" s="31" t="n">
        <v>1</v>
      </c>
      <c r="B3" s="358" t="s">
        <v>186</v>
      </c>
      <c r="C3" s="6" t="n">
        <v>16</v>
      </c>
      <c r="D3" s="108">
        <f>39+$B$24-$B$26-112-112-23</f>
        <v>77</v>
      </c>
      <c r="E3" s="32" t="s">
        <v>187</v>
      </c>
      <c r="F3" s="109">
        <f aca="1">G3-TODAY()</f>
        <v>46</v>
      </c>
      <c r="G3" s="128" t="n">
        <v>43968</v>
      </c>
      <c r="H3" s="111"/>
      <c r="I3" s="129"/>
      <c r="J3" s="113">
        <f>COUNT(L3,N3,P3,R3,T3,V3,X3)</f>
        <v>2</v>
      </c>
      <c r="K3" s="114">
        <f>COUNT(M3,O3,Q3,S3,U3,W3,Y3)</f>
        <v>5</v>
      </c>
      <c r="L3" s="115"/>
      <c r="M3" s="116"/>
      <c r="N3" s="117"/>
      <c r="O3" s="116" t="n">
        <v>4.99000000000000021</v>
      </c>
      <c r="P3" s="117" t="n">
        <v>4</v>
      </c>
      <c r="Q3" s="116" t="n">
        <v>6.99000000000000021</v>
      </c>
      <c r="R3" s="117" t="n">
        <v>5</v>
      </c>
      <c r="S3" s="116" t="n">
        <v>6.99000000000000021</v>
      </c>
      <c r="T3" s="117"/>
      <c r="U3" s="116" t="n">
        <v>2.99000000000000021</v>
      </c>
      <c r="V3" s="117"/>
      <c r="W3" s="116" t="n">
        <v>2.99000000000000021</v>
      </c>
      <c r="X3" s="117"/>
      <c r="Y3" s="116"/>
      <c r="Z3" s="118">
        <f>SUM(AA3:AG3)</f>
        <v>27</v>
      </c>
      <c r="AA3" s="120"/>
      <c r="AB3" s="120" t="n">
        <v>6</v>
      </c>
      <c r="AC3" s="121" t="n">
        <v>12</v>
      </c>
      <c r="AD3" s="121" t="n">
        <v>9</v>
      </c>
      <c r="AE3" s="121" t="n">
        <v>0</v>
      </c>
      <c r="AF3" s="121" t="n">
        <v>0</v>
      </c>
      <c r="AG3" s="122"/>
      <c r="AH3" s="123" t="n">
        <v>0</v>
      </c>
      <c r="AI3" s="123" t="n">
        <v>0</v>
      </c>
      <c r="AJ3" s="124">
        <f>AA3+AB3/3+AG3</f>
        <v>2</v>
      </c>
      <c r="AK3" s="88">
        <f>AB3+AC3/4+AG3</f>
        <v>9</v>
      </c>
      <c r="AL3" s="88">
        <f>AB3+AD3/3+AG3</f>
        <v>9</v>
      </c>
      <c r="AM3" s="88">
        <f>AB3+AD3/1.5+AG3</f>
        <v>12</v>
      </c>
      <c r="AN3" s="88">
        <f>AC3+AB3*0.6+AE3*0.17+AG3</f>
        <v>15.5999999999999996</v>
      </c>
      <c r="AO3" s="88">
        <f>AC3+AB3*0.4+AE3*0.3+AG3</f>
        <v>14.4000000000000004</v>
      </c>
      <c r="AP3" s="88">
        <f>AC3+AB3*0.16+AE3*0.5+AG3</f>
        <v>12.9600000000000009</v>
      </c>
      <c r="AQ3" s="88">
        <f>AD3+AC3*0.45+AB3*0.25+AE3*0.25+AG3</f>
        <v>15.9000000000000004</v>
      </c>
      <c r="AR3" s="88">
        <f>AD3+AC3*0.63+AB3*0.25+AE3*0.17+AG3</f>
        <v>18.0599999999999987</v>
      </c>
      <c r="AS3" s="88">
        <f>AF3*0.6+AC3*0.4+AD3*0.15+AE3*0.5+AG3</f>
        <v>6.15000000000000036</v>
      </c>
      <c r="AT3" s="125">
        <f>AF3+AC3*0.25+AD3*0.22+AE3*0.35+AG3</f>
        <v>4.98000000000000043</v>
      </c>
      <c r="AU3" s="126" t="s">
        <v>188</v>
      </c>
      <c r="AV3" s="127" t="s">
        <v>189</v>
      </c>
    </row>
    <row r="4" spans="1:48">
      <c r="A4" s="31" t="n">
        <v>2</v>
      </c>
      <c r="B4" s="358" t="s">
        <v>190</v>
      </c>
      <c r="C4" s="6" t="n">
        <v>16</v>
      </c>
      <c r="D4" s="108">
        <f>68+$B$24-$B$26-296</f>
        <v>57</v>
      </c>
      <c r="E4" s="32"/>
      <c r="F4" s="109">
        <f aca="1">G4-TODAY()</f>
        <v>66</v>
      </c>
      <c r="G4" s="128" t="n">
        <v>43988</v>
      </c>
      <c r="H4" s="129"/>
      <c r="I4" s="129"/>
      <c r="J4" s="113">
        <f>COUNT(L4,N4,P4,R4,T4,V4,X4)</f>
        <v>3</v>
      </c>
      <c r="K4" s="114">
        <f>COUNT(M4,O4,Q4,S4,U4,W4,Y4)</f>
        <v>6</v>
      </c>
      <c r="L4" s="115"/>
      <c r="M4" s="116" t="n">
        <v>1.99000000000000004</v>
      </c>
      <c r="N4" s="115" t="n">
        <v>3</v>
      </c>
      <c r="O4" s="116" t="n">
        <v>4.99000000000000021</v>
      </c>
      <c r="P4" s="115" t="n">
        <v>4</v>
      </c>
      <c r="Q4" s="116" t="n">
        <v>6.99000000000000021</v>
      </c>
      <c r="R4" s="359" t="n">
        <v>2</v>
      </c>
      <c r="S4" s="360" t="n">
        <v>2.99000000000000021</v>
      </c>
      <c r="T4" s="115"/>
      <c r="U4" s="116" t="n">
        <v>5.99000000000000021</v>
      </c>
      <c r="V4" s="115"/>
      <c r="W4" s="116" t="n">
        <v>3.99000000000000021</v>
      </c>
      <c r="X4" s="117"/>
      <c r="Y4" s="116"/>
      <c r="Z4" s="118">
        <f>SUM(AA4:AG4)</f>
        <v>27</v>
      </c>
      <c r="AA4" s="121"/>
      <c r="AB4" s="121" t="n">
        <v>6</v>
      </c>
      <c r="AC4" s="121" t="n">
        <v>12</v>
      </c>
      <c r="AD4" s="121" t="n">
        <v>0</v>
      </c>
      <c r="AE4" s="121" t="n">
        <v>7</v>
      </c>
      <c r="AF4" s="121" t="n">
        <v>2</v>
      </c>
      <c r="AG4" s="122"/>
      <c r="AH4" s="123" t="n">
        <v>0</v>
      </c>
      <c r="AI4" s="123" t="n">
        <v>0</v>
      </c>
      <c r="AJ4" s="124">
        <f>AA4+AB4/3+AG4</f>
        <v>2</v>
      </c>
      <c r="AK4" s="88">
        <f>AB4+AC4/4+AG4</f>
        <v>9</v>
      </c>
      <c r="AL4" s="88">
        <f>AB4+AD4/3+AG4</f>
        <v>6</v>
      </c>
      <c r="AM4" s="88">
        <f>AB4+AD4/1.5+AG4</f>
        <v>6</v>
      </c>
      <c r="AN4" s="88">
        <f>AC4+AB4*0.6+AE4*0.17+AG4</f>
        <v>16.7899999999999991</v>
      </c>
      <c r="AO4" s="88">
        <f>AC4+AB4*0.4+AE4*0.3+AG4</f>
        <v>16.5</v>
      </c>
      <c r="AP4" s="88">
        <f>AC4+AB4*0.16+AE4*0.5+AG4</f>
        <v>16.4600000000000009</v>
      </c>
      <c r="AQ4" s="88">
        <f>AD4+AC4*0.45+AB4*0.25+AE4*0.25+AG4</f>
        <v>8.65000000000000036</v>
      </c>
      <c r="AR4" s="88">
        <f>AD4+AC4*0.63+AB4*0.25+AE4*0.17+AG4</f>
        <v>10.25</v>
      </c>
      <c r="AS4" s="88">
        <f>AF4*0.6+AC4*0.4+AD4*0.15+AE4*0.5+AG4</f>
        <v>9.5</v>
      </c>
      <c r="AT4" s="125">
        <f>AF4+AC4*0.25+AD4*0.22+AE4*0.35+AG4</f>
        <v>7.45000000000000018</v>
      </c>
      <c r="AU4" s="126" t="s">
        <v>191</v>
      </c>
      <c r="AV4" s="127" t="s">
        <v>189</v>
      </c>
    </row>
    <row r="5" spans="1:48">
      <c r="A5" s="31" t="n">
        <v>3</v>
      </c>
      <c r="B5" s="358" t="s">
        <v>192</v>
      </c>
      <c r="C5" s="6" t="n">
        <v>17</v>
      </c>
      <c r="D5" s="108">
        <f>68+$B$24-$B$26-296</f>
        <v>57</v>
      </c>
      <c r="E5" s="32" t="s">
        <v>187</v>
      </c>
      <c r="F5" s="109">
        <f aca="1">G5-TODAY()</f>
        <v>10</v>
      </c>
      <c r="G5" s="128" t="n">
        <v>43932</v>
      </c>
      <c r="H5" s="129"/>
      <c r="I5" s="129"/>
      <c r="J5" s="113">
        <f>COUNT(L5,N5,P5,R5,T5,V5,X5)</f>
        <v>2</v>
      </c>
      <c r="K5" s="114">
        <f>COUNT(M5,O5,Q5,S5,U5,W5,Y5)</f>
        <v>6</v>
      </c>
      <c r="L5" s="130"/>
      <c r="M5" s="131" t="n">
        <v>1.99000000000000004</v>
      </c>
      <c r="N5" s="132"/>
      <c r="O5" s="131" t="n">
        <v>5.99000000000000021</v>
      </c>
      <c r="P5" s="117" t="n">
        <v>5</v>
      </c>
      <c r="Q5" s="116" t="n">
        <v>6.99000000000000021</v>
      </c>
      <c r="R5" s="359" t="n">
        <v>5</v>
      </c>
      <c r="S5" s="360" t="n">
        <v>5.99000000000000021</v>
      </c>
      <c r="T5" s="132"/>
      <c r="U5" s="131" t="n">
        <v>3.99000000000000021</v>
      </c>
      <c r="V5" s="132"/>
      <c r="W5" s="131" t="n">
        <v>2.99000000000000021</v>
      </c>
      <c r="X5" s="132"/>
      <c r="Y5" s="131"/>
      <c r="Z5" s="118">
        <f>SUM(AA5:AG5)</f>
        <v>30</v>
      </c>
      <c r="AA5" s="120"/>
      <c r="AB5" s="120" t="n">
        <v>10</v>
      </c>
      <c r="AC5" s="121" t="n">
        <v>12</v>
      </c>
      <c r="AD5" s="121" t="n">
        <v>6</v>
      </c>
      <c r="AE5" s="121" t="n">
        <v>2</v>
      </c>
      <c r="AF5" s="121" t="n">
        <v>0</v>
      </c>
      <c r="AG5" s="122"/>
      <c r="AH5" s="123" t="n">
        <v>0</v>
      </c>
      <c r="AI5" s="123" t="n">
        <v>0</v>
      </c>
      <c r="AJ5" s="124">
        <f>AA5+AB5/3+AG5</f>
        <v>3.33333333333332993</v>
      </c>
      <c r="AK5" s="88">
        <f>AB5+AC5/4+AG5</f>
        <v>13</v>
      </c>
      <c r="AL5" s="88">
        <f>AB5+AD5/3+AG5</f>
        <v>12</v>
      </c>
      <c r="AM5" s="88">
        <f>AB5+AD5/1.5+AG5</f>
        <v>14</v>
      </c>
      <c r="AN5" s="88">
        <f>AC5+AB5*0.6+AE5*0.17+AG5</f>
        <v>18.3399999999999999</v>
      </c>
      <c r="AO5" s="88">
        <f>AC5+AB5*0.4+AE5*0.3+AG5</f>
        <v>16.6000000000000014</v>
      </c>
      <c r="AP5" s="88">
        <f>AC5+AB5*0.16+AE5*0.5+AG5</f>
        <v>14.5999999999999996</v>
      </c>
      <c r="AQ5" s="88">
        <f>AD5+AC5*0.45+AB5*0.25+AE5*0.25+AG5</f>
        <v>14.4000000000000004</v>
      </c>
      <c r="AR5" s="88">
        <f>AD5+AC5*0.63+AB5*0.25+AE5*0.17+AG5</f>
        <v>16.3999999999999986</v>
      </c>
      <c r="AS5" s="88">
        <f>AF5*0.6+AC5*0.4+AD5*0.15+AE5*0.5+AG5</f>
        <v>6.70000000000000018</v>
      </c>
      <c r="AT5" s="125">
        <f>AF5+AC5*0.25+AD5*0.22+AE5*0.35+AG5</f>
        <v>5.01999999999999957</v>
      </c>
      <c r="AU5" s="126" t="s">
        <v>188</v>
      </c>
      <c r="AV5" s="127" t="s">
        <v>189</v>
      </c>
    </row>
    <row r="6" spans="1:48">
      <c r="A6" s="31" t="n">
        <v>4</v>
      </c>
      <c r="B6" s="358" t="s">
        <v>193</v>
      </c>
      <c r="C6" s="6" t="n">
        <v>17</v>
      </c>
      <c r="D6" s="108">
        <f>58+$B$24-$B$26-112-112-112-1</f>
        <v>6</v>
      </c>
      <c r="E6" s="32"/>
      <c r="F6" s="109">
        <f aca="1">G6-TODAY()</f>
        <v>52</v>
      </c>
      <c r="G6" s="128" t="n">
        <v>43974</v>
      </c>
      <c r="H6" s="137" t="n">
        <v>4</v>
      </c>
      <c r="I6" s="134"/>
      <c r="J6" s="113">
        <f>COUNT(L6,N6,P6,R6,T6,V6,X6)</f>
        <v>3</v>
      </c>
      <c r="K6" s="114">
        <f>COUNT(M6,O6,Q6,S6,U6,W6,Y6)</f>
        <v>6</v>
      </c>
      <c r="L6" s="115"/>
      <c r="M6" s="116" t="n">
        <v>1.99000000000000004</v>
      </c>
      <c r="N6" s="117"/>
      <c r="O6" s="116" t="n">
        <v>3.99000000000000021</v>
      </c>
      <c r="P6" s="117" t="n">
        <v>3</v>
      </c>
      <c r="Q6" s="116" t="n">
        <v>6.99000000000000021</v>
      </c>
      <c r="R6" s="117" t="n">
        <v>3</v>
      </c>
      <c r="S6" s="116" t="n">
        <v>4.99000000000000021</v>
      </c>
      <c r="T6" s="117" t="n">
        <v>3</v>
      </c>
      <c r="U6" s="116" t="n">
        <v>4.99000000000000021</v>
      </c>
      <c r="V6" s="117"/>
      <c r="W6" s="116" t="n">
        <v>4.99000000000000021</v>
      </c>
      <c r="X6" s="117"/>
      <c r="Y6" s="116"/>
      <c r="Z6" s="118">
        <f>SUM(AA6:AG6)</f>
        <v>27</v>
      </c>
      <c r="AA6" s="119"/>
      <c r="AB6" s="120" t="n">
        <v>2</v>
      </c>
      <c r="AC6" s="121" t="n">
        <v>12</v>
      </c>
      <c r="AD6" s="121" t="n">
        <v>4</v>
      </c>
      <c r="AE6" s="121" t="n">
        <v>4</v>
      </c>
      <c r="AF6" s="121" t="n">
        <v>5</v>
      </c>
      <c r="AG6" s="122"/>
      <c r="AH6" s="123" t="n">
        <v>0</v>
      </c>
      <c r="AI6" s="123" t="n">
        <v>0</v>
      </c>
      <c r="AJ6" s="124">
        <f>AA6+AB6/3+AG6</f>
        <v>0.666666666666666963</v>
      </c>
      <c r="AK6" s="88">
        <f>AB6+AC6/4+AG6</f>
        <v>5</v>
      </c>
      <c r="AL6" s="88">
        <f>AB6+AD6/3+AG6</f>
        <v>3.33333333333332993</v>
      </c>
      <c r="AM6" s="88">
        <f>AB6+AD6/1.5+AG6</f>
        <v>4.66666666666666963</v>
      </c>
      <c r="AN6" s="88">
        <f>AC6+AB6*0.6+AE6*0.17+AG6</f>
        <v>13.8800000000000008</v>
      </c>
      <c r="AO6" s="88">
        <f>AC6+AB6*0.4+AE6*0.3+AG6</f>
        <v>14</v>
      </c>
      <c r="AP6" s="88">
        <f>AC6+AB6*0.16+AE6*0.5+AG6</f>
        <v>14.3200000000000003</v>
      </c>
      <c r="AQ6" s="88">
        <f>AD6+AC6*0.45+AB6*0.25+AE6*0.25+AG6</f>
        <v>10.9000000000000004</v>
      </c>
      <c r="AR6" s="88">
        <f>AD6+AC6*0.63+AB6*0.25+AE6*0.17+AG6</f>
        <v>12.7400000000000002</v>
      </c>
      <c r="AS6" s="88">
        <f>AF6*0.6+AC6*0.4+AD6*0.15+AE6*0.5+AG6</f>
        <v>10.4000000000000004</v>
      </c>
      <c r="AT6" s="125">
        <f>AF6+AC6*0.25+AD6*0.22+AE6*0.35+AG6</f>
        <v>10.2799999999999994</v>
      </c>
      <c r="AU6" s="126" t="s">
        <v>191</v>
      </c>
      <c r="AV6" s="127" t="s">
        <v>189</v>
      </c>
    </row>
    <row r="7" spans="1:48">
      <c r="A7" s="31" t="n">
        <v>5</v>
      </c>
      <c r="B7" s="358" t="s">
        <v>194</v>
      </c>
      <c r="C7" s="6" t="n">
        <v>17</v>
      </c>
      <c r="D7" s="108">
        <f>84+$B$24-$B$26-112-112-39</f>
        <v>106</v>
      </c>
      <c r="E7" s="32" t="s">
        <v>155</v>
      </c>
      <c r="F7" s="109">
        <f aca="1">G7-TODAY()</f>
        <v>-39</v>
      </c>
      <c r="G7" s="110" t="n">
        <v>43883</v>
      </c>
      <c r="H7" s="111" t="n">
        <v>5</v>
      </c>
      <c r="I7" s="112"/>
      <c r="J7" s="113">
        <f>COUNT(L7,N7,P7,R7,T7,V7,X7)</f>
        <v>5</v>
      </c>
      <c r="K7" s="114">
        <f>COUNT(M7,O7,Q7,S7,U7,W7,Y7)</f>
        <v>5</v>
      </c>
      <c r="L7" s="115"/>
      <c r="M7" s="116"/>
      <c r="N7" s="117" t="n">
        <v>4</v>
      </c>
      <c r="O7" s="116" t="n">
        <v>5.99000000000000021</v>
      </c>
      <c r="P7" s="117" t="n">
        <v>5</v>
      </c>
      <c r="Q7" s="116" t="n">
        <v>6.99000000000000021</v>
      </c>
      <c r="R7" s="359" t="n">
        <v>2</v>
      </c>
      <c r="S7" s="360" t="n">
        <v>2.99000000000000021</v>
      </c>
      <c r="T7" s="359" t="n">
        <v>3</v>
      </c>
      <c r="U7" s="360" t="n">
        <v>3.99000000000000021</v>
      </c>
      <c r="V7" s="117" t="n">
        <v>3</v>
      </c>
      <c r="W7" s="116" t="n">
        <v>6.99000000000000021</v>
      </c>
      <c r="X7" s="117"/>
      <c r="Y7" s="116"/>
      <c r="Z7" s="118">
        <f>SUM(AA7:AG7)</f>
        <v>36</v>
      </c>
      <c r="AA7" s="119"/>
      <c r="AB7" s="120" t="n">
        <v>10</v>
      </c>
      <c r="AC7" s="121" t="n">
        <v>12</v>
      </c>
      <c r="AD7" s="121" t="n">
        <v>0</v>
      </c>
      <c r="AE7" s="121" t="n">
        <v>2</v>
      </c>
      <c r="AF7" s="121" t="n">
        <v>12</v>
      </c>
      <c r="AG7" s="122"/>
      <c r="AH7" s="123" t="n">
        <v>0</v>
      </c>
      <c r="AI7" s="123" t="n">
        <v>0</v>
      </c>
      <c r="AJ7" s="124">
        <f>AA7+AB7/3+AG7</f>
        <v>3.33333333333332993</v>
      </c>
      <c r="AK7" s="88">
        <f>AB7+AC7/4+AG7</f>
        <v>13</v>
      </c>
      <c r="AL7" s="88">
        <f>AB7+AD7/3+AG7</f>
        <v>10</v>
      </c>
      <c r="AM7" s="88">
        <f>AB7+AD7/1.5+AG7</f>
        <v>10</v>
      </c>
      <c r="AN7" s="88">
        <f>AC7+AB7*0.6+AE7*0.17+AG7</f>
        <v>18.3399999999999999</v>
      </c>
      <c r="AO7" s="88">
        <f>AC7+AB7*0.4+AE7*0.3+AG7</f>
        <v>16.6000000000000014</v>
      </c>
      <c r="AP7" s="88">
        <f>AC7+AB7*0.16+AE7*0.5+AG7</f>
        <v>14.5999999999999996</v>
      </c>
      <c r="AQ7" s="88">
        <f>AD7+AC7*0.45+AB7*0.25+AE7*0.25+AG7</f>
        <v>8.40000000000000036</v>
      </c>
      <c r="AR7" s="88">
        <f>AD7+AC7*0.63+AB7*0.25+AE7*0.17+AG7</f>
        <v>10.4000000000000004</v>
      </c>
      <c r="AS7" s="88">
        <f>AF7*0.6+AC7*0.4+AD7*0.15+AE7*0.5+AG7</f>
        <v>13</v>
      </c>
      <c r="AT7" s="125">
        <f>AF7+AC7*0.25+AD7*0.22+AE7*0.35+AG7</f>
        <v>15.6999999999999993</v>
      </c>
      <c r="AU7" s="126" t="s">
        <v>195</v>
      </c>
      <c r="AV7" s="127" t="s">
        <v>189</v>
      </c>
    </row>
    <row r="8" spans="1:48">
      <c r="A8" s="31" t="n">
        <v>6</v>
      </c>
      <c r="B8" s="361" t="s">
        <v>196</v>
      </c>
      <c r="C8" s="6" t="n">
        <v>16</v>
      </c>
      <c r="D8" s="108">
        <f>-29+$B$24-$B$26-112-112</f>
        <v>32</v>
      </c>
      <c r="E8" s="32"/>
      <c r="F8" s="109">
        <f aca="1">G8-TODAY()</f>
        <v>77</v>
      </c>
      <c r="G8" s="128" t="n">
        <v>43999</v>
      </c>
      <c r="H8" s="129"/>
      <c r="I8" s="129"/>
      <c r="J8" s="113">
        <f>COUNT(L8,N8,P8,R8,T8,V8,X8)</f>
        <v>2</v>
      </c>
      <c r="K8" s="136">
        <f>COUNT(M8,O8,Q8,S8,U8,W8,Y8)</f>
        <v>4</v>
      </c>
      <c r="L8" s="115"/>
      <c r="M8" s="116"/>
      <c r="N8" s="117"/>
      <c r="O8" s="116" t="n">
        <v>5.99000000000000021</v>
      </c>
      <c r="P8" s="115" t="n">
        <v>4</v>
      </c>
      <c r="Q8" s="116" t="n">
        <v>5.99000000000000021</v>
      </c>
      <c r="R8" s="359" t="n">
        <v>4</v>
      </c>
      <c r="S8" s="360" t="n">
        <v>4.99000000000000021</v>
      </c>
      <c r="T8" s="117"/>
      <c r="U8" s="116" t="n">
        <v>3.99000000000000021</v>
      </c>
      <c r="V8" s="117"/>
      <c r="W8" s="116"/>
      <c r="X8" s="117"/>
      <c r="Y8" s="116"/>
      <c r="Z8" s="118">
        <f>SUM(AA8:AG8)</f>
        <v>25</v>
      </c>
      <c r="AA8" s="119"/>
      <c r="AB8" s="120" t="n">
        <v>10</v>
      </c>
      <c r="AC8" s="121" t="n">
        <v>9</v>
      </c>
      <c r="AD8" s="121" t="n">
        <v>4</v>
      </c>
      <c r="AE8" s="121" t="n">
        <v>2</v>
      </c>
      <c r="AF8" s="121"/>
      <c r="AG8" s="122"/>
      <c r="AH8" s="123" t="n">
        <v>0</v>
      </c>
      <c r="AI8" s="123" t="n">
        <v>0</v>
      </c>
      <c r="AJ8" s="124">
        <f>AA8+AB8/3+AG8</f>
        <v>3.33333333333332993</v>
      </c>
      <c r="AK8" s="88">
        <f>AB8+AC8/4+AG8</f>
        <v>12.25</v>
      </c>
      <c r="AL8" s="88">
        <f>AB8+AD8/3+AG8</f>
        <v>11.3333333333333002</v>
      </c>
      <c r="AM8" s="88">
        <f>AB8+AD8/1.5+AG8</f>
        <v>12.6666666666666998</v>
      </c>
      <c r="AN8" s="88">
        <f>AC8+AB8*0.6+AE8*0.17+AG8</f>
        <v>15.3399999999999999</v>
      </c>
      <c r="AO8" s="88">
        <f>AC8+AB8*0.4+AE8*0.3+AG8</f>
        <v>13.5999999999999996</v>
      </c>
      <c r="AP8" s="88">
        <f>AC8+AB8*0.16+AE8*0.5+AG8</f>
        <v>11.5999999999999996</v>
      </c>
      <c r="AQ8" s="88">
        <f>AD8+AC8*0.45+AB8*0.25+AE8*0.25+AG8</f>
        <v>11.0500000000000007</v>
      </c>
      <c r="AR8" s="88">
        <f>AD8+AC8*0.63+AB8*0.25+AE8*0.17+AG8</f>
        <v>12.5099999999999998</v>
      </c>
      <c r="AS8" s="88">
        <f>AF8*0.6+AC8*0.4+AD8*0.15+AE8*0.5+AG8</f>
        <v>5.20000000000000018</v>
      </c>
      <c r="AT8" s="125">
        <f>AF8+AC8*0.25+AD8*0.22+AE8*0.35+AG8</f>
        <v>3.83000000000000007</v>
      </c>
      <c r="AU8" s="126" t="s">
        <v>191</v>
      </c>
      <c r="AV8" s="135" t="s">
        <v>197</v>
      </c>
    </row>
    <row r="9" spans="1:48">
      <c r="A9" s="31" t="n">
        <v>7</v>
      </c>
      <c r="B9" s="362" t="s">
        <v>198</v>
      </c>
      <c r="C9" s="6" t="n">
        <v>17</v>
      </c>
      <c r="D9" s="108">
        <f>-3+$B$24-$B$26-112-112</f>
        <v>58</v>
      </c>
      <c r="E9" s="32"/>
      <c r="F9" s="109">
        <f aca="1">G9-TODAY()</f>
        <v>-58</v>
      </c>
      <c r="G9" s="128" t="n">
        <v>43864</v>
      </c>
      <c r="H9" s="129"/>
      <c r="I9" s="129"/>
      <c r="J9" s="113">
        <f>COUNT(L9,N9,P9,R9,T9,V9,X9)</f>
        <v>4</v>
      </c>
      <c r="K9" s="114">
        <f>COUNT(M9,O9,Q9,S9,U9,W9,Y9)</f>
        <v>7</v>
      </c>
      <c r="L9" s="115"/>
      <c r="M9" s="116" t="n">
        <v>1.99000000000000004</v>
      </c>
      <c r="N9" s="117" t="n">
        <v>4</v>
      </c>
      <c r="O9" s="116" t="n">
        <v>4.99000000000000021</v>
      </c>
      <c r="P9" s="359" t="n">
        <v>2</v>
      </c>
      <c r="Q9" s="360" t="n">
        <v>2.99000000000000021</v>
      </c>
      <c r="R9" s="117" t="n">
        <v>3</v>
      </c>
      <c r="S9" s="116" t="n">
        <v>3.99000000000000021</v>
      </c>
      <c r="T9" s="132" t="n">
        <v>5</v>
      </c>
      <c r="U9" s="116" t="n">
        <v>6.99000000000000021</v>
      </c>
      <c r="V9" s="117"/>
      <c r="W9" s="116" t="n">
        <v>3.99000000000000021</v>
      </c>
      <c r="X9" s="117"/>
      <c r="Y9" s="116" t="n">
        <v>4.99000000000000021</v>
      </c>
      <c r="Z9" s="118">
        <f>SUM(AA9:AG9)</f>
        <v>22</v>
      </c>
      <c r="AA9" s="119"/>
      <c r="AB9" s="120" t="n">
        <v>6</v>
      </c>
      <c r="AC9" s="121" t="n">
        <v>0</v>
      </c>
      <c r="AD9" s="121" t="n">
        <v>2</v>
      </c>
      <c r="AE9" s="121" t="n">
        <v>10</v>
      </c>
      <c r="AF9" s="121" t="n">
        <v>2</v>
      </c>
      <c r="AG9" s="122" t="n">
        <v>2</v>
      </c>
      <c r="AH9" s="123" t="n">
        <v>0</v>
      </c>
      <c r="AI9" s="123" t="n">
        <v>0</v>
      </c>
      <c r="AJ9" s="124">
        <f>AA9+AB9/3+AG9</f>
        <v>4</v>
      </c>
      <c r="AK9" s="88">
        <f>AB9+AC9/4+AG9</f>
        <v>8</v>
      </c>
      <c r="AL9" s="88">
        <f>AB9+AD9/3+AG9</f>
        <v>8.66666666666666963</v>
      </c>
      <c r="AM9" s="88">
        <f>AB9+AD9/1.5+AG9</f>
        <v>9.33333333333333037</v>
      </c>
      <c r="AN9" s="88">
        <f>AC9+AB9*0.6+AE9*0.17+AG9</f>
        <v>7.29999999999999982</v>
      </c>
      <c r="AO9" s="88">
        <f>AC9+AB9*0.4+AE9*0.3+AG9</f>
        <v>7.40000000000000036</v>
      </c>
      <c r="AP9" s="88">
        <f>AC9+AB9*0.16+AE9*0.5+AG9</f>
        <v>7.95999999999999996</v>
      </c>
      <c r="AQ9" s="88">
        <f>AD9+AC9*0.45+AB9*0.25+AE9*0.25+AG9</f>
        <v>8</v>
      </c>
      <c r="AR9" s="88">
        <f>AD9+AC9*0.63+AB9*0.25+AE9*0.17+AG9</f>
        <v>7.20000000000000018</v>
      </c>
      <c r="AS9" s="88">
        <f>AF9*0.6+AC9*0.4+AD9*0.15+AE9*0.5+AG9</f>
        <v>8.5</v>
      </c>
      <c r="AT9" s="125">
        <f>AF9+AC9*0.25+AD9*0.22+AE9*0.35+AG9</f>
        <v>7.94000000000000039</v>
      </c>
      <c r="AU9" s="126" t="s">
        <v>191</v>
      </c>
      <c r="AV9" s="127" t="s">
        <v>189</v>
      </c>
    </row>
    <row r="10" spans="1:48">
      <c r="A10" s="31" t="n">
        <v>9</v>
      </c>
      <c r="B10" s="361" t="s">
        <v>199</v>
      </c>
      <c r="C10" s="6" t="n">
        <v>15</v>
      </c>
      <c r="D10" s="108">
        <f>-24+$B$24-$B$26-112-112+5</f>
        <v>42</v>
      </c>
      <c r="E10" s="32"/>
      <c r="F10" s="109">
        <f aca="1">G10-TODAY()</f>
        <v>182</v>
      </c>
      <c r="G10" s="128" t="n">
        <v>44104</v>
      </c>
      <c r="H10" s="137"/>
      <c r="I10" s="129"/>
      <c r="J10" s="113">
        <f>COUNT(L10,N10,P10,R10,T10,V10,X10)</f>
        <v>1</v>
      </c>
      <c r="K10" s="136">
        <f>COUNT(M10,O10,Q10,S10,U10,W10,Y10)</f>
        <v>3</v>
      </c>
      <c r="L10" s="115"/>
      <c r="M10" s="116"/>
      <c r="N10" s="132"/>
      <c r="O10" s="116" t="n">
        <v>2.99000000000000021</v>
      </c>
      <c r="P10" s="117"/>
      <c r="Q10" s="131" t="n">
        <v>5.99000000000000021</v>
      </c>
      <c r="R10" s="117"/>
      <c r="S10" s="116"/>
      <c r="T10" s="359" t="n">
        <v>3</v>
      </c>
      <c r="U10" s="360" t="n">
        <v>3.99000000000000021</v>
      </c>
      <c r="V10" s="117"/>
      <c r="W10" s="116"/>
      <c r="X10" s="117"/>
      <c r="Y10" s="116"/>
      <c r="Z10" s="118">
        <f>SUM(AA10:AG10)</f>
        <v>11</v>
      </c>
      <c r="AA10" s="119"/>
      <c r="AB10" s="120" t="n">
        <v>0</v>
      </c>
      <c r="AC10" s="121" t="n">
        <v>9</v>
      </c>
      <c r="AD10" s="121"/>
      <c r="AE10" s="121" t="n">
        <v>2</v>
      </c>
      <c r="AF10" s="121"/>
      <c r="AG10" s="122"/>
      <c r="AH10" s="123" t="n">
        <v>0</v>
      </c>
      <c r="AI10" s="123" t="n">
        <v>0</v>
      </c>
      <c r="AJ10" s="124">
        <f>AA10+AB10/3+AG10</f>
        <v>0</v>
      </c>
      <c r="AK10" s="88">
        <f>AB10+AC10/4+AG10</f>
        <v>2.25</v>
      </c>
      <c r="AL10" s="88">
        <f>AB10+AD10/3+AG10</f>
        <v>0</v>
      </c>
      <c r="AM10" s="88">
        <f>AB10+AD10/1.5+AG10</f>
        <v>0</v>
      </c>
      <c r="AN10" s="88">
        <f>AC10+AB10*0.6+AE10*0.17+AG10</f>
        <v>9.33999999999999986</v>
      </c>
      <c r="AO10" s="88">
        <f>AC10+AB10*0.4+AE10*0.3+AG10</f>
        <v>9.59999999999999964</v>
      </c>
      <c r="AP10" s="88">
        <f>AC10+AB10*0.16+AE10*0.5+AG10</f>
        <v>10</v>
      </c>
      <c r="AQ10" s="88">
        <f>AD10+AC10*0.45+AB10*0.25+AE10*0.25+AG10</f>
        <v>4.54999999999999982</v>
      </c>
      <c r="AR10" s="88">
        <f>AD10+AC10*0.63+AB10*0.25+AE10*0.17+AG10</f>
        <v>6.00999999999999979</v>
      </c>
      <c r="AS10" s="88">
        <f>AF10*0.6+AC10*0.4+AD10*0.15+AE10*0.5+AG10</f>
        <v>4.59999999999999964</v>
      </c>
      <c r="AT10" s="125">
        <f>AF10+AC10*0.25+AD10*0.22+AE10*0.35+AG10</f>
        <v>2.95000000000000018</v>
      </c>
      <c r="AU10" s="126" t="s">
        <v>191</v>
      </c>
      <c r="AV10" s="127" t="s">
        <v>189</v>
      </c>
    </row>
    <row r="11" spans="1:48">
      <c r="A11" s="31" t="n">
        <v>13</v>
      </c>
      <c r="B11" s="362" t="s">
        <v>200</v>
      </c>
      <c r="C11" s="6" t="n">
        <v>16</v>
      </c>
      <c r="D11" s="108">
        <f>84+$B$24-$B$26-112-112-36</f>
        <v>109</v>
      </c>
      <c r="E11" s="32"/>
      <c r="F11" s="109">
        <f aca="1">G11-TODAY()</f>
        <v>59</v>
      </c>
      <c r="G11" s="128" t="n">
        <v>43981</v>
      </c>
      <c r="H11" s="137" t="n">
        <v>4</v>
      </c>
      <c r="I11" s="129"/>
      <c r="J11" s="113">
        <f>COUNT(L11,N11,P11,R11,T11,V11,X11)</f>
        <v>1</v>
      </c>
      <c r="K11" s="114">
        <f>COUNT(M11,O11,Q11,S11,U11,W11,Y11)</f>
        <v>2</v>
      </c>
      <c r="L11" s="115"/>
      <c r="M11" s="116"/>
      <c r="N11" s="115"/>
      <c r="O11" s="116" t="n">
        <v>2.99000000000000021</v>
      </c>
      <c r="P11" s="115"/>
      <c r="Q11" s="116"/>
      <c r="R11" s="115" t="n">
        <v>3</v>
      </c>
      <c r="S11" s="116" t="n">
        <v>5.99000000000000021</v>
      </c>
      <c r="T11" s="115"/>
      <c r="U11" s="116"/>
      <c r="V11" s="117"/>
      <c r="W11" s="116"/>
      <c r="X11" s="117"/>
      <c r="Y11" s="116"/>
      <c r="Z11" s="118">
        <f>SUM(AA11:AG11)</f>
        <v>6</v>
      </c>
      <c r="AA11" s="120"/>
      <c r="AB11" s="120" t="n">
        <v>0</v>
      </c>
      <c r="AC11" s="121"/>
      <c r="AD11" s="121" t="n">
        <v>6</v>
      </c>
      <c r="AE11" s="121"/>
      <c r="AF11" s="121"/>
      <c r="AG11" s="122"/>
      <c r="AH11" s="123" t="n">
        <v>0</v>
      </c>
      <c r="AI11" s="123" t="n">
        <v>0</v>
      </c>
      <c r="AJ11" s="124">
        <f>AA11+AB11/3+AG11</f>
        <v>0</v>
      </c>
      <c r="AK11" s="88">
        <f>AB11+AC11/4+AG11</f>
        <v>0</v>
      </c>
      <c r="AL11" s="88">
        <f>AB11+AD11/3+AG11</f>
        <v>2</v>
      </c>
      <c r="AM11" s="88">
        <f>AB11+AD11/1.5+AG11</f>
        <v>4</v>
      </c>
      <c r="AN11" s="88">
        <f>AC11+AB11*0.6+AE11*0.17+AG11</f>
        <v>0</v>
      </c>
      <c r="AO11" s="88">
        <f>AC11+AB11*0.4+AE11*0.3+AG11</f>
        <v>0</v>
      </c>
      <c r="AP11" s="88">
        <f>AC11+AB11*0.16+AE11*0.5+AG11</f>
        <v>0</v>
      </c>
      <c r="AQ11" s="88">
        <f>AD11+AC11*0.45+AB11*0.25+AE11*0.25+AG11</f>
        <v>6</v>
      </c>
      <c r="AR11" s="88">
        <f>AD11+AC11*0.63+AB11*0.25+AE11*0.17+AG11</f>
        <v>6</v>
      </c>
      <c r="AS11" s="88">
        <f>AF11*0.6+AC11*0.4+AD11*0.15+AE11*0.5+AG11</f>
        <v>0.9</v>
      </c>
      <c r="AT11" s="125">
        <f>AF11+AC11*0.25+AD11*0.22+AE11*0.35+AG11</f>
        <v>1.32000000000000006</v>
      </c>
      <c r="AU11" s="126" t="s">
        <v>188</v>
      </c>
      <c r="AV11" s="127" t="s">
        <v>189</v>
      </c>
    </row>
    <row r="12" spans="1:48" s="25" customFormat="1" ht="10.50" customHeight="1">
      <c r="A12" s="138"/>
      <c r="B12" s="139"/>
      <c r="C12" s="140"/>
      <c r="D12" s="141"/>
      <c r="E12" s="142"/>
      <c r="F12" s="143"/>
      <c r="G12" s="144"/>
      <c r="H12" s="145"/>
      <c r="I12" s="145"/>
      <c r="J12" s="146"/>
      <c r="K12" s="147"/>
      <c r="L12" s="148"/>
      <c r="M12" s="149"/>
      <c r="N12" s="150"/>
      <c r="O12" s="149"/>
      <c r="P12" s="150"/>
      <c r="Q12" s="149"/>
      <c r="R12" s="150"/>
      <c r="S12" s="149"/>
      <c r="T12" s="150"/>
      <c r="U12" s="149"/>
      <c r="V12" s="150"/>
      <c r="W12" s="149"/>
      <c r="X12" s="150"/>
      <c r="Y12" s="149"/>
      <c r="Z12" s="151"/>
      <c r="AA12" s="152"/>
      <c r="AB12" s="153"/>
      <c r="AC12" s="154"/>
      <c r="AD12" s="154"/>
      <c r="AE12" s="154"/>
      <c r="AF12" s="154"/>
      <c r="AG12" s="155"/>
      <c r="AH12" s="157"/>
      <c r="AI12" s="157"/>
      <c r="AJ12" s="158"/>
      <c r="AK12" s="159"/>
      <c r="AL12" s="159"/>
      <c r="AM12" s="159"/>
      <c r="AN12" s="159"/>
      <c r="AO12" s="159"/>
      <c r="AP12" s="159"/>
      <c r="AQ12" s="159"/>
      <c r="AR12" s="159"/>
      <c r="AS12" s="159"/>
      <c r="AT12" s="160"/>
      <c r="AU12" s="161"/>
      <c r="AV12" s="162"/>
    </row>
    <row r="13" spans="1:48" s="0" customFormat="1" ht="15.40">
      <c r="A13" s="31" t="n">
        <v>10</v>
      </c>
      <c r="B13" s="362" t="s">
        <v>201</v>
      </c>
      <c r="C13" s="6" t="n">
        <v>18</v>
      </c>
      <c r="D13" s="108">
        <f>-53+$B$24-$B$26-112-112</f>
        <v>8</v>
      </c>
      <c r="E13" s="32"/>
      <c r="F13" s="109">
        <f aca="1">G13-TODAY()</f>
        <v>-120</v>
      </c>
      <c r="G13" s="128" t="n">
        <v>43802</v>
      </c>
      <c r="H13" s="137" t="n">
        <v>4</v>
      </c>
      <c r="I13" s="129"/>
      <c r="J13" s="113">
        <f>COUNT(L13,N13,P13,R13,T13,V13,X13)</f>
        <v>4</v>
      </c>
      <c r="K13" s="114">
        <f>COUNT(M13,O13,Q13,S13,U13,W13,Y13)</f>
        <v>6</v>
      </c>
      <c r="L13" s="115"/>
      <c r="M13" s="116"/>
      <c r="N13" s="359" t="n">
        <v>2</v>
      </c>
      <c r="O13" s="360" t="n">
        <v>2.99000000000000021</v>
      </c>
      <c r="P13" s="359" t="n">
        <v>1</v>
      </c>
      <c r="Q13" s="360" t="n">
        <v>1.99000000000000004</v>
      </c>
      <c r="R13" s="117"/>
      <c r="S13" s="116" t="n">
        <v>7</v>
      </c>
      <c r="T13" s="359" t="n">
        <v>1</v>
      </c>
      <c r="U13" s="360" t="n">
        <v>1.99000000000000004</v>
      </c>
      <c r="V13" s="117" t="n">
        <v>3</v>
      </c>
      <c r="W13" s="116" t="n">
        <v>4.99000000000000021</v>
      </c>
      <c r="X13" s="117"/>
      <c r="Y13" s="116" t="n">
        <v>4.99000000000000021</v>
      </c>
      <c r="Z13" s="118">
        <f>SUM(AA13:AG13)</f>
        <v>15</v>
      </c>
      <c r="AA13" s="120"/>
      <c r="AB13" s="120" t="n">
        <v>0</v>
      </c>
      <c r="AC13" s="121" t="n">
        <v>-2</v>
      </c>
      <c r="AD13" s="121" t="n">
        <v>11</v>
      </c>
      <c r="AE13" s="121" t="n">
        <v>-1</v>
      </c>
      <c r="AF13" s="121" t="n">
        <v>5</v>
      </c>
      <c r="AG13" s="122" t="n">
        <v>2</v>
      </c>
      <c r="AH13" s="123" t="n">
        <v>0</v>
      </c>
      <c r="AI13" s="123" t="n">
        <v>1</v>
      </c>
      <c r="AJ13" s="124">
        <f>AA13+AB13/3+AG13</f>
        <v>2</v>
      </c>
      <c r="AK13" s="88">
        <f>AB13+AC13/4+AG13</f>
        <v>1.5</v>
      </c>
      <c r="AL13" s="88">
        <f>AB13+AD13/3+AG13</f>
        <v>5.66666666666666963</v>
      </c>
      <c r="AM13" s="88">
        <f>AB13+AD13/1.5+AG13</f>
        <v>9.33333333333333037</v>
      </c>
      <c r="AN13" s="88">
        <f>AC13+AB13*0.6+AE13*0.17+AG13</f>
        <v>-0.170000000000000018</v>
      </c>
      <c r="AO13" s="88">
        <f>AC13+AB13*0.4+AE13*0.3+AG13</f>
        <v>-0.3</v>
      </c>
      <c r="AP13" s="88">
        <f>AC13+AB13*0.16+AE13*0.5+AG13</f>
        <v>-0.5</v>
      </c>
      <c r="AQ13" s="88">
        <f>AD13+AC13*0.45+AB13*0.25+AE13*0.25+AG13</f>
        <v>11.8499999999999996</v>
      </c>
      <c r="AR13" s="88">
        <f>AD13+AC13*0.63+AB13*0.25+AE13*0.17+AG13</f>
        <v>11.5700000000000003</v>
      </c>
      <c r="AS13" s="88">
        <f>AF13*0.6+AC13*0.4+AD13*0.15+AE13*0.5+AG13</f>
        <v>5.34999999999999964</v>
      </c>
      <c r="AT13" s="125">
        <f>AF13+AC13*0.25+AD13*0.22+AE13*0.35+AG13</f>
        <v>8.57000000000000028</v>
      </c>
      <c r="AU13" s="126" t="s">
        <v>202</v>
      </c>
      <c r="AV13" s="133" t="s">
        <v>203</v>
      </c>
    </row>
    <row r="14" spans="1:48" s="0" customFormat="1" ht="15.40">
      <c r="A14" s="31" t="n">
        <v>12</v>
      </c>
      <c r="B14" s="362" t="s">
        <v>204</v>
      </c>
      <c r="C14" s="6" t="n">
        <v>17</v>
      </c>
      <c r="D14" s="108">
        <f>14+$B$24-$B$26-112-112</f>
        <v>75</v>
      </c>
      <c r="E14" s="32"/>
      <c r="F14" s="109">
        <f aca="1">G14-TODAY()</f>
        <v>-75</v>
      </c>
      <c r="G14" s="128" t="n">
        <v>43847</v>
      </c>
      <c r="H14" s="137" t="n">
        <v>4</v>
      </c>
      <c r="I14" s="129"/>
      <c r="J14" s="113">
        <f>COUNT(L14,N14,P14,R14,T14,V14,X14)</f>
        <v>2</v>
      </c>
      <c r="K14" s="136">
        <f>COUNT(M14,O14,Q14,S14,U14,W14,Y14)</f>
        <v>4</v>
      </c>
      <c r="L14" s="115"/>
      <c r="M14" s="116" t="n">
        <v>1.99000000000000004</v>
      </c>
      <c r="N14" s="117"/>
      <c r="O14" s="116"/>
      <c r="P14" s="117"/>
      <c r="Q14" s="116" t="n">
        <v>4.99000000000000021</v>
      </c>
      <c r="R14" s="117" t="n">
        <v>3</v>
      </c>
      <c r="S14" s="116"/>
      <c r="T14" s="359" t="n">
        <v>3</v>
      </c>
      <c r="U14" s="360" t="n">
        <v>3.99000000000000021</v>
      </c>
      <c r="V14" s="117"/>
      <c r="W14" s="116" t="n">
        <v>5.99000000000000021</v>
      </c>
      <c r="X14" s="117"/>
      <c r="Y14" s="116"/>
      <c r="Z14" s="118">
        <f>SUM(AA14:AG14)</f>
        <v>18</v>
      </c>
      <c r="AA14" s="119"/>
      <c r="AB14" s="120"/>
      <c r="AC14" s="121" t="n">
        <v>6</v>
      </c>
      <c r="AD14" s="121" t="n">
        <v>2</v>
      </c>
      <c r="AE14" s="121" t="n">
        <v>2</v>
      </c>
      <c r="AF14" s="121" t="n">
        <v>8</v>
      </c>
      <c r="AG14" s="122"/>
      <c r="AH14" s="123" t="n">
        <v>0</v>
      </c>
      <c r="AI14" s="123" t="n">
        <v>0</v>
      </c>
      <c r="AJ14" s="124">
        <f>AA14+AB14/3+AG14</f>
        <v>0</v>
      </c>
      <c r="AK14" s="88">
        <f>AB14+AC14/4+AG14</f>
        <v>1.5</v>
      </c>
      <c r="AL14" s="88">
        <f>AB14+AD14/3+AG14</f>
        <v>0.666666666666666963</v>
      </c>
      <c r="AM14" s="88">
        <f>AB14+AD14/1.5+AG14</f>
        <v>1.33333333333332993</v>
      </c>
      <c r="AN14" s="88">
        <f>AC14+AB14*0.6+AE14*0.17+AG14</f>
        <v>6.33999999999999986</v>
      </c>
      <c r="AO14" s="88">
        <f>AC14+AB14*0.4+AE14*0.3+AG14</f>
        <v>6.59999999999999964</v>
      </c>
      <c r="AP14" s="88">
        <f>AC14+AB14*0.16+AE14*0.5+AG14</f>
        <v>7</v>
      </c>
      <c r="AQ14" s="88">
        <f>AD14+AC14*0.45+AB14*0.25+AE14*0.25+AG14</f>
        <v>5.20000000000000018</v>
      </c>
      <c r="AR14" s="88">
        <f>AD14+AC14*0.63+AB14*0.25+AE14*0.17+AG14</f>
        <v>6.12000000000000011</v>
      </c>
      <c r="AS14" s="88">
        <f>AF14*0.6+AC14*0.4+AD14*0.15+AE14*0.5+AG14</f>
        <v>8.5</v>
      </c>
      <c r="AT14" s="125">
        <f>AF14+AC14*0.25+AD14*0.22+AE14*0.35+AG14</f>
        <v>10.6400000000000006</v>
      </c>
      <c r="AU14" s="126" t="s">
        <v>202</v>
      </c>
      <c r="AV14" s="135" t="s">
        <v>205</v>
      </c>
    </row>
    <row r="15" spans="1:48" s="0" customFormat="1" ht="15.40">
      <c r="A15" s="31" t="n">
        <v>22</v>
      </c>
      <c r="B15" s="362" t="s">
        <v>206</v>
      </c>
      <c r="C15" s="6" t="n">
        <v>17</v>
      </c>
      <c r="D15" s="108">
        <f>2+$B$24-$B$26-112-11-112</f>
        <v>52</v>
      </c>
      <c r="E15" s="32"/>
      <c r="F15" s="109">
        <f aca="1">G15-TODAY()</f>
        <v>-25</v>
      </c>
      <c r="G15" s="128" t="n">
        <v>43897</v>
      </c>
      <c r="H15" s="129"/>
      <c r="I15" s="129"/>
      <c r="J15" s="113">
        <f>COUNT(L15,N15,P15,R15,T15,V15,X15)</f>
        <v>1</v>
      </c>
      <c r="K15" s="114">
        <f>COUNT(M15,O15,Q15,S15,U15,W15,Y15)</f>
        <v>4</v>
      </c>
      <c r="L15" s="115"/>
      <c r="M15" s="116"/>
      <c r="N15" s="117"/>
      <c r="O15" s="116" t="n">
        <v>3.99000000000000021</v>
      </c>
      <c r="P15" s="117"/>
      <c r="Q15" s="116" t="n">
        <v>1.99000000000000004</v>
      </c>
      <c r="R15" s="117" t="n">
        <v>3</v>
      </c>
      <c r="S15" s="116" t="n">
        <v>5.99000000000000021</v>
      </c>
      <c r="T15" s="117"/>
      <c r="U15" s="116" t="n">
        <v>2.99000000000000021</v>
      </c>
      <c r="V15" s="117"/>
      <c r="W15" s="116"/>
      <c r="X15" s="117"/>
      <c r="Y15" s="116"/>
      <c r="Z15" s="118">
        <f>SUM(AA15:AG15)</f>
        <v>6</v>
      </c>
      <c r="AA15" s="119"/>
      <c r="AB15" s="120" t="n">
        <v>2</v>
      </c>
      <c r="AC15" s="121" t="n">
        <v>-2</v>
      </c>
      <c r="AD15" s="121" t="n">
        <v>6</v>
      </c>
      <c r="AE15" s="121" t="n">
        <v>0</v>
      </c>
      <c r="AF15" s="121"/>
      <c r="AG15" s="122"/>
      <c r="AH15" s="123" t="n">
        <v>0</v>
      </c>
      <c r="AI15" s="123" t="n">
        <v>0</v>
      </c>
      <c r="AJ15" s="124">
        <f>AA15+AB15/3+AG15</f>
        <v>0.666666666666666963</v>
      </c>
      <c r="AK15" s="88">
        <f>AB15+AC15/4+AG15</f>
        <v>1.5</v>
      </c>
      <c r="AL15" s="88">
        <f>AB15+AD15/3+AG15</f>
        <v>4</v>
      </c>
      <c r="AM15" s="88">
        <f>AB15+AD15/1.5+AG15</f>
        <v>6</v>
      </c>
      <c r="AN15" s="88">
        <f>AC15+AB15*0.6+AE15*0.17+AG15</f>
        <v>-0.8</v>
      </c>
      <c r="AO15" s="88">
        <f>AC15+AB15*0.4+AE15*0.3+AG15</f>
        <v>-1.19999999999999996</v>
      </c>
      <c r="AP15" s="88">
        <f>AC15+AB15*0.16+AE15*0.5+AG15</f>
        <v>-1.67999999999999989</v>
      </c>
      <c r="AQ15" s="88">
        <f>AD15+AC15*0.45+AB15*0.25+AE15*0.25+AG15</f>
        <v>5.59999999999999964</v>
      </c>
      <c r="AR15" s="88">
        <f>AD15+AC15*0.63+AB15*0.25+AE15*0.17+AG15</f>
        <v>5.24000000000000021</v>
      </c>
      <c r="AS15" s="88">
        <f>AF15*0.6+AC15*0.4+AD15*0.15+AE15*0.5+AG15</f>
        <v>0.1</v>
      </c>
      <c r="AT15" s="125">
        <f>AF15+AC15*0.25+AD15*0.22+AE15*0.35+AG15</f>
        <v>0.819999999999999929</v>
      </c>
      <c r="AU15" s="126" t="s">
        <v>191</v>
      </c>
      <c r="AV15" s="135" t="s">
        <v>207</v>
      </c>
    </row>
    <row r="16" spans="1:48" s="0" customFormat="1" ht="15.40">
      <c r="A16" s="31" t="n">
        <v>14</v>
      </c>
      <c r="B16" s="361" t="s">
        <v>208</v>
      </c>
      <c r="C16" s="6" t="n">
        <v>16</v>
      </c>
      <c r="D16" s="108">
        <f>$B$24-$B$26-63-112-41</f>
        <v>69</v>
      </c>
      <c r="E16" s="32"/>
      <c r="F16" s="109">
        <f aca="1">G16-TODAY()</f>
        <v>101</v>
      </c>
      <c r="G16" s="128" t="n">
        <v>44023</v>
      </c>
      <c r="H16" s="129"/>
      <c r="I16" s="129"/>
      <c r="J16" s="113">
        <f>COUNT(L16,N16,P16,R16,T16,V16,X16)</f>
        <v>1</v>
      </c>
      <c r="K16" s="136">
        <f>COUNT(M16,O16,Q16,S16,U16,W16,Y16)</f>
        <v>1</v>
      </c>
      <c r="L16" s="115"/>
      <c r="M16" s="116" t="n">
        <v>6.99000000000000021</v>
      </c>
      <c r="N16" s="117" t="n">
        <v>1</v>
      </c>
      <c r="O16" s="116"/>
      <c r="P16" s="117"/>
      <c r="Q16" s="116"/>
      <c r="R16" s="117"/>
      <c r="S16" s="116"/>
      <c r="T16" s="117"/>
      <c r="U16" s="116"/>
      <c r="V16" s="117"/>
      <c r="W16" s="116"/>
      <c r="X16" s="117"/>
      <c r="Y16" s="116"/>
      <c r="Z16" s="118">
        <f>SUM(AA16:AG16)</f>
        <v>8</v>
      </c>
      <c r="AA16" s="119" t="n">
        <v>8</v>
      </c>
      <c r="AB16" s="120"/>
      <c r="AC16" s="121"/>
      <c r="AD16" s="121"/>
      <c r="AE16" s="121"/>
      <c r="AF16" s="121"/>
      <c r="AG16" s="122"/>
      <c r="AH16" s="123" t="n">
        <v>0</v>
      </c>
      <c r="AI16" s="123" t="n">
        <v>0</v>
      </c>
      <c r="AJ16" s="124">
        <f>AA16+AB16/3+AG16</f>
        <v>8</v>
      </c>
      <c r="AK16" s="88">
        <f>AB16+AC16/4+AG16</f>
        <v>0</v>
      </c>
      <c r="AL16" s="88">
        <f>AB16+AD16/3+AG16</f>
        <v>0</v>
      </c>
      <c r="AM16" s="88">
        <f>AB16+AD16/1.5+AG16</f>
        <v>0</v>
      </c>
      <c r="AN16" s="88">
        <f>AC16+AB16*0.6+AE16*0.17+AG16</f>
        <v>0</v>
      </c>
      <c r="AO16" s="88">
        <f>AC16+AB16*0.4+AE16*0.3+AG16</f>
        <v>0</v>
      </c>
      <c r="AP16" s="88">
        <f>AC16+AB16*0.16+AE16*0.5+AG16</f>
        <v>0</v>
      </c>
      <c r="AQ16" s="88">
        <f>AD16+AC16*0.45+AB16*0.25+AE16*0.25+AG16</f>
        <v>0</v>
      </c>
      <c r="AR16" s="88">
        <f>AD16+AC16*0.63+AB16*0.25+AE16*0.17+AG16</f>
        <v>0</v>
      </c>
      <c r="AS16" s="88">
        <f>AF16*0.6+AC16*0.4+AD16*0.15+AE16*0.5+AG16</f>
        <v>0</v>
      </c>
      <c r="AT16" s="125">
        <f>AF16+AC16*0.25+AD16*0.22+AE16*0.35+AG16</f>
        <v>0</v>
      </c>
      <c r="AU16" s="126" t="s">
        <v>202</v>
      </c>
      <c r="AV16" s="127" t="s">
        <v>189</v>
      </c>
    </row>
    <row r="17" spans="1:48" s="0" customFormat="1" ht="15.40">
      <c r="A17" s="31" t="n">
        <v>16</v>
      </c>
      <c r="B17" s="362" t="s">
        <v>209</v>
      </c>
      <c r="C17" s="6" t="n">
        <v>15</v>
      </c>
      <c r="D17" s="108">
        <f>67+$B$24-$B$26-180-112+35</f>
        <v>95</v>
      </c>
      <c r="E17" s="32"/>
      <c r="F17" s="109">
        <f aca="1">G17-TODAY()</f>
        <v>128</v>
      </c>
      <c r="G17" s="128" t="n">
        <v>44050</v>
      </c>
      <c r="H17" s="137" t="n">
        <v>4</v>
      </c>
      <c r="I17" s="129"/>
      <c r="J17" s="113">
        <f>COUNT(L17,N17,P17,R17,T17,V17,X17)</f>
        <v>1</v>
      </c>
      <c r="K17" s="114">
        <f>COUNT(M17,O17,Q17,S17,U17,W17,Y17)</f>
        <v>1</v>
      </c>
      <c r="L17" s="115"/>
      <c r="M17" s="116"/>
      <c r="N17" s="117"/>
      <c r="O17" s="116"/>
      <c r="P17" s="117"/>
      <c r="Q17" s="116" t="n">
        <v>4.99000000000000021</v>
      </c>
      <c r="R17" s="117"/>
      <c r="S17" s="116"/>
      <c r="T17" s="117" t="n">
        <v>3</v>
      </c>
      <c r="U17" s="116"/>
      <c r="V17" s="117"/>
      <c r="W17" s="116"/>
      <c r="X17" s="117"/>
      <c r="Y17" s="116"/>
      <c r="Z17" s="118">
        <f>SUM(AA17:AG17)</f>
        <v>8</v>
      </c>
      <c r="AA17" s="119"/>
      <c r="AB17" s="120"/>
      <c r="AC17" s="121" t="n">
        <v>6</v>
      </c>
      <c r="AD17" s="121"/>
      <c r="AE17" s="121" t="n">
        <v>2</v>
      </c>
      <c r="AF17" s="121"/>
      <c r="AG17" s="122"/>
      <c r="AH17" s="123" t="n">
        <v>0</v>
      </c>
      <c r="AI17" s="123" t="n">
        <v>0</v>
      </c>
      <c r="AJ17" s="124">
        <f>AA17+AB17/3+AG17</f>
        <v>0</v>
      </c>
      <c r="AK17" s="88">
        <f>AB17+AC17/4+AG17</f>
        <v>1.5</v>
      </c>
      <c r="AL17" s="88">
        <f>AB17+AD17/3+AG17</f>
        <v>0</v>
      </c>
      <c r="AM17" s="88">
        <f>AB17+AD17/1.5+AG17</f>
        <v>0</v>
      </c>
      <c r="AN17" s="88">
        <f>AC17+AB17*0.6+AE17*0.17+AG17</f>
        <v>6.33999999999999986</v>
      </c>
      <c r="AO17" s="88">
        <f>AC17+AB17*0.4+AE17*0.3+AG17</f>
        <v>6.59999999999999964</v>
      </c>
      <c r="AP17" s="88">
        <f>AC17+AB17*0.16+AE17*0.5+AG17</f>
        <v>7</v>
      </c>
      <c r="AQ17" s="88">
        <f>AD17+AC17*0.45+AB17*0.25+AE17*0.25+AG17</f>
        <v>3.20000000000000018</v>
      </c>
      <c r="AR17" s="88">
        <f>AD17+AC17*0.63+AB17*0.25+AE17*0.17+AG17</f>
        <v>4.12000000000000011</v>
      </c>
      <c r="AS17" s="88">
        <f>AF17*0.6+AC17*0.4+AD17*0.15+AE17*0.5+AG17</f>
        <v>3.39999999999999991</v>
      </c>
      <c r="AT17" s="125">
        <f>AF17+AC17*0.25+AD17*0.22+AE17*0.35+AG17</f>
        <v>2.20000000000000018</v>
      </c>
      <c r="AU17" s="126" t="s">
        <v>191</v>
      </c>
      <c r="AV17" s="127" t="s">
        <v>189</v>
      </c>
    </row>
    <row r="18" spans="1:48">
      <c r="A18" s="31" t="n">
        <v>15</v>
      </c>
      <c r="B18" s="362" t="s">
        <v>210</v>
      </c>
      <c r="C18" s="6" t="n">
        <v>17</v>
      </c>
      <c r="D18" s="108">
        <f>3+$B$24-$B$26-112-112</f>
        <v>64</v>
      </c>
      <c r="E18" s="32"/>
      <c r="F18" s="109">
        <f aca="1">G18-TODAY()</f>
        <v>-64</v>
      </c>
      <c r="G18" s="128" t="n">
        <v>43858</v>
      </c>
      <c r="H18" s="129"/>
      <c r="I18" s="129"/>
      <c r="J18" s="113">
        <f>COUNT(L18,N18,P18,R18,T18,V18,X18)</f>
        <v>2</v>
      </c>
      <c r="K18" s="114">
        <f>COUNT(M18,O18,Q18,S18,U18,W18,Y18)</f>
        <v>4</v>
      </c>
      <c r="L18" s="163"/>
      <c r="M18" s="164"/>
      <c r="N18" s="359" t="n">
        <v>1</v>
      </c>
      <c r="O18" s="360" t="n">
        <v>1.99000000000000004</v>
      </c>
      <c r="P18" s="165"/>
      <c r="Q18" s="116" t="n">
        <v>2.99000000000000021</v>
      </c>
      <c r="R18" s="359" t="n">
        <v>3</v>
      </c>
      <c r="S18" s="360" t="n">
        <v>3.99000000000000021</v>
      </c>
      <c r="T18" s="165"/>
      <c r="U18" s="116" t="n">
        <v>5.99000000000000021</v>
      </c>
      <c r="V18" s="165"/>
      <c r="W18" s="164"/>
      <c r="X18" s="165"/>
      <c r="Y18" s="164"/>
      <c r="Z18" s="118">
        <f>SUM(AA18:AG18)</f>
        <v>7</v>
      </c>
      <c r="AA18" s="119"/>
      <c r="AB18" s="120" t="n">
        <v>-2</v>
      </c>
      <c r="AC18" s="121" t="n">
        <v>0</v>
      </c>
      <c r="AD18" s="121" t="n">
        <v>2</v>
      </c>
      <c r="AE18" s="121" t="n">
        <v>7</v>
      </c>
      <c r="AF18" s="121"/>
      <c r="AG18" s="122"/>
      <c r="AH18" s="123" t="n">
        <v>14</v>
      </c>
      <c r="AI18" s="123" t="n">
        <v>2</v>
      </c>
      <c r="AJ18" s="124">
        <f>AA18+AB18/3+AG18</f>
        <v>-0.666666666666666963</v>
      </c>
      <c r="AK18" s="88">
        <f>AB18+AC18/4+AG18</f>
        <v>-2</v>
      </c>
      <c r="AL18" s="88">
        <f>AB18+AD18/3+AG18</f>
        <v>-1.33333333333332993</v>
      </c>
      <c r="AM18" s="88">
        <f>AB18+AD18/1.5+AG18</f>
        <v>-0.666666666666669983</v>
      </c>
      <c r="AN18" s="88">
        <f>AC18+AB18*0.6+AE18*0.17+AG18</f>
        <v>-0.01</v>
      </c>
      <c r="AO18" s="88">
        <f>AC18+AB18*0.4+AE18*0.3+AG18</f>
        <v>1.30000000000000004</v>
      </c>
      <c r="AP18" s="88">
        <f>AC18+AB18*0.16+AE18*0.5+AG18</f>
        <v>3.18000000000000016</v>
      </c>
      <c r="AQ18" s="88">
        <f>AD18+AC18*0.45+AB18*0.25+AE18*0.25+AG18</f>
        <v>3.25</v>
      </c>
      <c r="AR18" s="88">
        <f>AD18+AC18*0.63+AB18*0.25+AE18*0.17+AG18</f>
        <v>2.68999999999999995</v>
      </c>
      <c r="AS18" s="88">
        <f>AF18*0.6+AC18*0.4+AD18*0.15+AE18*0.5+AG18</f>
        <v>3.79999999999999982</v>
      </c>
      <c r="AT18" s="125">
        <f>AF18+AC18*0.25+AD18*0.22+AE18*0.35+AG18</f>
        <v>2.89000000000000021</v>
      </c>
      <c r="AU18" s="126" t="s">
        <v>191</v>
      </c>
      <c r="AV18" s="135" t="s">
        <v>207</v>
      </c>
    </row>
    <row r="19" spans="1:48">
      <c r="A19" s="31" t="n">
        <v>23</v>
      </c>
      <c r="B19" s="362" t="s">
        <v>211</v>
      </c>
      <c r="C19" s="6" t="n">
        <v>16</v>
      </c>
      <c r="D19" s="108">
        <f>-1+$B$24-$B$26-112-149</f>
        <v>23</v>
      </c>
      <c r="E19" s="32"/>
      <c r="F19" s="109">
        <f aca="1">G19-TODAY()</f>
        <v>94</v>
      </c>
      <c r="G19" s="128" t="n">
        <v>44016</v>
      </c>
      <c r="H19" s="166" t="n">
        <v>3</v>
      </c>
      <c r="I19" s="129"/>
      <c r="J19" s="113">
        <f>COUNT(L19,N19,P19,R19,T19,V19,X19)</f>
        <v>1</v>
      </c>
      <c r="K19" s="136">
        <f>COUNT(M19,O19,Q19,S19,U19,W19,Y19)</f>
        <v>1</v>
      </c>
      <c r="L19" s="115"/>
      <c r="M19" s="116"/>
      <c r="N19" s="115" t="n">
        <v>3</v>
      </c>
      <c r="O19" s="116" t="n">
        <v>4.99000000000000021</v>
      </c>
      <c r="P19" s="117"/>
      <c r="Q19" s="116"/>
      <c r="R19" s="115"/>
      <c r="S19" s="116"/>
      <c r="T19" s="117"/>
      <c r="U19" s="116"/>
      <c r="V19" s="117"/>
      <c r="W19" s="116"/>
      <c r="X19" s="117"/>
      <c r="Y19" s="116"/>
      <c r="Z19" s="118">
        <f>SUM(AA19:AG19)</f>
        <v>6</v>
      </c>
      <c r="AA19" s="119"/>
      <c r="AB19" s="120" t="n">
        <v>6</v>
      </c>
      <c r="AC19" s="121"/>
      <c r="AD19" s="121"/>
      <c r="AE19" s="121"/>
      <c r="AF19" s="121"/>
      <c r="AG19" s="122"/>
      <c r="AH19" s="123" t="n">
        <v>0</v>
      </c>
      <c r="AI19" s="123" t="n">
        <v>0</v>
      </c>
      <c r="AJ19" s="124">
        <f>AA19+AB19/3+AG19</f>
        <v>2</v>
      </c>
      <c r="AK19" s="88">
        <f>AB19+AC19/4+AG19</f>
        <v>6</v>
      </c>
      <c r="AL19" s="88">
        <f>AB19+AD19/3+AG19</f>
        <v>6</v>
      </c>
      <c r="AM19" s="88">
        <f>AB19+AD19/1.5+AG19</f>
        <v>6</v>
      </c>
      <c r="AN19" s="88">
        <f>AC19+AB19*0.6+AE19*0.17+AG19</f>
        <v>3.60000000000000009</v>
      </c>
      <c r="AO19" s="88">
        <f>AC19+AB19*0.4+AE19*0.3+AG19</f>
        <v>2.39999999999999991</v>
      </c>
      <c r="AP19" s="88">
        <f>AC19+AB19*0.16+AE19*0.5+AG19</f>
        <v>0.959999999999999964</v>
      </c>
      <c r="AQ19" s="88">
        <f>AD19+AC19*0.45+AB19*0.25+AE19*0.25+AG19</f>
        <v>1.5</v>
      </c>
      <c r="AR19" s="88">
        <f>AD19+AC19*0.63+AB19*0.25+AE19*0.17+AG19</f>
        <v>1.5</v>
      </c>
      <c r="AS19" s="88">
        <f>AF19*0.6+AC19*0.4+AD19*0.15+AE19*0.5+AG19</f>
        <v>0</v>
      </c>
      <c r="AT19" s="125">
        <f>AF19+AC19*0.25+AD19*0.22+AE19*0.35+AG19</f>
        <v>0</v>
      </c>
      <c r="AU19" s="126" t="s">
        <v>191</v>
      </c>
      <c r="AV19" s="133" t="s">
        <v>212</v>
      </c>
    </row>
    <row r="20" spans="1:48">
      <c r="A20" s="31" t="n">
        <v>17</v>
      </c>
      <c r="B20" s="362" t="s">
        <v>213</v>
      </c>
      <c r="C20" s="6" t="n">
        <v>17</v>
      </c>
      <c r="D20" s="108">
        <f>14+$B$24-$B$26-112-112</f>
        <v>75</v>
      </c>
      <c r="E20" s="32" t="s">
        <v>187</v>
      </c>
      <c r="F20" s="109">
        <f aca="1">G20-TODAY()</f>
        <v>-75</v>
      </c>
      <c r="G20" s="128" t="n">
        <v>43847</v>
      </c>
      <c r="H20" s="129"/>
      <c r="I20" s="166" t="n">
        <v>0</v>
      </c>
      <c r="J20" s="113">
        <f>COUNT(L20,N20,P20,R20,T20,V20,X20)</f>
        <v>5</v>
      </c>
      <c r="K20" s="136">
        <f>COUNT(M20,O20,Q20,S20,U20,W20,Y20)</f>
        <v>7</v>
      </c>
      <c r="L20" s="115"/>
      <c r="M20" s="116" t="n">
        <v>0.990000000000000036</v>
      </c>
      <c r="N20" s="359" t="n">
        <v>1</v>
      </c>
      <c r="O20" s="360" t="n">
        <v>1.99000000000000004</v>
      </c>
      <c r="P20" s="359" t="n">
        <v>2</v>
      </c>
      <c r="Q20" s="360" t="n">
        <v>2.99000000000000021</v>
      </c>
      <c r="R20" s="359" t="n">
        <v>1</v>
      </c>
      <c r="S20" s="360" t="n">
        <v>1.99000000000000004</v>
      </c>
      <c r="T20" s="359" t="n">
        <v>2</v>
      </c>
      <c r="U20" s="360" t="n">
        <v>2.99000000000000021</v>
      </c>
      <c r="V20" s="359" t="n">
        <v>1</v>
      </c>
      <c r="W20" s="360" t="n">
        <v>1.99000000000000004</v>
      </c>
      <c r="X20" s="117"/>
      <c r="Y20" s="116" t="n">
        <v>3.99000000000000021</v>
      </c>
      <c r="Z20" s="118">
        <f>SUM(AA20:AG20)</f>
        <v>-2</v>
      </c>
      <c r="AA20" s="119" t="n">
        <v>0</v>
      </c>
      <c r="AB20" s="120" t="n">
        <v>-2</v>
      </c>
      <c r="AC20" s="121" t="n">
        <v>0</v>
      </c>
      <c r="AD20" s="121" t="n">
        <v>-1</v>
      </c>
      <c r="AE20" s="121" t="n">
        <v>0</v>
      </c>
      <c r="AF20" s="121"/>
      <c r="AG20" s="122" t="n">
        <v>1</v>
      </c>
      <c r="AH20" s="123" t="n">
        <v>0</v>
      </c>
      <c r="AI20" s="123" t="n">
        <v>0</v>
      </c>
      <c r="AJ20" s="124">
        <f>AA20+AB20/3+AG20</f>
        <v>0.333333333333332993</v>
      </c>
      <c r="AK20" s="88">
        <f>AB20+AC20/4+AG20</f>
        <v>-1</v>
      </c>
      <c r="AL20" s="88">
        <f>AB20+AD20/3+AG20</f>
        <v>-1.33333333333332993</v>
      </c>
      <c r="AM20" s="88">
        <f>AB20+AD20/1.5+AG20</f>
        <v>-1.66666666666667007</v>
      </c>
      <c r="AN20" s="88">
        <f>AC20+AB20*0.6+AE20*0.17+AG20</f>
        <v>-0.2</v>
      </c>
      <c r="AO20" s="88">
        <f>AC20+AB20*0.4+AE20*0.3+AG20</f>
        <v>0.2</v>
      </c>
      <c r="AP20" s="88">
        <f>AC20+AB20*0.16+AE20*0.5+AG20</f>
        <v>0.680000000000000071</v>
      </c>
      <c r="AQ20" s="88">
        <f>AD20+AC20*0.45+AB20*0.25+AE20*0.25+AG20</f>
        <v>-0.5</v>
      </c>
      <c r="AR20" s="88">
        <f>AD20+AC20*0.63+AB20*0.25+AE20*0.17+AG20</f>
        <v>-0.5</v>
      </c>
      <c r="AS20" s="88">
        <f>AF20*0.6+AC20*0.4+AD20*0.15+AE20*0.5+AG20</f>
        <v>0.85</v>
      </c>
      <c r="AT20" s="125">
        <f>AF20+AC20*0.25+AD20*0.22+AE20*0.35+AG20</f>
        <v>0.780000000000000071</v>
      </c>
      <c r="AU20" s="126" t="s">
        <v>214</v>
      </c>
      <c r="AV20" s="127" t="s">
        <v>189</v>
      </c>
    </row>
    <row r="21" spans="1:48">
      <c r="A21" s="31" t="n">
        <v>11</v>
      </c>
      <c r="B21" s="362" t="s">
        <v>215</v>
      </c>
      <c r="C21" s="6" t="n">
        <v>16</v>
      </c>
      <c r="D21" s="108">
        <f>-49+$B$24-$B$26-112+38-112</f>
        <v>50</v>
      </c>
      <c r="E21" s="32"/>
      <c r="F21" s="109">
        <f aca="1">G21-TODAY()</f>
        <v>62</v>
      </c>
      <c r="G21" s="128" t="n">
        <v>43984</v>
      </c>
      <c r="H21" s="137" t="n">
        <v>4</v>
      </c>
      <c r="I21" s="129"/>
      <c r="J21" s="113">
        <f>COUNT(L21,N21,P21,R21,T21,V21,X21)</f>
        <v>1</v>
      </c>
      <c r="K21" s="114">
        <f>COUNT(M21,O21,Q21,S21,U21,W21,Y21)</f>
        <v>5</v>
      </c>
      <c r="L21" s="115"/>
      <c r="M21" s="116" t="n">
        <v>1.99000000000000004</v>
      </c>
      <c r="N21" s="117"/>
      <c r="O21" s="116" t="n">
        <v>3.99000000000000021</v>
      </c>
      <c r="P21" s="117" t="n">
        <v>4</v>
      </c>
      <c r="Q21" s="116" t="n">
        <v>5.99000000000000021</v>
      </c>
      <c r="R21" s="115"/>
      <c r="S21" s="116" t="n">
        <v>3.99000000000000021</v>
      </c>
      <c r="T21" s="117"/>
      <c r="U21" s="116" t="n">
        <v>3.99000000000000021</v>
      </c>
      <c r="V21" s="117"/>
      <c r="W21" s="116"/>
      <c r="X21" s="117"/>
      <c r="Y21" s="116"/>
      <c r="Z21" s="118">
        <f>SUM(AA21:AG21)</f>
        <v>15</v>
      </c>
      <c r="AA21" s="119"/>
      <c r="AB21" s="120" t="n">
        <v>2</v>
      </c>
      <c r="AC21" s="121" t="n">
        <v>9</v>
      </c>
      <c r="AD21" s="121" t="n">
        <v>2</v>
      </c>
      <c r="AE21" s="121" t="n">
        <v>2</v>
      </c>
      <c r="AF21" s="121"/>
      <c r="AG21" s="122"/>
      <c r="AH21" s="123" t="n">
        <v>0</v>
      </c>
      <c r="AI21" s="123" t="n">
        <v>0</v>
      </c>
      <c r="AJ21" s="124">
        <f>AA21+AB21/3+AG21</f>
        <v>0.666666666666666963</v>
      </c>
      <c r="AK21" s="88">
        <f>AB21+AC21/4+AG21</f>
        <v>4.25</v>
      </c>
      <c r="AL21" s="88">
        <f>AB21+AD21/3+AG21</f>
        <v>2.66666666666667007</v>
      </c>
      <c r="AM21" s="88">
        <f>AB21+AD21/1.5+AG21</f>
        <v>3.33333333333332993</v>
      </c>
      <c r="AN21" s="88">
        <f>AC21+AB21*0.6+AE21*0.17+AG21</f>
        <v>10.5399999999999991</v>
      </c>
      <c r="AO21" s="88">
        <f>AC21+AB21*0.4+AE21*0.3+AG21</f>
        <v>10.4000000000000004</v>
      </c>
      <c r="AP21" s="88">
        <f>AC21+AB21*0.16+AE21*0.5+AG21</f>
        <v>10.3200000000000003</v>
      </c>
      <c r="AQ21" s="88">
        <f>AD21+AC21*0.45+AB21*0.25+AE21*0.25+AG21</f>
        <v>7.04999999999999982</v>
      </c>
      <c r="AR21" s="88">
        <f>AD21+AC21*0.63+AB21*0.25+AE21*0.17+AG21</f>
        <v>8.50999999999999979</v>
      </c>
      <c r="AS21" s="88">
        <f>AF21*0.6+AC21*0.4+AD21*0.15+AE21*0.5+AG21</f>
        <v>4.90000000000000036</v>
      </c>
      <c r="AT21" s="125">
        <f>AF21+AC21*0.25+AD21*0.22+AE21*0.35+AG21</f>
        <v>3.39000000000000012</v>
      </c>
      <c r="AU21" s="126" t="s">
        <v>191</v>
      </c>
      <c r="AV21" s="135" t="s">
        <v>216</v>
      </c>
    </row>
    <row r="22" spans="2:48">
      <c r="B22" s="6"/>
      <c r="C22" s="6"/>
      <c r="D22" s="108"/>
      <c r="E22" s="32"/>
      <c r="F22" s="6"/>
      <c r="G22" s="123"/>
      <c r="H22" s="123"/>
      <c r="I22" s="123"/>
      <c r="J22" s="6"/>
      <c r="K22" s="123"/>
      <c r="L22" s="123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6"/>
      <c r="AB22" s="123"/>
      <c r="AC22" s="123"/>
      <c r="AI22" s="123"/>
      <c r="AJ22" s="123"/>
      <c r="AV22" s="167"/>
    </row>
    <row r="23" spans="2:48">
      <c r="B23" s="168" t="s">
        <v>217</v>
      </c>
      <c r="C23" s="6"/>
      <c r="D23" s="6"/>
      <c r="E23" s="33"/>
      <c r="F23" s="108"/>
      <c r="G23" s="169" t="s">
        <v>218</v>
      </c>
      <c r="H23" s="123"/>
      <c r="I23" s="123"/>
      <c r="J23" s="6"/>
      <c r="K23" s="123"/>
      <c r="L23" s="123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6"/>
      <c r="AB23" s="123"/>
      <c r="AC23" s="123"/>
      <c r="AI23" s="123"/>
      <c r="AJ23" s="123"/>
      <c r="AV23" s="167"/>
    </row>
    <row r="24" spans="2:48">
      <c r="B24" s="170">
        <f aca="1">TODAY()</f>
        <v>43922</v>
      </c>
      <c r="C24" s="171"/>
      <c r="D24" s="6"/>
      <c r="E24" s="33"/>
      <c r="F24" s="108"/>
      <c r="G24" s="172" t="s">
        <v>219</v>
      </c>
      <c r="H24" s="123"/>
      <c r="I24" s="123"/>
      <c r="J24" s="6"/>
      <c r="K24" s="123"/>
      <c r="L24" s="123"/>
      <c r="M24" s="123"/>
      <c r="N24" s="123"/>
      <c r="O24" s="123"/>
      <c r="P24" s="123"/>
      <c r="Q24" s="6"/>
      <c r="R24" s="6"/>
      <c r="S24" s="6"/>
      <c r="T24" s="6"/>
      <c r="U24" s="6"/>
      <c r="V24" s="6"/>
      <c r="W24" s="6"/>
      <c r="X24" s="6"/>
      <c r="Y24" s="6"/>
      <c r="Z24" s="136"/>
      <c r="AB24" s="123"/>
      <c r="AC24" s="123"/>
      <c r="AI24" s="123"/>
      <c r="AJ24" s="123"/>
      <c r="AV24" s="173"/>
    </row>
    <row r="25" spans="2:48">
      <c r="B25" s="174">
        <f>B26-B24</f>
        <v>-285</v>
      </c>
      <c r="C25" s="171"/>
      <c r="D25" s="6"/>
      <c r="E25" s="33"/>
      <c r="F25" s="6"/>
      <c r="G25" s="169" t="s">
        <v>181</v>
      </c>
      <c r="H25" s="123"/>
      <c r="I25" s="6"/>
      <c r="J25" s="6"/>
      <c r="K25" s="123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6"/>
      <c r="AB25" s="123"/>
      <c r="AC25" s="123"/>
      <c r="AI25" s="123"/>
      <c r="AJ25" s="123"/>
      <c r="AV25" s="167"/>
    </row>
    <row r="26" spans="2:48">
      <c r="B26" s="175" t="n">
        <v>43637</v>
      </c>
      <c r="C26" s="171"/>
      <c r="D26" s="6"/>
      <c r="E26" s="33"/>
      <c r="F26" s="6"/>
      <c r="G26" s="172" t="s">
        <v>220</v>
      </c>
      <c r="H26" s="123"/>
      <c r="I26" s="123"/>
      <c r="J26" s="6"/>
      <c r="K26" s="123"/>
      <c r="L26" s="123"/>
      <c r="M26" s="123"/>
      <c r="N26" s="123"/>
      <c r="O26" s="123"/>
      <c r="P26" s="123"/>
      <c r="Q26" s="6"/>
      <c r="R26" s="6"/>
      <c r="S26" s="6"/>
      <c r="T26" s="6"/>
      <c r="U26" s="6"/>
      <c r="V26" s="6"/>
      <c r="W26" s="6"/>
      <c r="X26" s="6"/>
      <c r="Y26" s="6"/>
      <c r="Z26" s="136"/>
      <c r="AB26" s="123"/>
      <c r="AC26" s="123"/>
      <c r="AI26" s="123"/>
      <c r="AJ26" s="123"/>
      <c r="AV26" s="167"/>
    </row>
    <row r="27" spans="2:48">
      <c r="B27" s="6"/>
      <c r="C27" s="171"/>
      <c r="D27" s="6"/>
      <c r="E27" s="33"/>
      <c r="F27" s="6"/>
      <c r="G27" s="172" t="s">
        <v>221</v>
      </c>
      <c r="H27" s="123"/>
      <c r="I27" s="123"/>
      <c r="J27" s="6"/>
      <c r="K27" s="123"/>
      <c r="L27" s="123"/>
      <c r="M27" s="123"/>
      <c r="N27" s="123"/>
      <c r="O27" s="123"/>
      <c r="P27" s="6"/>
      <c r="Q27" s="6"/>
      <c r="R27" s="6"/>
      <c r="S27" s="6"/>
      <c r="T27" s="6"/>
      <c r="U27" s="6"/>
      <c r="V27" s="6"/>
      <c r="W27" s="6"/>
      <c r="X27" s="6"/>
      <c r="Y27" s="6"/>
      <c r="Z27" s="136"/>
      <c r="AB27" s="123"/>
      <c r="AC27" s="123"/>
      <c r="AI27" s="123"/>
      <c r="AJ27" s="123"/>
      <c r="AV27" s="167"/>
    </row>
  </sheetData>
  <conditionalFormatting sqref="Z3:Z11 Z13:Z21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T14:U14">
    <cfRule type="cellIs" dxfId="5" priority="2" operator="greaterThan">
      <formula>5</formula>
    </cfRule>
  </conditionalFormatting>
  <conditionalFormatting sqref="T13:U13">
    <cfRule type="cellIs" dxfId="6" priority="3" operator="greaterThan">
      <formula>5</formula>
    </cfRule>
  </conditionalFormatting>
  <conditionalFormatting sqref="P13:Q13">
    <cfRule type="cellIs" dxfId="7" priority="4" operator="greaterThan">
      <formula>5</formula>
    </cfRule>
  </conditionalFormatting>
  <conditionalFormatting sqref="N13:O13">
    <cfRule type="cellIs" dxfId="8" priority="5" operator="greaterThan">
      <formula>5</formula>
    </cfRule>
  </conditionalFormatting>
  <conditionalFormatting sqref="L13:M14 R13:S14 V13:Y14 N14:Q14">
    <cfRule type="cellIs" dxfId="9" priority="6" operator="greaterThan">
      <formula>5</formula>
    </cfRule>
  </conditionalFormatting>
  <conditionalFormatting sqref="AJ13:AT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3:AI14">
    <cfRule type="colorScale" priority="8">
      <colorScale>
        <cfvo type="min"/>
        <cfvo type="max"/>
        <color rgb="FFFCFCFF"/>
        <color rgb="FF63BE7B"/>
      </colorScale>
    </cfRule>
  </conditionalFormatting>
  <conditionalFormatting sqref="AA13:AG14">
    <cfRule type="colorScale" priority="9">
      <colorScale>
        <cfvo type="min"/>
        <cfvo type="max"/>
        <color rgb="FFFCFCFF"/>
        <color rgb="FFF8696B"/>
      </colorScale>
    </cfRule>
  </conditionalFormatting>
  <conditionalFormatting sqref="J13:K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:F14">
    <cfRule type="cellIs" dxfId="10" priority="11" operator="lessThan">
      <formula>14</formula>
    </cfRule>
  </conditionalFormatting>
  <conditionalFormatting sqref="F13:F14">
    <cfRule type="cellIs" dxfId="11" priority="12" operator="between">
      <formula>14</formula>
      <formula>42</formula>
    </cfRule>
  </conditionalFormatting>
  <conditionalFormatting sqref="F13:F14">
    <cfRule type="cellIs" dxfId="12" priority="13" operator="greaterThan">
      <formula>42</formula>
    </cfRule>
  </conditionalFormatting>
  <conditionalFormatting sqref="R9:S9">
    <cfRule type="cellIs" dxfId="13" priority="14" operator="greaterThan">
      <formula>5</formula>
    </cfRule>
  </conditionalFormatting>
  <conditionalFormatting sqref="P9:Q9">
    <cfRule type="cellIs" dxfId="14" priority="15" operator="greaterThan">
      <formula>5</formula>
    </cfRule>
  </conditionalFormatting>
  <conditionalFormatting sqref="L9:O9 T9:Y9">
    <cfRule type="cellIs" dxfId="15" priority="16" operator="greaterThan">
      <formula>5</formula>
    </cfRule>
  </conditionalFormatting>
  <conditionalFormatting sqref="AJ9:AT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:AI9">
    <cfRule type="colorScale" priority="18">
      <colorScale>
        <cfvo type="min"/>
        <cfvo type="max"/>
        <color rgb="FFFCFCFF"/>
        <color rgb="FF63BE7B"/>
      </colorScale>
    </cfRule>
  </conditionalFormatting>
  <conditionalFormatting sqref="AA9:AG9">
    <cfRule type="colorScale" priority="19">
      <colorScale>
        <cfvo type="min"/>
        <cfvo type="max"/>
        <color rgb="FFFCFCFF"/>
        <color rgb="FFF8696B"/>
      </colorScale>
    </cfRule>
  </conditionalFormatting>
  <conditionalFormatting sqref="J9:K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">
    <cfRule type="cellIs" dxfId="16" priority="21" operator="lessThan">
      <formula>14</formula>
    </cfRule>
  </conditionalFormatting>
  <conditionalFormatting sqref="F9">
    <cfRule type="cellIs" dxfId="17" priority="22" operator="between">
      <formula>14</formula>
      <formula>42</formula>
    </cfRule>
  </conditionalFormatting>
  <conditionalFormatting sqref="F9">
    <cfRule type="cellIs" dxfId="18" priority="23" operator="greaterThan">
      <formula>42</formula>
    </cfRule>
  </conditionalFormatting>
  <conditionalFormatting sqref="N16:O16">
    <cfRule type="cellIs" dxfId="19" priority="24" operator="greaterThan">
      <formula>5</formula>
    </cfRule>
  </conditionalFormatting>
  <conditionalFormatting sqref="L16:M16 P16:Y16">
    <cfRule type="cellIs" dxfId="20" priority="25" operator="greaterThan">
      <formula>5</formula>
    </cfRule>
  </conditionalFormatting>
  <conditionalFormatting sqref="AJ16:AT1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:AI16">
    <cfRule type="colorScale" priority="27">
      <colorScale>
        <cfvo type="min"/>
        <cfvo type="max"/>
        <color rgb="FFFCFCFF"/>
        <color rgb="FF63BE7B"/>
      </colorScale>
    </cfRule>
  </conditionalFormatting>
  <conditionalFormatting sqref="AA16:AG16">
    <cfRule type="colorScale" priority="28">
      <colorScale>
        <cfvo type="min"/>
        <cfvo type="max"/>
        <color rgb="FFFCFCFF"/>
        <color rgb="FFF8696B"/>
      </colorScale>
    </cfRule>
  </conditionalFormatting>
  <conditionalFormatting sqref="J16:K1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">
    <cfRule type="cellIs" dxfId="21" priority="30" operator="lessThan">
      <formula>14</formula>
    </cfRule>
  </conditionalFormatting>
  <conditionalFormatting sqref="F16">
    <cfRule type="cellIs" dxfId="22" priority="31" operator="between">
      <formula>14</formula>
      <formula>42</formula>
    </cfRule>
  </conditionalFormatting>
  <conditionalFormatting sqref="F16">
    <cfRule type="cellIs" dxfId="23" priority="32" operator="greaterThan">
      <formula>42</formula>
    </cfRule>
  </conditionalFormatting>
  <conditionalFormatting sqref="L17:Y17">
    <cfRule type="cellIs" dxfId="24" priority="33" operator="greaterThan">
      <formula>5</formula>
    </cfRule>
  </conditionalFormatting>
  <conditionalFormatting sqref="AJ17:AT1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35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36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25" priority="38" operator="lessThan">
      <formula>14</formula>
    </cfRule>
  </conditionalFormatting>
  <conditionalFormatting sqref="F17">
    <cfRule type="cellIs" dxfId="26" priority="39" operator="between">
      <formula>14</formula>
      <formula>42</formula>
    </cfRule>
  </conditionalFormatting>
  <conditionalFormatting sqref="F17">
    <cfRule type="cellIs" dxfId="27" priority="40" operator="greaterThan">
      <formula>42</formula>
    </cfRule>
  </conditionalFormatting>
  <conditionalFormatting sqref="L15:Y15">
    <cfRule type="cellIs" dxfId="28" priority="41" operator="greaterThan">
      <formula>5</formula>
    </cfRule>
  </conditionalFormatting>
  <conditionalFormatting sqref="AJ15:AT1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:AI15">
    <cfRule type="colorScale" priority="43">
      <colorScale>
        <cfvo type="min"/>
        <cfvo type="max"/>
        <color rgb="FFFCFCFF"/>
        <color rgb="FF63BE7B"/>
      </colorScale>
    </cfRule>
  </conditionalFormatting>
  <conditionalFormatting sqref="AA15:AG15">
    <cfRule type="colorScale" priority="44">
      <colorScale>
        <cfvo type="min"/>
        <cfvo type="max"/>
        <color rgb="FFFCFCFF"/>
        <color rgb="FFF8696B"/>
      </colorScale>
    </cfRule>
  </conditionalFormatting>
  <conditionalFormatting sqref="J15:K1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">
    <cfRule type="cellIs" dxfId="29" priority="46" operator="lessThan">
      <formula>14</formula>
    </cfRule>
  </conditionalFormatting>
  <conditionalFormatting sqref="F15">
    <cfRule type="cellIs" dxfId="30" priority="47" operator="between">
      <formula>14</formula>
      <formula>42</formula>
    </cfRule>
  </conditionalFormatting>
  <conditionalFormatting sqref="F15">
    <cfRule type="cellIs" dxfId="31" priority="48" operator="greaterThan">
      <formula>42</formula>
    </cfRule>
  </conditionalFormatting>
  <conditionalFormatting sqref="T7:U7">
    <cfRule type="cellIs" dxfId="32" priority="49" operator="greaterThan">
      <formula>5</formula>
    </cfRule>
  </conditionalFormatting>
  <conditionalFormatting sqref="R7:S7">
    <cfRule type="cellIs" dxfId="33" priority="50" operator="greaterThan">
      <formula>5</formula>
    </cfRule>
  </conditionalFormatting>
  <conditionalFormatting sqref="L7:Q7 V7:Y7">
    <cfRule type="cellIs" dxfId="34" priority="51" operator="greaterThan">
      <formula>5</formula>
    </cfRule>
  </conditionalFormatting>
  <conditionalFormatting sqref="F7">
    <cfRule type="cellIs" dxfId="35" priority="52" operator="lessThan">
      <formula>14</formula>
    </cfRule>
  </conditionalFormatting>
  <conditionalFormatting sqref="F7">
    <cfRule type="cellIs" dxfId="36" priority="53" operator="between">
      <formula>14</formula>
      <formula>42</formula>
    </cfRule>
  </conditionalFormatting>
  <conditionalFormatting sqref="F7">
    <cfRule type="cellIs" dxfId="37" priority="54" operator="greaterThan">
      <formula>42</formula>
    </cfRule>
  </conditionalFormatting>
  <conditionalFormatting sqref="AJ7:AT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I7">
    <cfRule type="colorScale" priority="56">
      <colorScale>
        <cfvo type="min"/>
        <cfvo type="max"/>
        <color rgb="FFFCFCFF"/>
        <color rgb="FF63BE7B"/>
      </colorScale>
    </cfRule>
  </conditionalFormatting>
  <conditionalFormatting sqref="AA7:AG7">
    <cfRule type="colorScale" priority="57">
      <colorScale>
        <cfvo type="min"/>
        <cfvo type="max"/>
        <color rgb="FFFCFCFF"/>
        <color rgb="FFF8696B"/>
      </colorScale>
    </cfRule>
  </conditionalFormatting>
  <conditionalFormatting sqref="J7:K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38" priority="59" operator="greaterThan">
      <formula>5</formula>
    </cfRule>
  </conditionalFormatting>
  <conditionalFormatting sqref="V20:W20">
    <cfRule type="cellIs" dxfId="39" priority="60" operator="greaterThan">
      <formula>5</formula>
    </cfRule>
  </conditionalFormatting>
  <conditionalFormatting sqref="R20:S20">
    <cfRule type="cellIs" dxfId="40" priority="61" operator="greaterThan">
      <formula>5</formula>
    </cfRule>
  </conditionalFormatting>
  <conditionalFormatting sqref="P20:Q20">
    <cfRule type="cellIs" dxfId="41" priority="62" operator="greaterThan">
      <formula>5</formula>
    </cfRule>
  </conditionalFormatting>
  <conditionalFormatting sqref="N20:O20">
    <cfRule type="cellIs" dxfId="42" priority="63" operator="greaterThan">
      <formula>5</formula>
    </cfRule>
  </conditionalFormatting>
  <conditionalFormatting sqref="R18:S18">
    <cfRule type="cellIs" dxfId="43" priority="64" operator="greaterThan">
      <formula>5</formula>
    </cfRule>
  </conditionalFormatting>
  <conditionalFormatting sqref="N18:O18">
    <cfRule type="cellIs" dxfId="44" priority="65" operator="greaterThan">
      <formula>5</formula>
    </cfRule>
  </conditionalFormatting>
  <conditionalFormatting sqref="T11:U11">
    <cfRule type="cellIs" dxfId="45" priority="66" operator="greaterThan">
      <formula>5</formula>
    </cfRule>
  </conditionalFormatting>
  <conditionalFormatting sqref="R11:S11">
    <cfRule type="cellIs" dxfId="46" priority="67" operator="greaterThan">
      <formula>5</formula>
    </cfRule>
  </conditionalFormatting>
  <conditionalFormatting sqref="P11:Q11">
    <cfRule type="cellIs" dxfId="47" priority="68" operator="greaterThan">
      <formula>5</formula>
    </cfRule>
  </conditionalFormatting>
  <conditionalFormatting sqref="N11:O11">
    <cfRule type="cellIs" dxfId="48" priority="69" operator="greaterThan">
      <formula>5</formula>
    </cfRule>
  </conditionalFormatting>
  <conditionalFormatting sqref="T10:U10">
    <cfRule type="cellIs" dxfId="49" priority="70" operator="greaterThan">
      <formula>5</formula>
    </cfRule>
  </conditionalFormatting>
  <conditionalFormatting sqref="R8:S8">
    <cfRule type="cellIs" dxfId="50" priority="71" operator="greaterThan">
      <formula>5</formula>
    </cfRule>
  </conditionalFormatting>
  <conditionalFormatting sqref="T6:W6">
    <cfRule type="cellIs" dxfId="51" priority="72" operator="greaterThan">
      <formula>5</formula>
    </cfRule>
  </conditionalFormatting>
  <conditionalFormatting sqref="N6:S6">
    <cfRule type="cellIs" dxfId="52" priority="73" operator="greaterThan">
      <formula>5</formula>
    </cfRule>
  </conditionalFormatting>
  <conditionalFormatting sqref="V5:W5">
    <cfRule type="cellIs" dxfId="53" priority="74" operator="greaterThan">
      <formula>5</formula>
    </cfRule>
  </conditionalFormatting>
  <conditionalFormatting sqref="P5:Q5">
    <cfRule type="cellIs" dxfId="54" priority="75" operator="greaterThan">
      <formula>5</formula>
    </cfRule>
  </conditionalFormatting>
  <conditionalFormatting sqref="R4:S4">
    <cfRule type="cellIs" dxfId="55" priority="76" operator="greaterThan">
      <formula>5</formula>
    </cfRule>
  </conditionalFormatting>
  <conditionalFormatting sqref="V4:W4">
    <cfRule type="cellIs" dxfId="56" priority="77" operator="greaterThan">
      <formula>5</formula>
    </cfRule>
  </conditionalFormatting>
  <conditionalFormatting sqref="T4:U4">
    <cfRule type="cellIs" dxfId="57" priority="78" operator="greaterThan">
      <formula>5</formula>
    </cfRule>
  </conditionalFormatting>
  <conditionalFormatting sqref="P4:Q4">
    <cfRule type="cellIs" dxfId="58" priority="79" operator="greaterThan">
      <formula>5</formula>
    </cfRule>
  </conditionalFormatting>
  <conditionalFormatting sqref="N4:O4">
    <cfRule type="cellIs" dxfId="59" priority="80" operator="greaterThan">
      <formula>5</formula>
    </cfRule>
  </conditionalFormatting>
  <conditionalFormatting sqref="T3:W3">
    <cfRule type="cellIs" dxfId="60" priority="81" operator="greaterThan">
      <formula>5</formula>
    </cfRule>
  </conditionalFormatting>
  <conditionalFormatting sqref="N3:S3 L3:M6 X3:Y6 N5:O5 R5:U5 L8:Q8 T8:Y8 N10:S10 L10:M11 V10:Y11 L12:Y12 P18:Q19 T18:W19 L18:M21 X18:Y21 N19:O19 R19:S19 N21:W21">
    <cfRule type="cellIs" dxfId="61" priority="82" operator="greaterThan">
      <formula>5</formula>
    </cfRule>
  </conditionalFormatting>
  <conditionalFormatting sqref="AJ3:AT6 AJ8:AT8 AJ10:AT12 AJ18:AT21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6 AH8:AI8 AH10:AI12 AH18:AI21">
    <cfRule type="colorScale" priority="84">
      <colorScale>
        <cfvo type="min"/>
        <cfvo type="max"/>
        <color rgb="FFFCFCFF"/>
        <color rgb="FF63BE7B"/>
      </colorScale>
    </cfRule>
  </conditionalFormatting>
  <conditionalFormatting sqref="AA3:AG6 AA8:AG8 AA10:AG12 AA18:AG21">
    <cfRule type="colorScale" priority="85">
      <colorScale>
        <cfvo type="min"/>
        <cfvo type="max"/>
        <color rgb="FFFCFCFF"/>
        <color rgb="FFF8696B"/>
      </colorScale>
    </cfRule>
  </conditionalFormatting>
  <conditionalFormatting sqref="Z1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6 J8:K8 J10:K12 J18:K2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6 F8 F10:F11 F18:F21">
    <cfRule type="cellIs" dxfId="62" priority="88" operator="lessThan">
      <formula>14</formula>
    </cfRule>
  </conditionalFormatting>
  <conditionalFormatting sqref="F3:F6 F8 F10:F11 F18:F21">
    <cfRule type="cellIs" dxfId="63" priority="89" operator="between">
      <formula>14</formula>
      <formula>42</formula>
    </cfRule>
  </conditionalFormatting>
  <conditionalFormatting sqref="F3:F6 F8 F10:F11 F18:F21">
    <cfRule type="cellIs" dxfId="64" priority="90" operator="greaterThan">
      <formula>42</formula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19"/>
  <sheetViews>
    <sheetView view="normal" workbookViewId="0">
      <selection activeCell="R15" sqref="R15"/>
    </sheetView>
  </sheetViews>
  <sheetFormatPr baseColWidth="10" defaultColWidth="10.678571" defaultRowHeight="15.40"/>
  <cols>
    <col min="1" max="1" width="21.428571" customWidth="1" style="0"/>
    <col min="2" max="2" width="7.696429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222</v>
      </c>
      <c r="L2" t="s">
        <v>223</v>
      </c>
      <c r="N2" s="16" t="n">
        <v>14</v>
      </c>
      <c r="O2" t="s">
        <v>224</v>
      </c>
      <c r="R2" s="12">
        <f aca="1">TODAY()+7*N2</f>
        <v>44020</v>
      </c>
    </row>
    <row r="4" spans="1:35">
      <c r="A4" s="176" t="s">
        <v>225</v>
      </c>
      <c r="B4" s="177" t="s">
        <v>55</v>
      </c>
      <c r="C4" s="177" t="s">
        <v>75</v>
      </c>
      <c r="D4" s="177" t="s">
        <v>76</v>
      </c>
      <c r="E4" s="177" t="s">
        <v>77</v>
      </c>
      <c r="F4" s="177" t="s">
        <v>78</v>
      </c>
      <c r="G4" s="177" t="s">
        <v>79</v>
      </c>
      <c r="H4" s="177" t="s">
        <v>80</v>
      </c>
      <c r="I4" s="177" t="s">
        <v>59</v>
      </c>
      <c r="J4" s="177" t="s">
        <v>226</v>
      </c>
      <c r="K4" s="177" t="s">
        <v>227</v>
      </c>
      <c r="L4" s="177" t="s">
        <v>228</v>
      </c>
      <c r="M4" s="177" t="s">
        <v>229</v>
      </c>
      <c r="N4" s="177" t="s">
        <v>230</v>
      </c>
      <c r="O4" s="177" t="s">
        <v>231</v>
      </c>
      <c r="P4" s="177" t="s">
        <v>232</v>
      </c>
      <c r="Q4" s="177" t="s">
        <v>233</v>
      </c>
      <c r="S4" s="176" t="s">
        <v>225</v>
      </c>
      <c r="T4" s="177" t="s">
        <v>55</v>
      </c>
      <c r="U4" s="177" t="s">
        <v>75</v>
      </c>
      <c r="V4" s="177" t="s">
        <v>76</v>
      </c>
      <c r="W4" s="177" t="s">
        <v>77</v>
      </c>
      <c r="X4" s="177" t="s">
        <v>78</v>
      </c>
      <c r="Y4" s="177" t="s">
        <v>79</v>
      </c>
      <c r="Z4" s="177" t="s">
        <v>80</v>
      </c>
      <c r="AA4" s="177" t="s">
        <v>59</v>
      </c>
      <c r="AB4" s="177" t="s">
        <v>226</v>
      </c>
      <c r="AC4" s="177" t="s">
        <v>227</v>
      </c>
      <c r="AD4" s="177" t="s">
        <v>228</v>
      </c>
      <c r="AE4" s="177" t="s">
        <v>229</v>
      </c>
      <c r="AF4" s="177" t="s">
        <v>230</v>
      </c>
      <c r="AG4" s="177" t="s">
        <v>231</v>
      </c>
      <c r="AH4" s="177" t="s">
        <v>232</v>
      </c>
      <c r="AI4" s="177" t="s">
        <v>233</v>
      </c>
    </row>
    <row r="5" spans="1:35">
      <c r="A5" s="7" t="s">
        <v>110</v>
      </c>
      <c r="B5" s="178" t="s">
        <v>20</v>
      </c>
      <c r="C5" s="179" t="n">
        <v>15</v>
      </c>
      <c r="D5" s="63" t="n">
        <v>12</v>
      </c>
      <c r="E5" s="179" t="n">
        <v>2</v>
      </c>
      <c r="F5" s="63" t="n">
        <v>2</v>
      </c>
      <c r="G5" s="179" t="n">
        <v>2</v>
      </c>
      <c r="H5" s="63" t="n">
        <v>2</v>
      </c>
      <c r="I5" s="179" t="n">
        <v>19</v>
      </c>
      <c r="J5" s="7" t="n">
        <v>52</v>
      </c>
      <c r="K5" s="7" t="n">
        <v>56</v>
      </c>
      <c r="L5" s="7" t="n">
        <v>0</v>
      </c>
      <c r="M5" s="7" t="n">
        <v>0</v>
      </c>
      <c r="N5" s="7" t="n">
        <v>0</v>
      </c>
      <c r="O5" s="7" t="n">
        <v>0</v>
      </c>
      <c r="P5" s="7" t="n">
        <v>33</v>
      </c>
      <c r="Q5" s="31">
        <f>SUM(J5:P5)</f>
        <v>141</v>
      </c>
      <c r="S5" s="7" t="s">
        <v>110</v>
      </c>
      <c r="T5" s="178" t="s">
        <v>20</v>
      </c>
      <c r="U5" s="179" t="n">
        <v>15</v>
      </c>
      <c r="V5" s="63" t="n">
        <v>12</v>
      </c>
      <c r="W5" s="179" t="n">
        <v>2</v>
      </c>
      <c r="X5" s="63" t="n">
        <v>2</v>
      </c>
      <c r="Y5" s="179" t="n">
        <v>2</v>
      </c>
      <c r="Z5" s="63" t="n">
        <v>2</v>
      </c>
      <c r="AA5" s="179" t="n">
        <v>19</v>
      </c>
      <c r="AB5" s="7" t="n">
        <v>52</v>
      </c>
      <c r="AC5" s="7" t="n">
        <v>56</v>
      </c>
      <c r="AD5" s="7" t="n">
        <v>0</v>
      </c>
      <c r="AE5" s="7" t="n">
        <v>0</v>
      </c>
      <c r="AF5" s="7" t="n">
        <v>0</v>
      </c>
      <c r="AG5" s="7" t="n">
        <v>0</v>
      </c>
      <c r="AH5" s="7" t="n">
        <v>33</v>
      </c>
      <c r="AI5" s="31">
        <f>SUM(AB5:AH5)</f>
        <v>141</v>
      </c>
    </row>
    <row r="6" spans="1:35">
      <c r="A6" s="7" t="s">
        <v>125</v>
      </c>
      <c r="B6" s="178" t="s">
        <v>100</v>
      </c>
      <c r="C6" s="179" t="n">
        <v>2</v>
      </c>
      <c r="D6" s="63" t="n">
        <v>12</v>
      </c>
      <c r="E6" s="179" t="n">
        <v>2</v>
      </c>
      <c r="F6" s="63" t="n">
        <v>2</v>
      </c>
      <c r="G6" s="179" t="n">
        <v>12</v>
      </c>
      <c r="H6" s="63" t="n">
        <v>2</v>
      </c>
      <c r="I6" s="179" t="n">
        <v>19</v>
      </c>
      <c r="J6" s="7" t="n">
        <v>0</v>
      </c>
      <c r="K6" s="7" t="n">
        <v>56</v>
      </c>
      <c r="L6" s="7" t="n">
        <v>0</v>
      </c>
      <c r="M6" s="7" t="n">
        <v>0</v>
      </c>
      <c r="N6" s="7" t="n">
        <v>43</v>
      </c>
      <c r="O6" s="7" t="n">
        <v>0</v>
      </c>
      <c r="P6" s="7" t="n">
        <v>33</v>
      </c>
      <c r="Q6" s="31">
        <f>SUM(J6:P6)</f>
        <v>132</v>
      </c>
      <c r="S6" s="7" t="s">
        <v>125</v>
      </c>
      <c r="T6" s="178" t="s">
        <v>100</v>
      </c>
      <c r="U6" s="179" t="n">
        <v>2</v>
      </c>
      <c r="V6" s="63" t="n">
        <v>12</v>
      </c>
      <c r="W6" s="179" t="n">
        <v>2</v>
      </c>
      <c r="X6" s="63" t="n">
        <v>15</v>
      </c>
      <c r="Y6" s="179" t="n">
        <v>10</v>
      </c>
      <c r="Z6" s="63" t="n">
        <v>5</v>
      </c>
      <c r="AA6" s="179" t="n">
        <v>19</v>
      </c>
      <c r="AB6" s="7" t="n">
        <v>0</v>
      </c>
      <c r="AC6" s="7" t="n">
        <v>56</v>
      </c>
      <c r="AD6" s="7" t="n">
        <v>0</v>
      </c>
      <c r="AE6" s="7" t="n">
        <v>56</v>
      </c>
      <c r="AF6" s="7" t="n">
        <v>29</v>
      </c>
      <c r="AG6" s="7" t="n">
        <v>8</v>
      </c>
      <c r="AH6" s="7" t="n">
        <v>33</v>
      </c>
      <c r="AI6" s="31">
        <f>SUM(AB6:AH6)</f>
        <v>182</v>
      </c>
    </row>
    <row r="7" spans="1:35">
      <c r="A7" s="7" t="s">
        <v>113</v>
      </c>
      <c r="B7" s="178" t="s">
        <v>100</v>
      </c>
      <c r="C7" s="179" t="n">
        <v>2</v>
      </c>
      <c r="D7" s="63" t="n">
        <v>12</v>
      </c>
      <c r="E7" s="179" t="n">
        <v>2</v>
      </c>
      <c r="F7" s="63" t="n">
        <v>2</v>
      </c>
      <c r="G7" s="179" t="n">
        <v>12</v>
      </c>
      <c r="H7" s="63" t="n">
        <v>2</v>
      </c>
      <c r="I7" s="179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31">
        <f>SUM(J7:P7)</f>
        <v>132</v>
      </c>
      <c r="S7" s="7" t="s">
        <v>113</v>
      </c>
      <c r="T7" s="178" t="s">
        <v>99</v>
      </c>
      <c r="U7" s="179" t="n">
        <v>2</v>
      </c>
      <c r="V7" s="63" t="n">
        <v>12</v>
      </c>
      <c r="W7" s="179" t="n">
        <v>10.1999999999999993</v>
      </c>
      <c r="X7" s="63" t="n">
        <v>2</v>
      </c>
      <c r="Y7" s="179" t="n">
        <v>10</v>
      </c>
      <c r="Z7" s="63" t="n">
        <v>5</v>
      </c>
      <c r="AA7" s="179" t="n">
        <v>19</v>
      </c>
      <c r="AB7" s="7" t="n">
        <v>0</v>
      </c>
      <c r="AC7" s="7" t="n">
        <v>56</v>
      </c>
      <c r="AD7" s="7" t="n">
        <v>34</v>
      </c>
      <c r="AE7" s="7" t="n">
        <v>0</v>
      </c>
      <c r="AF7" s="7" t="n">
        <v>29</v>
      </c>
      <c r="AG7" s="7" t="n">
        <v>8</v>
      </c>
      <c r="AH7" s="7" t="n">
        <v>33</v>
      </c>
      <c r="AI7" s="31">
        <f>SUM(AB7:AH7)</f>
        <v>160</v>
      </c>
    </row>
    <row r="8" spans="1:35">
      <c r="A8" s="7" t="s">
        <v>130</v>
      </c>
      <c r="B8" s="178" t="s">
        <v>99</v>
      </c>
      <c r="C8" s="179" t="n">
        <v>2</v>
      </c>
      <c r="D8" s="63" t="n">
        <v>12</v>
      </c>
      <c r="E8" s="179" t="n">
        <v>10.1999999999999993</v>
      </c>
      <c r="F8" s="63" t="n">
        <v>2</v>
      </c>
      <c r="G8" s="179" t="n">
        <v>12</v>
      </c>
      <c r="H8" s="63" t="n">
        <v>2</v>
      </c>
      <c r="I8" s="179" t="n">
        <v>17.1999999999999993</v>
      </c>
      <c r="J8" s="7" t="n">
        <v>0</v>
      </c>
      <c r="K8" s="7" t="n">
        <v>56</v>
      </c>
      <c r="L8" s="7" t="n">
        <v>34</v>
      </c>
      <c r="M8" s="7" t="n">
        <v>0</v>
      </c>
      <c r="N8" s="7" t="n">
        <v>43</v>
      </c>
      <c r="O8" s="7" t="n">
        <v>0</v>
      </c>
      <c r="P8" s="7" t="n">
        <v>26</v>
      </c>
      <c r="Q8" s="31">
        <f>SUM(J8:P8)</f>
        <v>159</v>
      </c>
      <c r="S8" s="7" t="s">
        <v>130</v>
      </c>
      <c r="T8" s="178" t="s">
        <v>101</v>
      </c>
      <c r="U8" s="179" t="n">
        <v>2</v>
      </c>
      <c r="V8" s="63" t="n">
        <v>12</v>
      </c>
      <c r="W8" s="179" t="n">
        <v>2</v>
      </c>
      <c r="X8" s="63" t="n">
        <v>15</v>
      </c>
      <c r="Y8" s="179" t="n">
        <v>10</v>
      </c>
      <c r="Z8" s="63" t="n">
        <v>5</v>
      </c>
      <c r="AA8" s="179" t="n">
        <v>19</v>
      </c>
      <c r="AB8" s="7" t="n">
        <v>0</v>
      </c>
      <c r="AC8" s="7" t="n">
        <v>56</v>
      </c>
      <c r="AD8" s="7" t="n">
        <v>0</v>
      </c>
      <c r="AE8" s="7" t="n">
        <v>56</v>
      </c>
      <c r="AF8" s="7" t="n">
        <v>29</v>
      </c>
      <c r="AG8" s="7" t="n">
        <v>8</v>
      </c>
      <c r="AH8" s="7" t="n">
        <v>33</v>
      </c>
      <c r="AI8" s="31">
        <f>SUM(AB8:AH8)</f>
        <v>182</v>
      </c>
    </row>
    <row r="9" spans="1:35">
      <c r="A9" s="7" t="s">
        <v>132</v>
      </c>
      <c r="B9" s="178" t="s">
        <v>99</v>
      </c>
      <c r="C9" s="179" t="n">
        <v>2</v>
      </c>
      <c r="D9" s="63" t="n">
        <v>12</v>
      </c>
      <c r="E9" s="179" t="n">
        <v>10.1999999999999993</v>
      </c>
      <c r="F9" s="63" t="n">
        <v>11</v>
      </c>
      <c r="G9" s="179" t="n">
        <v>12</v>
      </c>
      <c r="H9" s="63" t="n">
        <v>2</v>
      </c>
      <c r="I9" s="179" t="n">
        <v>17.1999999999999993</v>
      </c>
      <c r="J9" s="7" t="n">
        <v>0</v>
      </c>
      <c r="K9" s="7" t="n">
        <v>56</v>
      </c>
      <c r="L9" s="7" t="n">
        <v>34</v>
      </c>
      <c r="M9" s="7" t="n">
        <v>28</v>
      </c>
      <c r="N9" s="7" t="n">
        <v>43</v>
      </c>
      <c r="O9" s="7" t="n">
        <v>0</v>
      </c>
      <c r="P9" s="7" t="n">
        <v>26</v>
      </c>
      <c r="Q9" s="31">
        <f>SUM(J9:P9)</f>
        <v>187</v>
      </c>
      <c r="S9" s="7" t="s">
        <v>132</v>
      </c>
      <c r="T9" s="178" t="s">
        <v>106</v>
      </c>
      <c r="U9" s="179" t="n">
        <v>2</v>
      </c>
      <c r="V9" s="63" t="n">
        <v>12</v>
      </c>
      <c r="W9" s="179" t="n">
        <v>14</v>
      </c>
      <c r="X9" s="63" t="n">
        <v>15</v>
      </c>
      <c r="Y9" s="179" t="n">
        <v>10</v>
      </c>
      <c r="Z9" s="63" t="n">
        <v>8</v>
      </c>
      <c r="AA9" s="179" t="n">
        <v>17.1999999999999993</v>
      </c>
      <c r="AB9" s="7" t="n">
        <v>0</v>
      </c>
      <c r="AC9" s="7" t="n">
        <v>56</v>
      </c>
      <c r="AD9" s="7" t="n">
        <v>68</v>
      </c>
      <c r="AE9" s="7" t="n">
        <v>56</v>
      </c>
      <c r="AF9" s="7" t="n">
        <v>29</v>
      </c>
      <c r="AG9" s="7" t="n">
        <v>21</v>
      </c>
      <c r="AH9" s="7" t="n">
        <v>26</v>
      </c>
      <c r="AI9" s="31">
        <f>SUM(AB9:AH9)</f>
        <v>256</v>
      </c>
    </row>
    <row r="10" spans="1:35">
      <c r="A10" s="7" t="s">
        <v>120</v>
      </c>
      <c r="B10" s="178" t="s">
        <v>101</v>
      </c>
      <c r="C10" s="179" t="n">
        <v>2</v>
      </c>
      <c r="D10" s="63" t="n">
        <v>12</v>
      </c>
      <c r="E10" s="179" t="n">
        <v>2</v>
      </c>
      <c r="F10" s="63" t="n">
        <v>15</v>
      </c>
      <c r="G10" s="179" t="n">
        <v>12</v>
      </c>
      <c r="H10" s="63" t="n">
        <v>2</v>
      </c>
      <c r="I10" s="179" t="n">
        <v>17</v>
      </c>
      <c r="J10" s="7" t="n">
        <v>0</v>
      </c>
      <c r="K10" s="7" t="n">
        <v>56</v>
      </c>
      <c r="L10" s="7" t="n">
        <v>0</v>
      </c>
      <c r="M10" s="7" t="n">
        <v>56</v>
      </c>
      <c r="N10" s="7" t="n">
        <v>43</v>
      </c>
      <c r="O10" s="7" t="n">
        <v>0</v>
      </c>
      <c r="P10" s="7" t="n">
        <v>26</v>
      </c>
      <c r="Q10" s="31">
        <f>SUM(J10:P10)</f>
        <v>181</v>
      </c>
      <c r="S10" s="7" t="s">
        <v>120</v>
      </c>
      <c r="T10" s="178" t="s">
        <v>102</v>
      </c>
      <c r="U10" s="179" t="n">
        <v>2</v>
      </c>
      <c r="V10" s="63" t="n">
        <v>12</v>
      </c>
      <c r="W10" s="179" t="n">
        <v>14</v>
      </c>
      <c r="X10" s="63" t="n">
        <v>2</v>
      </c>
      <c r="Y10" s="179" t="n">
        <v>10</v>
      </c>
      <c r="Z10" s="63" t="n">
        <v>13</v>
      </c>
      <c r="AA10" s="179" t="n">
        <v>17</v>
      </c>
      <c r="AB10" s="7" t="n">
        <v>0</v>
      </c>
      <c r="AC10" s="7" t="n">
        <v>56</v>
      </c>
      <c r="AD10" s="7" t="n">
        <v>68</v>
      </c>
      <c r="AE10" s="7" t="n">
        <v>0</v>
      </c>
      <c r="AF10" s="7" t="n">
        <v>29</v>
      </c>
      <c r="AG10" s="7" t="n">
        <v>59</v>
      </c>
      <c r="AH10" s="7" t="n">
        <v>26</v>
      </c>
      <c r="AI10" s="31">
        <f>SUM(AB10:AH10)</f>
        <v>238</v>
      </c>
    </row>
    <row r="11" spans="1:35">
      <c r="A11" s="7" t="s">
        <v>151</v>
      </c>
      <c r="B11" s="178" t="s">
        <v>101</v>
      </c>
      <c r="C11" s="179" t="n">
        <v>2</v>
      </c>
      <c r="D11" s="63" t="n">
        <v>12</v>
      </c>
      <c r="E11" s="179" t="n">
        <v>2</v>
      </c>
      <c r="F11" s="63" t="n">
        <v>15</v>
      </c>
      <c r="G11" s="179" t="n">
        <v>12</v>
      </c>
      <c r="H11" s="63" t="n">
        <v>2</v>
      </c>
      <c r="I11" s="179" t="n">
        <v>17.1999999999999993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31">
        <f>SUM(J11:P11)</f>
        <v>181</v>
      </c>
      <c r="S11" s="7" t="s">
        <v>151</v>
      </c>
      <c r="T11" s="178" t="s">
        <v>103</v>
      </c>
      <c r="U11" s="179" t="n">
        <v>2</v>
      </c>
      <c r="V11" s="63" t="n">
        <v>12</v>
      </c>
      <c r="W11" s="179" t="n">
        <v>14</v>
      </c>
      <c r="X11" s="63" t="n">
        <v>2</v>
      </c>
      <c r="Y11" s="179" t="n">
        <v>10</v>
      </c>
      <c r="Z11" s="63" t="n">
        <v>13</v>
      </c>
      <c r="AA11" s="179" t="n">
        <v>17.1999999999999993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31">
        <f>SUM(AB11:AH11)</f>
        <v>238</v>
      </c>
    </row>
    <row r="12" spans="1:35">
      <c r="A12" s="7" t="s">
        <v>140</v>
      </c>
      <c r="B12" s="178" t="s">
        <v>105</v>
      </c>
      <c r="C12" s="179" t="n">
        <v>2</v>
      </c>
      <c r="D12" s="63" t="n">
        <v>12</v>
      </c>
      <c r="E12" s="179" t="n">
        <v>14</v>
      </c>
      <c r="F12" s="63" t="n">
        <v>15</v>
      </c>
      <c r="G12" s="179" t="n">
        <v>12</v>
      </c>
      <c r="H12" s="63" t="n">
        <v>12</v>
      </c>
      <c r="I12" s="179" t="n">
        <v>17.1999999999999993</v>
      </c>
      <c r="J12" s="7" t="n">
        <v>0</v>
      </c>
      <c r="K12" s="7" t="n">
        <v>56</v>
      </c>
      <c r="L12" s="7" t="n">
        <v>68</v>
      </c>
      <c r="M12" s="7" t="n">
        <v>56</v>
      </c>
      <c r="N12" s="7" t="n">
        <v>43</v>
      </c>
      <c r="O12" s="7" t="n">
        <v>49</v>
      </c>
      <c r="P12" s="7" t="n">
        <v>26</v>
      </c>
      <c r="Q12" s="31">
        <f>SUM(J12:P12)</f>
        <v>298</v>
      </c>
      <c r="S12" s="7" t="s">
        <v>140</v>
      </c>
      <c r="T12" s="178" t="s">
        <v>104</v>
      </c>
      <c r="U12" s="179" t="n">
        <v>2</v>
      </c>
      <c r="V12" s="63" t="n">
        <v>12</v>
      </c>
      <c r="W12" s="179" t="n">
        <v>14</v>
      </c>
      <c r="X12" s="63" t="n">
        <v>2</v>
      </c>
      <c r="Y12" s="179" t="n">
        <v>10</v>
      </c>
      <c r="Z12" s="63" t="n">
        <v>13</v>
      </c>
      <c r="AA12" s="179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31">
        <f>SUM(AB12:AH12)</f>
        <v>238</v>
      </c>
    </row>
    <row r="13" spans="1:35">
      <c r="A13" s="7" t="s">
        <v>142</v>
      </c>
      <c r="B13" s="178" t="s">
        <v>105</v>
      </c>
      <c r="C13" s="179" t="n">
        <v>2</v>
      </c>
      <c r="D13" s="63" t="n">
        <v>12</v>
      </c>
      <c r="E13" s="179" t="n">
        <v>14</v>
      </c>
      <c r="F13" s="63" t="n">
        <v>15</v>
      </c>
      <c r="G13" s="179" t="n">
        <v>12</v>
      </c>
      <c r="H13" s="63" t="n">
        <v>12</v>
      </c>
      <c r="I13" s="179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31">
        <f>SUM(J13:P13)</f>
        <v>298</v>
      </c>
      <c r="S13" s="7" t="s">
        <v>142</v>
      </c>
      <c r="T13" s="178" t="s">
        <v>105</v>
      </c>
      <c r="U13" s="179" t="n">
        <v>2</v>
      </c>
      <c r="V13" s="63" t="n">
        <v>12</v>
      </c>
      <c r="W13" s="179" t="n">
        <v>14</v>
      </c>
      <c r="X13" s="63" t="n">
        <v>15</v>
      </c>
      <c r="Y13" s="179" t="n">
        <v>10</v>
      </c>
      <c r="Z13" s="63" t="n">
        <v>8</v>
      </c>
      <c r="AA13" s="179" t="n">
        <v>17.1999999999999993</v>
      </c>
      <c r="AB13" s="7" t="n">
        <v>0</v>
      </c>
      <c r="AC13" s="7" t="n">
        <v>56</v>
      </c>
      <c r="AD13" s="7" t="n">
        <v>68</v>
      </c>
      <c r="AE13" s="7" t="n">
        <v>56</v>
      </c>
      <c r="AF13" s="7" t="n">
        <v>29</v>
      </c>
      <c r="AG13" s="7" t="n">
        <v>21</v>
      </c>
      <c r="AH13" s="7" t="n">
        <v>26</v>
      </c>
      <c r="AI13" s="31">
        <f>SUM(AB13:AH13)</f>
        <v>256</v>
      </c>
    </row>
    <row r="14" spans="1:35">
      <c r="A14" s="7" t="s">
        <v>147</v>
      </c>
      <c r="B14" s="178" t="s">
        <v>102</v>
      </c>
      <c r="C14" s="179" t="n">
        <v>2</v>
      </c>
      <c r="D14" s="63" t="n">
        <v>12</v>
      </c>
      <c r="E14" s="179" t="n">
        <v>14</v>
      </c>
      <c r="F14" s="63" t="n">
        <v>2</v>
      </c>
      <c r="G14" s="179" t="n">
        <v>12</v>
      </c>
      <c r="H14" s="63" t="n">
        <v>2</v>
      </c>
      <c r="I14" s="179" t="n">
        <v>17.1999999999999993</v>
      </c>
      <c r="J14" s="7" t="n">
        <v>0</v>
      </c>
      <c r="K14" s="7" t="n">
        <v>56</v>
      </c>
      <c r="L14" s="7" t="n">
        <v>68</v>
      </c>
      <c r="M14" s="7" t="n">
        <v>0</v>
      </c>
      <c r="N14" s="7" t="n">
        <v>43</v>
      </c>
      <c r="O14" s="7" t="n">
        <v>0</v>
      </c>
      <c r="P14" s="7" t="n">
        <v>26</v>
      </c>
      <c r="Q14" s="31">
        <f>SUM(J14:P14)</f>
        <v>193</v>
      </c>
      <c r="S14" s="7" t="s">
        <v>147</v>
      </c>
      <c r="T14" s="178" t="s">
        <v>107</v>
      </c>
      <c r="U14" s="179" t="n">
        <v>2</v>
      </c>
      <c r="V14" s="63" t="n">
        <v>2</v>
      </c>
      <c r="W14" s="179" t="n">
        <v>14</v>
      </c>
      <c r="X14" s="63" t="n">
        <v>11</v>
      </c>
      <c r="Y14" s="179" t="n">
        <v>10</v>
      </c>
      <c r="Z14" s="63" t="n">
        <v>13</v>
      </c>
      <c r="AA14" s="179" t="n">
        <v>17.1999999999999993</v>
      </c>
      <c r="AB14" s="7" t="n">
        <v>0</v>
      </c>
      <c r="AC14" s="7"/>
      <c r="AD14" s="7" t="n">
        <v>68</v>
      </c>
      <c r="AE14" s="7" t="n">
        <v>28</v>
      </c>
      <c r="AF14" s="7" t="n">
        <v>29</v>
      </c>
      <c r="AG14" s="7" t="n">
        <v>59</v>
      </c>
      <c r="AH14" s="7" t="n">
        <v>26</v>
      </c>
      <c r="AI14" s="31">
        <f>SUM(AB14:AH14)</f>
        <v>210</v>
      </c>
    </row>
    <row r="15" spans="1:35">
      <c r="A15" s="7" t="s">
        <v>137</v>
      </c>
      <c r="B15" s="178" t="s">
        <v>104</v>
      </c>
      <c r="C15" s="179" t="n">
        <v>2</v>
      </c>
      <c r="D15" s="63" t="n">
        <v>2</v>
      </c>
      <c r="E15" s="179" t="n">
        <v>14</v>
      </c>
      <c r="F15" s="63" t="n">
        <v>2</v>
      </c>
      <c r="G15" s="179" t="n">
        <v>12</v>
      </c>
      <c r="H15" s="63">
        <f>8+5/9</f>
        <v>8.55555555555556069</v>
      </c>
      <c r="I15" s="179" t="n">
        <v>17.1999999999999993</v>
      </c>
      <c r="J15" s="7" t="n">
        <v>0</v>
      </c>
      <c r="K15" s="7" t="n">
        <v>0</v>
      </c>
      <c r="L15" s="7" t="n">
        <v>68</v>
      </c>
      <c r="M15" s="7" t="n">
        <v>0</v>
      </c>
      <c r="N15" s="7" t="n">
        <v>43</v>
      </c>
      <c r="O15" s="7" t="n">
        <v>25</v>
      </c>
      <c r="P15" s="7" t="n">
        <v>26</v>
      </c>
      <c r="Q15" s="31">
        <f>SUM(J15:P15)</f>
        <v>162</v>
      </c>
      <c r="S15" s="7" t="s">
        <v>137</v>
      </c>
      <c r="T15" s="178" t="s">
        <v>22</v>
      </c>
      <c r="U15" s="179" t="n">
        <v>2</v>
      </c>
      <c r="V15" s="63" t="n">
        <v>2</v>
      </c>
      <c r="W15" s="179" t="n">
        <v>10.1999999999999993</v>
      </c>
      <c r="X15" s="63" t="n">
        <v>11</v>
      </c>
      <c r="Y15" s="179" t="n">
        <v>10</v>
      </c>
      <c r="Z15" s="63" t="n">
        <v>13</v>
      </c>
      <c r="AA15" s="179" t="n">
        <v>17.1999999999999993</v>
      </c>
      <c r="AB15" s="7" t="n">
        <v>0</v>
      </c>
      <c r="AC15" s="7" t="n">
        <v>0</v>
      </c>
      <c r="AD15" s="7" t="n">
        <v>34</v>
      </c>
      <c r="AE15" s="7" t="n">
        <v>28</v>
      </c>
      <c r="AF15" s="7" t="n">
        <v>29</v>
      </c>
      <c r="AG15" s="7" t="n">
        <v>59</v>
      </c>
      <c r="AH15" s="7" t="n">
        <v>26</v>
      </c>
      <c r="AI15" s="31">
        <f>SUM(AB15:AH15)</f>
        <v>176</v>
      </c>
    </row>
    <row r="16" spans="1:35">
      <c r="A16" s="7" t="s">
        <v>149</v>
      </c>
      <c r="B16" s="178" t="s">
        <v>104</v>
      </c>
      <c r="C16" s="179" t="n">
        <v>2</v>
      </c>
      <c r="D16" s="63" t="n">
        <v>2</v>
      </c>
      <c r="E16" s="179" t="n">
        <v>14</v>
      </c>
      <c r="F16" s="63" t="n">
        <v>2</v>
      </c>
      <c r="G16" s="179" t="n">
        <v>12</v>
      </c>
      <c r="H16" s="63">
        <f>8+5/9</f>
        <v>8.55555555555556069</v>
      </c>
      <c r="I16" s="179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31">
        <f>SUM(J16:P16)</f>
        <v>162</v>
      </c>
      <c r="S16" s="7" t="s">
        <v>149</v>
      </c>
      <c r="T16" s="156" t="s">
        <v>31</v>
      </c>
      <c r="U16" s="179" t="n">
        <v>2</v>
      </c>
      <c r="V16" s="63" t="n">
        <v>12</v>
      </c>
      <c r="W16" s="179" t="n">
        <v>2</v>
      </c>
      <c r="X16" s="63" t="n">
        <v>11</v>
      </c>
      <c r="Y16" s="179" t="n">
        <v>10</v>
      </c>
      <c r="Z16" s="63" t="n">
        <v>2</v>
      </c>
      <c r="AA16" s="179" t="n">
        <v>17.1999999999999993</v>
      </c>
      <c r="AB16" s="7" t="n">
        <v>0</v>
      </c>
      <c r="AC16" s="7" t="n">
        <v>56</v>
      </c>
      <c r="AD16" s="7" t="n">
        <v>0</v>
      </c>
      <c r="AE16" s="7" t="n">
        <v>28</v>
      </c>
      <c r="AF16" s="7" t="n">
        <v>29</v>
      </c>
      <c r="AG16" s="7" t="n">
        <v>0</v>
      </c>
      <c r="AH16" s="7" t="n">
        <v>26</v>
      </c>
      <c r="AI16" s="31">
        <f>SUM(AB16:AH16)</f>
        <v>139</v>
      </c>
    </row>
    <row r="17" spans="1:35">
      <c r="A17" s="7" t="s">
        <v>156</v>
      </c>
      <c r="B17" s="178" t="s">
        <v>22</v>
      </c>
      <c r="C17" s="179" t="n">
        <v>2</v>
      </c>
      <c r="D17" s="63" t="n">
        <v>2</v>
      </c>
      <c r="E17" s="179" t="n">
        <v>14</v>
      </c>
      <c r="F17" s="63" t="n">
        <v>11</v>
      </c>
      <c r="G17" s="179" t="n">
        <v>12</v>
      </c>
      <c r="H17" s="63" t="n">
        <v>12</v>
      </c>
      <c r="I17" s="179" t="n">
        <v>17.1999999999999993</v>
      </c>
      <c r="J17" s="7" t="n">
        <v>0</v>
      </c>
      <c r="K17" s="7" t="n">
        <v>0</v>
      </c>
      <c r="L17" s="7" t="n">
        <v>68</v>
      </c>
      <c r="M17" s="7" t="n">
        <v>28</v>
      </c>
      <c r="N17" s="7" t="n">
        <v>43</v>
      </c>
      <c r="O17" s="7" t="n">
        <v>49</v>
      </c>
      <c r="P17" s="7" t="n">
        <v>26</v>
      </c>
      <c r="Q17" s="31">
        <f>SUM(J17:P17)</f>
        <v>214</v>
      </c>
      <c r="S17" s="7" t="s">
        <v>156</v>
      </c>
      <c r="T17" s="156" t="s">
        <v>105</v>
      </c>
      <c r="U17" s="179" t="n">
        <v>2</v>
      </c>
      <c r="V17" s="63" t="n">
        <v>2</v>
      </c>
      <c r="W17" s="179" t="n">
        <v>10.1999999999999993</v>
      </c>
      <c r="X17" s="63" t="n">
        <v>11</v>
      </c>
      <c r="Y17" s="179" t="n">
        <v>10</v>
      </c>
      <c r="Z17" s="63" t="n">
        <v>5</v>
      </c>
      <c r="AA17" s="179" t="n">
        <v>17.1999999999999993</v>
      </c>
      <c r="AB17" s="7" t="n">
        <v>0</v>
      </c>
      <c r="AC17" s="7" t="n">
        <v>0</v>
      </c>
      <c r="AD17" s="7" t="n">
        <v>34</v>
      </c>
      <c r="AE17" s="7" t="n">
        <v>28</v>
      </c>
      <c r="AF17" s="7" t="n">
        <v>29</v>
      </c>
      <c r="AG17" s="7" t="n">
        <v>8</v>
      </c>
      <c r="AH17" s="7" t="n">
        <v>26</v>
      </c>
      <c r="AI17" s="31">
        <f>SUM(AB17:AH17)</f>
        <v>125</v>
      </c>
    </row>
    <row r="18" spans="1:35">
      <c r="A18" s="7" t="s">
        <v>153</v>
      </c>
      <c r="B18" s="178" t="s">
        <v>22</v>
      </c>
      <c r="C18" s="179" t="n">
        <v>2</v>
      </c>
      <c r="D18" s="63" t="n">
        <v>2</v>
      </c>
      <c r="E18" s="179" t="n">
        <v>10.1999999999999993</v>
      </c>
      <c r="F18" s="63" t="n">
        <v>11</v>
      </c>
      <c r="G18" s="179" t="n">
        <v>12</v>
      </c>
      <c r="H18" s="63" t="n">
        <v>12</v>
      </c>
      <c r="I18" s="179" t="n">
        <v>17.1999999999999993</v>
      </c>
      <c r="J18" s="7" t="n">
        <v>0</v>
      </c>
      <c r="K18" s="7" t="n">
        <v>0</v>
      </c>
      <c r="L18" s="7" t="n">
        <v>34</v>
      </c>
      <c r="M18" s="7" t="n">
        <v>28</v>
      </c>
      <c r="N18" s="7" t="n">
        <v>43</v>
      </c>
      <c r="O18" s="7" t="n">
        <v>49</v>
      </c>
      <c r="P18" s="7" t="n">
        <v>26</v>
      </c>
      <c r="Q18" s="31">
        <f>SUM(J18:P18)</f>
        <v>180</v>
      </c>
      <c r="S18" s="7" t="s">
        <v>153</v>
      </c>
      <c r="T18" s="156" t="s">
        <v>234</v>
      </c>
      <c r="U18" s="179" t="n">
        <v>2</v>
      </c>
      <c r="V18" s="63" t="n">
        <v>2</v>
      </c>
      <c r="W18" s="179" t="n">
        <v>10.1999999999999993</v>
      </c>
      <c r="X18" s="63" t="n">
        <v>2</v>
      </c>
      <c r="Y18" s="179" t="n">
        <v>10</v>
      </c>
      <c r="Z18" s="63" t="n">
        <v>10.4000000000000004</v>
      </c>
      <c r="AA18" s="179" t="n">
        <v>17.1999999999999993</v>
      </c>
      <c r="AB18" s="7" t="n">
        <v>0</v>
      </c>
      <c r="AC18" s="7" t="n">
        <v>0</v>
      </c>
      <c r="AD18" s="7" t="n">
        <v>34</v>
      </c>
      <c r="AE18" s="7" t="n">
        <v>0</v>
      </c>
      <c r="AF18" s="7" t="n">
        <v>29</v>
      </c>
      <c r="AG18" s="7" t="n">
        <v>36</v>
      </c>
      <c r="AH18" s="7" t="n">
        <v>26</v>
      </c>
      <c r="AI18" s="31">
        <f>SUM(AB18:AH18)</f>
        <v>125</v>
      </c>
    </row>
    <row r="19" spans="1:35">
      <c r="A19" s="7" t="s">
        <v>158</v>
      </c>
      <c r="B19" s="178" t="s">
        <v>22</v>
      </c>
      <c r="C19" s="179" t="n">
        <v>2</v>
      </c>
      <c r="D19" s="63" t="n">
        <v>2</v>
      </c>
      <c r="E19" s="179" t="n">
        <v>10.1999999999999993</v>
      </c>
      <c r="F19" s="63" t="n">
        <v>11</v>
      </c>
      <c r="G19" s="179" t="n">
        <v>12</v>
      </c>
      <c r="H19" s="63" t="n">
        <v>12</v>
      </c>
      <c r="I19" s="179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31">
        <f>SUM(J19:P19)</f>
        <v>180</v>
      </c>
      <c r="S19" s="7" t="s">
        <v>158</v>
      </c>
      <c r="T19" s="156" t="s">
        <v>235</v>
      </c>
      <c r="U19" s="179" t="n">
        <v>2</v>
      </c>
      <c r="V19" s="63" t="n">
        <v>2</v>
      </c>
      <c r="W19" s="179" t="n">
        <v>2</v>
      </c>
      <c r="X19" s="63" t="n">
        <v>11</v>
      </c>
      <c r="Y19" s="179" t="n">
        <v>10</v>
      </c>
      <c r="Z19" s="63" t="n">
        <v>5</v>
      </c>
      <c r="AA19" s="179" t="n">
        <v>17.1999999999999993</v>
      </c>
      <c r="AB19" s="7" t="n">
        <v>0</v>
      </c>
      <c r="AC19" s="7" t="n">
        <v>0</v>
      </c>
      <c r="AD19" s="7" t="n">
        <v>0</v>
      </c>
      <c r="AE19" s="7" t="n">
        <v>28</v>
      </c>
      <c r="AF19" s="7" t="n">
        <v>29</v>
      </c>
      <c r="AG19" s="7" t="n">
        <v>8</v>
      </c>
      <c r="AH19" s="7" t="n">
        <v>26</v>
      </c>
      <c r="AI19" s="31">
        <f>SUM(AB19:AH19)</f>
        <v>91</v>
      </c>
    </row>
    <row r="20" spans="1:17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</row>
    <row r="21" spans="1:17">
      <c r="A21" s="176" t="s">
        <v>236</v>
      </c>
      <c r="B21" s="177" t="s">
        <v>55</v>
      </c>
      <c r="C21" s="177" t="s">
        <v>75</v>
      </c>
      <c r="D21" s="177" t="s">
        <v>76</v>
      </c>
      <c r="E21" s="177" t="s">
        <v>77</v>
      </c>
      <c r="F21" s="177" t="s">
        <v>78</v>
      </c>
      <c r="G21" s="177" t="s">
        <v>79</v>
      </c>
      <c r="H21" s="177" t="s">
        <v>80</v>
      </c>
      <c r="I21" s="177" t="s">
        <v>59</v>
      </c>
      <c r="J21" s="177" t="s">
        <v>226</v>
      </c>
      <c r="K21" s="177" t="s">
        <v>227</v>
      </c>
      <c r="L21" s="177" t="s">
        <v>228</v>
      </c>
      <c r="M21" s="177" t="s">
        <v>229</v>
      </c>
      <c r="N21" s="177" t="s">
        <v>230</v>
      </c>
      <c r="O21" s="177" t="s">
        <v>231</v>
      </c>
      <c r="P21" s="177" t="s">
        <v>232</v>
      </c>
      <c r="Q21" s="177" t="s">
        <v>233</v>
      </c>
    </row>
    <row r="22" spans="1:17">
      <c r="A22" s="7" t="s">
        <v>110</v>
      </c>
      <c r="B22" s="178" t="s">
        <v>20</v>
      </c>
      <c r="C22" s="179" t="n">
        <v>15</v>
      </c>
      <c r="D22" s="63" t="n">
        <v>12</v>
      </c>
      <c r="E22" s="179" t="n">
        <v>2</v>
      </c>
      <c r="F22" s="63" t="n">
        <v>2</v>
      </c>
      <c r="G22" s="179" t="n">
        <v>2</v>
      </c>
      <c r="H22" s="63" t="n">
        <v>2</v>
      </c>
      <c r="I22" s="179" t="n">
        <v>19</v>
      </c>
      <c r="J22" s="7" t="n">
        <v>52</v>
      </c>
      <c r="K22" s="7" t="n">
        <v>56</v>
      </c>
      <c r="L22" s="7" t="n">
        <v>0</v>
      </c>
      <c r="M22" s="7" t="n">
        <v>0</v>
      </c>
      <c r="N22" s="7" t="n">
        <v>0</v>
      </c>
      <c r="O22" s="7" t="n">
        <v>0</v>
      </c>
      <c r="P22" s="7" t="n">
        <v>33</v>
      </c>
      <c r="Q22" s="31">
        <f>SUM(J22:P22)</f>
        <v>141</v>
      </c>
    </row>
    <row r="23" spans="1:17">
      <c r="A23" s="7" t="s">
        <v>125</v>
      </c>
      <c r="B23" s="178" t="s">
        <v>237</v>
      </c>
      <c r="C23" s="179" t="n">
        <v>2</v>
      </c>
      <c r="D23" s="63" t="n">
        <v>13</v>
      </c>
      <c r="E23" s="179" t="n">
        <v>2</v>
      </c>
      <c r="F23" s="63" t="n">
        <v>11</v>
      </c>
      <c r="G23" s="179" t="n">
        <v>12</v>
      </c>
      <c r="H23" s="63" t="n">
        <v>2</v>
      </c>
      <c r="I23" s="179" t="n">
        <v>19</v>
      </c>
      <c r="J23" s="7" t="n">
        <v>0</v>
      </c>
      <c r="K23" s="7" t="n">
        <v>67</v>
      </c>
      <c r="L23" s="7" t="n">
        <v>0</v>
      </c>
      <c r="M23" s="7" t="n">
        <v>28</v>
      </c>
      <c r="N23" s="7" t="n">
        <v>43</v>
      </c>
      <c r="O23" s="7" t="n">
        <v>0</v>
      </c>
      <c r="P23" s="7" t="n">
        <v>33</v>
      </c>
      <c r="Q23" s="31">
        <f>SUM(J23:P23)</f>
        <v>171</v>
      </c>
    </row>
    <row r="24" spans="1:17">
      <c r="A24" s="7" t="s">
        <v>113</v>
      </c>
      <c r="B24" s="178" t="s">
        <v>237</v>
      </c>
      <c r="C24" s="179" t="n">
        <v>2</v>
      </c>
      <c r="D24" s="63" t="n">
        <v>13</v>
      </c>
      <c r="E24" s="179" t="n">
        <v>2</v>
      </c>
      <c r="F24" s="63" t="n">
        <v>11</v>
      </c>
      <c r="G24" s="179" t="n">
        <v>12</v>
      </c>
      <c r="H24" s="63" t="n">
        <v>2</v>
      </c>
      <c r="I24" s="179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31">
        <f>SUM(J24:P24)</f>
        <v>171</v>
      </c>
    </row>
    <row r="25" spans="1:17">
      <c r="A25" s="7" t="s">
        <v>130</v>
      </c>
      <c r="B25" s="178" t="s">
        <v>237</v>
      </c>
      <c r="C25" s="179" t="n">
        <v>2</v>
      </c>
      <c r="D25" s="63" t="n">
        <v>13</v>
      </c>
      <c r="E25" s="179" t="n">
        <v>2</v>
      </c>
      <c r="F25" s="63" t="n">
        <v>15</v>
      </c>
      <c r="G25" s="179" t="n">
        <v>12</v>
      </c>
      <c r="H25" s="63" t="n">
        <v>2</v>
      </c>
      <c r="I25" s="179" t="n">
        <v>17.1999999999999993</v>
      </c>
      <c r="J25" s="7" t="n">
        <v>0</v>
      </c>
      <c r="K25" s="7" t="n">
        <v>67</v>
      </c>
      <c r="L25" s="7" t="n">
        <v>0</v>
      </c>
      <c r="M25" s="7" t="n">
        <v>56</v>
      </c>
      <c r="N25" s="7" t="n">
        <v>43</v>
      </c>
      <c r="O25" s="7" t="n">
        <v>0</v>
      </c>
      <c r="P25" s="7" t="n">
        <v>26</v>
      </c>
      <c r="Q25" s="31">
        <f>SUM(J25:P25)</f>
        <v>192</v>
      </c>
    </row>
    <row r="26" spans="1:17">
      <c r="A26" s="7" t="s">
        <v>132</v>
      </c>
      <c r="B26" s="178" t="s">
        <v>99</v>
      </c>
      <c r="C26" s="179" t="n">
        <v>2</v>
      </c>
      <c r="D26" s="63" t="n">
        <v>13</v>
      </c>
      <c r="E26" s="179" t="n">
        <v>10.1999999999999993</v>
      </c>
      <c r="F26" s="63" t="n">
        <v>2</v>
      </c>
      <c r="G26" s="179" t="n">
        <v>12</v>
      </c>
      <c r="H26" s="63" t="n">
        <v>2</v>
      </c>
      <c r="I26" s="179" t="n">
        <v>19</v>
      </c>
      <c r="J26" s="7" t="n">
        <v>0</v>
      </c>
      <c r="K26" s="7" t="n">
        <v>67</v>
      </c>
      <c r="L26" s="7" t="n">
        <v>34</v>
      </c>
      <c r="M26" s="7" t="n">
        <v>0</v>
      </c>
      <c r="N26" s="7" t="n">
        <v>43</v>
      </c>
      <c r="O26" s="7" t="n">
        <v>0</v>
      </c>
      <c r="P26" s="7" t="n">
        <v>33</v>
      </c>
      <c r="Q26" s="31">
        <f>SUM(J26:P26)</f>
        <v>177</v>
      </c>
    </row>
    <row r="27" spans="1:17">
      <c r="A27" s="7" t="s">
        <v>120</v>
      </c>
      <c r="B27" s="178" t="s">
        <v>103</v>
      </c>
      <c r="C27" s="179" t="n">
        <v>2</v>
      </c>
      <c r="D27" s="63" t="n">
        <v>13</v>
      </c>
      <c r="E27" s="179" t="n">
        <v>14</v>
      </c>
      <c r="F27" s="63" t="n">
        <v>2</v>
      </c>
      <c r="G27" s="179" t="n">
        <v>12</v>
      </c>
      <c r="H27" s="63" t="n">
        <v>9.19999999999999929</v>
      </c>
      <c r="I27" s="179" t="n">
        <v>17.1999999999999993</v>
      </c>
      <c r="J27" s="7" t="n">
        <v>0</v>
      </c>
      <c r="K27" s="7" t="n">
        <v>67</v>
      </c>
      <c r="L27" s="7" t="n">
        <v>68</v>
      </c>
      <c r="M27" s="7" t="n">
        <v>0</v>
      </c>
      <c r="N27" s="7" t="n">
        <v>43</v>
      </c>
      <c r="O27" s="7" t="n">
        <v>28</v>
      </c>
      <c r="P27" s="7" t="n">
        <v>26</v>
      </c>
      <c r="Q27" s="31">
        <f>SUM(J27:P27)</f>
        <v>232</v>
      </c>
    </row>
    <row r="28" spans="1:17">
      <c r="A28" s="7" t="s">
        <v>151</v>
      </c>
      <c r="B28" s="178" t="s">
        <v>103</v>
      </c>
      <c r="C28" s="179" t="n">
        <v>2</v>
      </c>
      <c r="D28" s="63" t="n">
        <v>13</v>
      </c>
      <c r="E28" s="179" t="n">
        <v>14</v>
      </c>
      <c r="F28" s="63" t="n">
        <v>2</v>
      </c>
      <c r="G28" s="179" t="n">
        <v>12</v>
      </c>
      <c r="H28" s="63" t="n">
        <v>9.19999999999999929</v>
      </c>
      <c r="I28" s="179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31">
        <f>SUM(J28:P28)</f>
        <v>232</v>
      </c>
    </row>
    <row r="29" spans="1:17">
      <c r="A29" s="7" t="s">
        <v>140</v>
      </c>
      <c r="B29" s="178" t="s">
        <v>103</v>
      </c>
      <c r="C29" s="179" t="n">
        <v>2</v>
      </c>
      <c r="D29" s="63" t="n">
        <v>13</v>
      </c>
      <c r="E29" s="179" t="n">
        <v>14</v>
      </c>
      <c r="F29" s="63" t="n">
        <v>2</v>
      </c>
      <c r="G29" s="179" t="n">
        <v>12</v>
      </c>
      <c r="H29" s="63" t="n">
        <v>9.19999999999999929</v>
      </c>
      <c r="I29" s="179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31">
        <f>SUM(J29:P29)</f>
        <v>232</v>
      </c>
    </row>
    <row r="30" spans="1:17">
      <c r="A30" s="7" t="s">
        <v>142</v>
      </c>
      <c r="B30" s="178" t="s">
        <v>103</v>
      </c>
      <c r="C30" s="179" t="n">
        <v>2</v>
      </c>
      <c r="D30" s="63" t="n">
        <v>13</v>
      </c>
      <c r="E30" s="179" t="n">
        <v>14</v>
      </c>
      <c r="F30" s="63" t="n">
        <v>2</v>
      </c>
      <c r="G30" s="179" t="n">
        <v>12</v>
      </c>
      <c r="H30" s="63" t="n">
        <v>9.19999999999999929</v>
      </c>
      <c r="I30" s="179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31">
        <f>SUM(J30:P30)</f>
        <v>232</v>
      </c>
    </row>
    <row r="31" spans="1:17">
      <c r="A31" s="7" t="s">
        <v>147</v>
      </c>
      <c r="B31" s="178" t="s">
        <v>29</v>
      </c>
      <c r="C31" s="179" t="n">
        <v>2</v>
      </c>
      <c r="D31" s="63" t="n">
        <v>8.30000000000000071</v>
      </c>
      <c r="E31" s="179" t="n">
        <v>14</v>
      </c>
      <c r="F31" s="63" t="n">
        <v>15</v>
      </c>
      <c r="G31" s="179" t="n">
        <v>12</v>
      </c>
      <c r="H31" s="63" t="n">
        <v>9.19999999999999929</v>
      </c>
      <c r="I31" s="179" t="n">
        <v>17.1999999999999993</v>
      </c>
      <c r="J31" s="7" t="n">
        <v>0</v>
      </c>
      <c r="K31" s="7" t="n">
        <v>26</v>
      </c>
      <c r="L31" s="7" t="n">
        <v>68</v>
      </c>
      <c r="M31" s="7" t="n">
        <v>56</v>
      </c>
      <c r="N31" s="7" t="n">
        <v>43</v>
      </c>
      <c r="O31" s="7" t="n">
        <v>28</v>
      </c>
      <c r="P31" s="7" t="n">
        <v>26</v>
      </c>
      <c r="Q31" s="31">
        <f>SUM(J31:P31)</f>
        <v>247</v>
      </c>
    </row>
    <row r="32" spans="1:17">
      <c r="A32" s="7" t="s">
        <v>137</v>
      </c>
      <c r="B32" s="178" t="s">
        <v>29</v>
      </c>
      <c r="C32" s="179" t="n">
        <v>2</v>
      </c>
      <c r="D32" s="63" t="n">
        <v>8.30000000000000071</v>
      </c>
      <c r="E32" s="179" t="n">
        <v>14</v>
      </c>
      <c r="F32" s="63" t="n">
        <v>15</v>
      </c>
      <c r="G32" s="179" t="n">
        <v>12</v>
      </c>
      <c r="H32" s="63" t="n">
        <v>9.19999999999999929</v>
      </c>
      <c r="I32" s="179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31">
        <f>SUM(J32:P32)</f>
        <v>247</v>
      </c>
    </row>
    <row r="33" spans="1:17">
      <c r="A33" s="7" t="s">
        <v>149</v>
      </c>
      <c r="B33" s="178" t="s">
        <v>29</v>
      </c>
      <c r="C33" s="179" t="n">
        <v>2</v>
      </c>
      <c r="D33" s="63" t="n">
        <v>8.30000000000000071</v>
      </c>
      <c r="E33" s="179" t="n">
        <v>10.1999999999999993</v>
      </c>
      <c r="F33" s="63" t="n">
        <v>15</v>
      </c>
      <c r="G33" s="179" t="n">
        <v>12</v>
      </c>
      <c r="H33" s="63" t="n">
        <v>9.19999999999999929</v>
      </c>
      <c r="I33" s="179" t="n">
        <v>17.1999999999999993</v>
      </c>
      <c r="J33" s="7" t="n">
        <v>0</v>
      </c>
      <c r="K33" s="7" t="n">
        <v>26</v>
      </c>
      <c r="L33" s="7" t="n">
        <v>34</v>
      </c>
      <c r="M33" s="7" t="n">
        <v>56</v>
      </c>
      <c r="N33" s="7" t="n">
        <v>43</v>
      </c>
      <c r="O33" s="7" t="n">
        <v>28</v>
      </c>
      <c r="P33" s="7" t="n">
        <v>26</v>
      </c>
      <c r="Q33" s="31">
        <f>SUM(J33:P33)</f>
        <v>213</v>
      </c>
    </row>
    <row r="34" spans="1:17">
      <c r="A34" s="7" t="s">
        <v>156</v>
      </c>
      <c r="B34" s="178" t="s">
        <v>22</v>
      </c>
      <c r="C34" s="179" t="n">
        <v>2</v>
      </c>
      <c r="D34" s="63" t="n">
        <v>2</v>
      </c>
      <c r="E34" s="179" t="n">
        <v>10.1999999999999993</v>
      </c>
      <c r="F34" s="63" t="n">
        <v>11</v>
      </c>
      <c r="G34" s="179" t="n">
        <v>12</v>
      </c>
      <c r="H34" s="63" t="n">
        <v>12</v>
      </c>
      <c r="I34" s="179" t="n">
        <v>17.1999999999999993</v>
      </c>
      <c r="J34" s="7" t="n">
        <v>0</v>
      </c>
      <c r="K34" s="7" t="n">
        <v>0</v>
      </c>
      <c r="L34" s="7" t="n">
        <v>34</v>
      </c>
      <c r="M34" s="7" t="n">
        <v>28</v>
      </c>
      <c r="N34" s="7" t="n">
        <v>43</v>
      </c>
      <c r="O34" s="7" t="n">
        <v>49</v>
      </c>
      <c r="P34" s="7" t="n">
        <v>26</v>
      </c>
      <c r="Q34" s="31">
        <f>SUM(J34:P34)</f>
        <v>180</v>
      </c>
    </row>
    <row r="35" spans="1:17">
      <c r="A35" s="7" t="s">
        <v>153</v>
      </c>
      <c r="B35" s="178" t="s">
        <v>22</v>
      </c>
      <c r="C35" s="179" t="n">
        <v>2</v>
      </c>
      <c r="D35" s="63" t="n">
        <v>2</v>
      </c>
      <c r="E35" s="179" t="n">
        <v>10.1999999999999993</v>
      </c>
      <c r="F35" s="63" t="n">
        <v>11</v>
      </c>
      <c r="G35" s="179" t="n">
        <v>12</v>
      </c>
      <c r="H35" s="63" t="n">
        <v>12</v>
      </c>
      <c r="I35" s="179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31">
        <f>SUM(J35:P35)</f>
        <v>180</v>
      </c>
    </row>
    <row r="36" spans="1:17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spans="1:17">
      <c r="A37" s="176" t="s">
        <v>238</v>
      </c>
      <c r="B37" s="177" t="s">
        <v>55</v>
      </c>
      <c r="C37" s="177" t="s">
        <v>75</v>
      </c>
      <c r="D37" s="177" t="s">
        <v>76</v>
      </c>
      <c r="E37" s="177" t="s">
        <v>77</v>
      </c>
      <c r="F37" s="177" t="s">
        <v>78</v>
      </c>
      <c r="G37" s="177" t="s">
        <v>79</v>
      </c>
      <c r="H37" s="177" t="s">
        <v>80</v>
      </c>
      <c r="I37" s="177" t="s">
        <v>59</v>
      </c>
      <c r="J37" s="177" t="s">
        <v>226</v>
      </c>
      <c r="K37" s="177" t="s">
        <v>227</v>
      </c>
      <c r="L37" s="177" t="s">
        <v>228</v>
      </c>
      <c r="M37" s="177" t="s">
        <v>229</v>
      </c>
      <c r="N37" s="177" t="s">
        <v>230</v>
      </c>
      <c r="O37" s="177" t="s">
        <v>231</v>
      </c>
      <c r="P37" s="177" t="s">
        <v>232</v>
      </c>
      <c r="Q37" s="177" t="s">
        <v>233</v>
      </c>
    </row>
    <row r="38" spans="1:17">
      <c r="A38" s="7" t="s">
        <v>110</v>
      </c>
      <c r="B38" s="178" t="s">
        <v>20</v>
      </c>
      <c r="C38" s="179" t="n">
        <v>15</v>
      </c>
      <c r="D38" s="63" t="n">
        <v>6</v>
      </c>
      <c r="E38" s="179" t="n">
        <v>2</v>
      </c>
      <c r="F38" s="63" t="n">
        <v>2</v>
      </c>
      <c r="G38" s="179" t="n">
        <v>2</v>
      </c>
      <c r="H38" s="63" t="n">
        <v>2</v>
      </c>
      <c r="I38" s="179" t="n">
        <v>19</v>
      </c>
      <c r="J38" s="7" t="n">
        <v>52</v>
      </c>
      <c r="K38" s="7" t="n">
        <v>14</v>
      </c>
      <c r="L38" s="7" t="n">
        <v>0</v>
      </c>
      <c r="M38" s="7" t="n">
        <v>0</v>
      </c>
      <c r="N38" s="7" t="n">
        <v>0</v>
      </c>
      <c r="O38" s="7" t="n">
        <v>0</v>
      </c>
      <c r="P38" s="7" t="n">
        <v>33</v>
      </c>
      <c r="Q38" s="31">
        <f>SUM(J38:P38)</f>
        <v>99</v>
      </c>
    </row>
    <row r="39" spans="1:17">
      <c r="A39" s="7" t="s">
        <v>125</v>
      </c>
      <c r="B39" s="178"/>
      <c r="C39" s="179" t="n">
        <v>2</v>
      </c>
      <c r="D39" s="63" t="n">
        <v>2</v>
      </c>
      <c r="E39" s="179" t="n">
        <v>14</v>
      </c>
      <c r="F39" s="63" t="n">
        <v>2</v>
      </c>
      <c r="G39" s="179" t="n">
        <v>12</v>
      </c>
      <c r="H39" s="63" t="n">
        <v>5</v>
      </c>
      <c r="I39" s="179" t="n">
        <v>19</v>
      </c>
      <c r="J39" s="7" t="n">
        <v>0</v>
      </c>
      <c r="K39" s="7" t="n">
        <v>0</v>
      </c>
      <c r="L39" s="7" t="n">
        <v>68</v>
      </c>
      <c r="M39" s="7" t="n">
        <v>0</v>
      </c>
      <c r="N39" s="7" t="n">
        <v>43</v>
      </c>
      <c r="O39" s="7" t="n">
        <v>8</v>
      </c>
      <c r="P39" s="7" t="n">
        <v>33</v>
      </c>
      <c r="Q39" s="31">
        <f>SUM(J39:P39)</f>
        <v>152</v>
      </c>
    </row>
    <row r="40" spans="1:17">
      <c r="A40" s="7" t="s">
        <v>113</v>
      </c>
      <c r="B40" s="178"/>
      <c r="C40" s="179" t="n">
        <v>2</v>
      </c>
      <c r="D40" s="63" t="n">
        <v>2</v>
      </c>
      <c r="E40" s="179" t="n">
        <v>14</v>
      </c>
      <c r="F40" s="63" t="n">
        <v>2</v>
      </c>
      <c r="G40" s="179" t="n">
        <v>12</v>
      </c>
      <c r="H40" s="63" t="n">
        <v>5</v>
      </c>
      <c r="I40" s="179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31">
        <f>SUM(J40:P40)</f>
        <v>152</v>
      </c>
    </row>
    <row r="41" spans="1:17">
      <c r="A41" s="7" t="s">
        <v>130</v>
      </c>
      <c r="B41" s="178"/>
      <c r="C41" s="179" t="n">
        <v>2</v>
      </c>
      <c r="D41" s="63" t="n">
        <v>2</v>
      </c>
      <c r="E41" s="179" t="n">
        <v>14</v>
      </c>
      <c r="F41" s="63" t="n">
        <v>2</v>
      </c>
      <c r="G41" s="179" t="n">
        <v>12</v>
      </c>
      <c r="H41" s="63" t="n">
        <v>5</v>
      </c>
      <c r="I41" s="179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31">
        <f>SUM(J41:P41)</f>
        <v>152</v>
      </c>
    </row>
    <row r="42" spans="1:17">
      <c r="A42" s="7" t="s">
        <v>132</v>
      </c>
      <c r="B42" s="178"/>
      <c r="C42" s="179" t="n">
        <v>2</v>
      </c>
      <c r="D42" s="63" t="n">
        <v>2</v>
      </c>
      <c r="E42" s="179" t="n">
        <v>14</v>
      </c>
      <c r="F42" s="63" t="n">
        <v>2</v>
      </c>
      <c r="G42" s="179" t="n">
        <v>12</v>
      </c>
      <c r="H42" s="63" t="n">
        <v>5</v>
      </c>
      <c r="I42" s="179" t="n">
        <v>17.1999999999999993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26</v>
      </c>
      <c r="Q42" s="31">
        <f>SUM(J42:P42)</f>
        <v>145</v>
      </c>
    </row>
    <row r="43" spans="1:17">
      <c r="A43" s="7" t="s">
        <v>120</v>
      </c>
      <c r="B43" s="178"/>
      <c r="C43" s="179" t="n">
        <v>2</v>
      </c>
      <c r="D43" s="63" t="n">
        <v>2</v>
      </c>
      <c r="E43" s="179" t="n">
        <v>14</v>
      </c>
      <c r="F43" s="63" t="n">
        <v>2</v>
      </c>
      <c r="G43" s="179" t="n">
        <v>12</v>
      </c>
      <c r="H43" s="63" t="n">
        <v>12</v>
      </c>
      <c r="I43" s="179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49</v>
      </c>
      <c r="P43" s="7" t="n">
        <v>26</v>
      </c>
      <c r="Q43" s="31">
        <f>SUM(J43:P43)</f>
        <v>186</v>
      </c>
    </row>
    <row r="44" spans="1:17">
      <c r="A44" s="7" t="s">
        <v>151</v>
      </c>
      <c r="B44" s="178"/>
      <c r="C44" s="179" t="n">
        <v>2</v>
      </c>
      <c r="D44" s="63" t="n">
        <v>2</v>
      </c>
      <c r="E44" s="179" t="n">
        <v>14</v>
      </c>
      <c r="F44" s="63" t="n">
        <v>2</v>
      </c>
      <c r="G44" s="179" t="n">
        <v>12</v>
      </c>
      <c r="H44" s="63" t="n">
        <v>12</v>
      </c>
      <c r="I44" s="179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31">
        <f>SUM(J44:P44)</f>
        <v>186</v>
      </c>
    </row>
    <row r="45" spans="1:17">
      <c r="A45" s="7" t="s">
        <v>140</v>
      </c>
      <c r="B45" s="178"/>
      <c r="C45" s="179" t="n">
        <v>2</v>
      </c>
      <c r="D45" s="63" t="n">
        <v>2</v>
      </c>
      <c r="E45" s="179" t="n">
        <v>10.1999999999999993</v>
      </c>
      <c r="F45" s="63" t="n">
        <v>2</v>
      </c>
      <c r="G45" s="179" t="n">
        <v>12</v>
      </c>
      <c r="H45" s="63" t="n">
        <v>12</v>
      </c>
      <c r="I45" s="179" t="n">
        <v>17.1999999999999993</v>
      </c>
      <c r="J45" s="7" t="n">
        <v>0</v>
      </c>
      <c r="K45" s="7" t="n">
        <v>0</v>
      </c>
      <c r="L45" s="7" t="n">
        <v>34</v>
      </c>
      <c r="M45" s="7" t="n">
        <v>0</v>
      </c>
      <c r="N45" s="7" t="n">
        <v>43</v>
      </c>
      <c r="O45" s="7" t="n">
        <v>49</v>
      </c>
      <c r="P45" s="7" t="n">
        <v>26</v>
      </c>
      <c r="Q45" s="31">
        <f>SUM(J45:P45)</f>
        <v>152</v>
      </c>
    </row>
    <row r="46" spans="1:17">
      <c r="A46" s="7" t="s">
        <v>142</v>
      </c>
      <c r="B46" s="178"/>
      <c r="C46" s="179" t="n">
        <v>2</v>
      </c>
      <c r="D46" s="63" t="n">
        <v>2</v>
      </c>
      <c r="E46" s="179" t="n">
        <v>10.1999999999999993</v>
      </c>
      <c r="F46" s="63" t="n">
        <v>2</v>
      </c>
      <c r="G46" s="179" t="n">
        <v>12</v>
      </c>
      <c r="H46" s="63" t="n">
        <v>12</v>
      </c>
      <c r="I46" s="179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31">
        <f>SUM(J46:P46)</f>
        <v>152</v>
      </c>
    </row>
    <row r="47" spans="1:17">
      <c r="A47" s="7" t="s">
        <v>147</v>
      </c>
      <c r="B47" s="178"/>
      <c r="C47" s="179" t="n">
        <v>2</v>
      </c>
      <c r="D47" s="63" t="n">
        <v>2</v>
      </c>
      <c r="E47" s="179" t="n">
        <v>10.1999999999999993</v>
      </c>
      <c r="F47" s="63" t="n">
        <v>2</v>
      </c>
      <c r="G47" s="179" t="n">
        <v>12</v>
      </c>
      <c r="H47" s="63" t="n">
        <v>12</v>
      </c>
      <c r="I47" s="179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31">
        <f>SUM(J47:P47)</f>
        <v>152</v>
      </c>
    </row>
    <row r="48" spans="1:17">
      <c r="A48" s="7" t="s">
        <v>137</v>
      </c>
      <c r="B48" s="178"/>
      <c r="C48" s="179" t="n">
        <v>2</v>
      </c>
      <c r="D48" s="63" t="n">
        <v>2</v>
      </c>
      <c r="E48" s="179" t="n">
        <v>10.1999999999999993</v>
      </c>
      <c r="F48" s="63" t="n">
        <v>2</v>
      </c>
      <c r="G48" s="179" t="n">
        <v>12</v>
      </c>
      <c r="H48" s="63" t="n">
        <v>12</v>
      </c>
      <c r="I48" s="179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31">
        <f>SUM(J48:P48)</f>
        <v>152</v>
      </c>
    </row>
    <row r="49" spans="1:17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spans="1:17">
      <c r="A50" s="176" t="s">
        <v>239</v>
      </c>
      <c r="B50" s="177" t="s">
        <v>55</v>
      </c>
      <c r="C50" s="177" t="s">
        <v>75</v>
      </c>
      <c r="D50" s="177" t="s">
        <v>76</v>
      </c>
      <c r="E50" s="177" t="s">
        <v>77</v>
      </c>
      <c r="F50" s="177" t="s">
        <v>78</v>
      </c>
      <c r="G50" s="177" t="s">
        <v>79</v>
      </c>
      <c r="H50" s="177" t="s">
        <v>80</v>
      </c>
      <c r="I50" s="177" t="s">
        <v>59</v>
      </c>
      <c r="J50" s="177" t="s">
        <v>226</v>
      </c>
      <c r="K50" s="177" t="s">
        <v>227</v>
      </c>
      <c r="L50" s="177" t="s">
        <v>228</v>
      </c>
      <c r="M50" s="177" t="s">
        <v>229</v>
      </c>
      <c r="N50" s="177" t="s">
        <v>230</v>
      </c>
      <c r="O50" s="177" t="s">
        <v>231</v>
      </c>
      <c r="P50" s="177" t="s">
        <v>232</v>
      </c>
      <c r="Q50" s="177" t="s">
        <v>233</v>
      </c>
    </row>
    <row r="51" spans="1:17">
      <c r="A51" s="7" t="s">
        <v>110</v>
      </c>
      <c r="B51" s="178" t="s">
        <v>20</v>
      </c>
      <c r="C51" s="179" t="n">
        <v>15</v>
      </c>
      <c r="D51" s="63" t="n">
        <v>12</v>
      </c>
      <c r="E51" s="179" t="n">
        <v>2</v>
      </c>
      <c r="F51" s="63" t="n">
        <v>2</v>
      </c>
      <c r="G51" s="179" t="n">
        <v>2</v>
      </c>
      <c r="H51" s="63" t="n">
        <v>2</v>
      </c>
      <c r="I51" s="179" t="n">
        <v>19</v>
      </c>
      <c r="J51" s="7" t="n">
        <v>52</v>
      </c>
      <c r="K51" s="7" t="n">
        <v>56</v>
      </c>
      <c r="L51" s="7" t="n">
        <v>0</v>
      </c>
      <c r="M51" s="7" t="n">
        <v>0</v>
      </c>
      <c r="N51" s="7" t="n">
        <v>0</v>
      </c>
      <c r="O51" s="7" t="n">
        <v>0</v>
      </c>
      <c r="P51" s="7" t="n">
        <v>33</v>
      </c>
      <c r="Q51" s="31">
        <f>SUM(J51:P51)</f>
        <v>141</v>
      </c>
    </row>
    <row r="52" spans="1:17">
      <c r="A52" s="7" t="s">
        <v>125</v>
      </c>
      <c r="B52" s="178" t="s">
        <v>237</v>
      </c>
      <c r="C52" s="179" t="n">
        <v>2</v>
      </c>
      <c r="D52" s="63" t="n">
        <v>13</v>
      </c>
      <c r="E52" s="179" t="n">
        <v>2</v>
      </c>
      <c r="F52" s="63" t="n">
        <v>6</v>
      </c>
      <c r="G52" s="179" t="n">
        <v>12</v>
      </c>
      <c r="H52" s="63" t="n">
        <v>2</v>
      </c>
      <c r="I52" s="179" t="n">
        <v>17.1999999999999993</v>
      </c>
      <c r="J52" s="7" t="n">
        <v>0</v>
      </c>
      <c r="K52" s="7" t="n">
        <v>67</v>
      </c>
      <c r="L52" s="7" t="n">
        <v>0</v>
      </c>
      <c r="M52" s="7" t="n">
        <v>8</v>
      </c>
      <c r="N52" s="7" t="n">
        <v>43</v>
      </c>
      <c r="O52" s="7" t="n">
        <v>0</v>
      </c>
      <c r="P52" s="7" t="n">
        <v>26</v>
      </c>
      <c r="Q52" s="31">
        <f>SUM(J52:P52)</f>
        <v>144</v>
      </c>
    </row>
    <row r="53" spans="1:17">
      <c r="A53" s="7" t="s">
        <v>113</v>
      </c>
      <c r="B53" s="178" t="s">
        <v>237</v>
      </c>
      <c r="C53" s="179" t="n">
        <v>2</v>
      </c>
      <c r="D53" s="63" t="n">
        <v>13</v>
      </c>
      <c r="E53" s="179" t="n">
        <v>2</v>
      </c>
      <c r="F53" s="63" t="n">
        <v>11</v>
      </c>
      <c r="G53" s="179" t="n">
        <v>12</v>
      </c>
      <c r="H53" s="63" t="n">
        <v>2</v>
      </c>
      <c r="I53" s="179" t="n">
        <v>17.1999999999999993</v>
      </c>
      <c r="J53" s="7" t="n">
        <v>0</v>
      </c>
      <c r="K53" s="7" t="n">
        <v>67</v>
      </c>
      <c r="L53" s="7" t="n">
        <v>0</v>
      </c>
      <c r="M53" s="7" t="n">
        <v>28</v>
      </c>
      <c r="N53" s="7" t="n">
        <v>43</v>
      </c>
      <c r="O53" s="7" t="n">
        <v>0</v>
      </c>
      <c r="P53" s="7" t="n">
        <v>26</v>
      </c>
      <c r="Q53" s="31">
        <f>SUM(J53:P53)</f>
        <v>164</v>
      </c>
    </row>
    <row r="54" spans="1:17">
      <c r="A54" s="7" t="s">
        <v>130</v>
      </c>
      <c r="B54" s="178" t="s">
        <v>237</v>
      </c>
      <c r="C54" s="179" t="n">
        <v>2</v>
      </c>
      <c r="D54" s="63" t="n">
        <v>13</v>
      </c>
      <c r="E54" s="179" t="n">
        <v>2</v>
      </c>
      <c r="F54" s="63" t="n">
        <v>11</v>
      </c>
      <c r="G54" s="179" t="n">
        <v>12</v>
      </c>
      <c r="H54" s="63" t="n">
        <v>2</v>
      </c>
      <c r="I54" s="179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31">
        <f>SUM(J54:P54)</f>
        <v>164</v>
      </c>
    </row>
    <row r="55" spans="1:17">
      <c r="A55" s="7" t="s">
        <v>132</v>
      </c>
      <c r="B55" s="178" t="s">
        <v>240</v>
      </c>
      <c r="C55" s="179" t="n">
        <v>2</v>
      </c>
      <c r="D55" s="63" t="n">
        <v>13</v>
      </c>
      <c r="E55" s="179" t="n">
        <v>2</v>
      </c>
      <c r="F55" s="63" t="n">
        <v>6</v>
      </c>
      <c r="G55" s="179" t="n">
        <v>12</v>
      </c>
      <c r="H55" s="63" t="n">
        <v>2</v>
      </c>
      <c r="I55" s="179" t="n">
        <v>17.1999999999999993</v>
      </c>
      <c r="J55" s="7" t="n">
        <v>0</v>
      </c>
      <c r="K55" s="7" t="n">
        <v>67</v>
      </c>
      <c r="L55" s="7" t="n">
        <v>0</v>
      </c>
      <c r="M55" s="7" t="n">
        <v>8</v>
      </c>
      <c r="N55" s="7" t="n">
        <v>43</v>
      </c>
      <c r="O55" s="7" t="n">
        <v>0</v>
      </c>
      <c r="P55" s="7" t="n">
        <v>26</v>
      </c>
      <c r="Q55" s="31">
        <f>SUM(J55:P55)</f>
        <v>144</v>
      </c>
    </row>
    <row r="56" spans="1:17">
      <c r="A56" s="7" t="s">
        <v>120</v>
      </c>
      <c r="B56" s="178" t="s">
        <v>240</v>
      </c>
      <c r="C56" s="179" t="n">
        <v>2</v>
      </c>
      <c r="D56" s="63" t="n">
        <v>13</v>
      </c>
      <c r="E56" s="179" t="n">
        <v>2</v>
      </c>
      <c r="F56" s="63" t="n">
        <v>6</v>
      </c>
      <c r="G56" s="179" t="n">
        <v>12</v>
      </c>
      <c r="H56" s="63" t="n">
        <v>2</v>
      </c>
      <c r="I56" s="179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31">
        <f>SUM(J56:P56)</f>
        <v>144</v>
      </c>
    </row>
    <row r="57" spans="1:17">
      <c r="A57" s="7" t="s">
        <v>151</v>
      </c>
      <c r="B57" s="178" t="s">
        <v>240</v>
      </c>
      <c r="C57" s="179" t="n">
        <v>2</v>
      </c>
      <c r="D57" s="63" t="n">
        <v>13</v>
      </c>
      <c r="E57" s="179" t="n">
        <v>2</v>
      </c>
      <c r="F57" s="63" t="n">
        <v>6</v>
      </c>
      <c r="G57" s="179" t="n">
        <v>12</v>
      </c>
      <c r="H57" s="63" t="n">
        <v>10</v>
      </c>
      <c r="I57" s="179" t="n">
        <v>19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33</v>
      </c>
      <c r="P57" s="7" t="n">
        <v>33</v>
      </c>
      <c r="Q57" s="31">
        <f>SUM(J57:P57)</f>
        <v>184</v>
      </c>
    </row>
    <row r="58" spans="1:17">
      <c r="A58" s="7" t="s">
        <v>140</v>
      </c>
      <c r="B58" s="178" t="s">
        <v>240</v>
      </c>
      <c r="C58" s="179" t="n">
        <v>2</v>
      </c>
      <c r="D58" s="63" t="n">
        <v>13</v>
      </c>
      <c r="E58" s="179" t="n">
        <v>2</v>
      </c>
      <c r="F58" s="63" t="n">
        <v>6</v>
      </c>
      <c r="G58" s="179" t="n">
        <v>12</v>
      </c>
      <c r="H58" s="63" t="n">
        <v>10</v>
      </c>
      <c r="I58" s="179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31">
        <f>SUM(J58:P58)</f>
        <v>184</v>
      </c>
    </row>
    <row r="59" spans="1:17">
      <c r="A59" s="7" t="s">
        <v>142</v>
      </c>
      <c r="B59" s="178" t="s">
        <v>240</v>
      </c>
      <c r="C59" s="179" t="n">
        <v>2</v>
      </c>
      <c r="D59" s="63" t="n">
        <v>13</v>
      </c>
      <c r="E59" s="179" t="n">
        <v>2</v>
      </c>
      <c r="F59" s="63" t="n">
        <v>6</v>
      </c>
      <c r="G59" s="179" t="n">
        <v>12</v>
      </c>
      <c r="H59" s="63" t="n">
        <v>10</v>
      </c>
      <c r="I59" s="179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31">
        <f>SUM(J59:P59)</f>
        <v>184</v>
      </c>
    </row>
    <row r="60" spans="1:17">
      <c r="A60" s="7" t="s">
        <v>147</v>
      </c>
      <c r="B60" s="178" t="s">
        <v>29</v>
      </c>
      <c r="C60" s="179" t="n">
        <v>2</v>
      </c>
      <c r="D60" s="63" t="n">
        <v>8.30000000000000071</v>
      </c>
      <c r="E60" s="179" t="n">
        <v>2</v>
      </c>
      <c r="F60" s="63" t="n">
        <v>15</v>
      </c>
      <c r="G60" s="179" t="n">
        <v>12</v>
      </c>
      <c r="H60" s="63" t="n">
        <v>7</v>
      </c>
      <c r="I60" s="179" t="n">
        <v>17.1999999999999993</v>
      </c>
      <c r="J60" s="7" t="n">
        <v>0</v>
      </c>
      <c r="K60" s="7" t="n">
        <v>26</v>
      </c>
      <c r="L60" s="7" t="n">
        <v>0</v>
      </c>
      <c r="M60" s="7" t="n">
        <v>56</v>
      </c>
      <c r="N60" s="7" t="n">
        <v>43</v>
      </c>
      <c r="O60" s="7" t="n">
        <v>16</v>
      </c>
      <c r="P60" s="7" t="n">
        <v>26</v>
      </c>
      <c r="Q60" s="31">
        <f>SUM(J60:P60)</f>
        <v>167</v>
      </c>
    </row>
    <row r="61" spans="1:17">
      <c r="A61" s="7" t="s">
        <v>137</v>
      </c>
      <c r="B61" s="178" t="s">
        <v>29</v>
      </c>
      <c r="C61" s="179" t="n">
        <v>2</v>
      </c>
      <c r="D61" s="63" t="n">
        <v>8.30000000000000071</v>
      </c>
      <c r="E61" s="179" t="n">
        <v>2</v>
      </c>
      <c r="F61" s="63" t="n">
        <v>15</v>
      </c>
      <c r="G61" s="179" t="n">
        <v>12</v>
      </c>
      <c r="H61" s="63" t="n">
        <v>7</v>
      </c>
      <c r="I61" s="179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31">
        <f>SUM(J61:P61)</f>
        <v>167</v>
      </c>
    </row>
    <row r="62" spans="1:17">
      <c r="A62" s="7" t="s">
        <v>149</v>
      </c>
      <c r="B62" s="178" t="s">
        <v>29</v>
      </c>
      <c r="C62" s="179" t="n">
        <v>2</v>
      </c>
      <c r="D62" s="63" t="n">
        <v>8.30000000000000071</v>
      </c>
      <c r="E62" s="179" t="n">
        <v>2</v>
      </c>
      <c r="F62" s="63" t="n">
        <v>15</v>
      </c>
      <c r="G62" s="179" t="n">
        <v>12</v>
      </c>
      <c r="H62" s="63" t="n">
        <v>7</v>
      </c>
      <c r="I62" s="179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31">
        <f>SUM(J62:P62)</f>
        <v>167</v>
      </c>
    </row>
    <row r="63" spans="1:17">
      <c r="A63" s="7" t="s">
        <v>156</v>
      </c>
      <c r="B63" s="178" t="s">
        <v>22</v>
      </c>
      <c r="C63" s="179" t="n">
        <v>2</v>
      </c>
      <c r="D63" s="63" t="n">
        <v>2</v>
      </c>
      <c r="E63" s="179" t="n">
        <v>2</v>
      </c>
      <c r="F63" s="63" t="n">
        <v>15</v>
      </c>
      <c r="G63" s="179" t="n">
        <v>12</v>
      </c>
      <c r="H63" s="63" t="n">
        <v>12</v>
      </c>
      <c r="I63" s="179" t="n">
        <v>17.1999999999999993</v>
      </c>
      <c r="J63" s="7" t="n">
        <v>0</v>
      </c>
      <c r="K63" s="7" t="n">
        <v>0</v>
      </c>
      <c r="L63" s="7" t="n">
        <v>0</v>
      </c>
      <c r="M63" s="7" t="n">
        <v>56</v>
      </c>
      <c r="N63" s="7" t="n">
        <v>43</v>
      </c>
      <c r="O63" s="7" t="n">
        <v>49</v>
      </c>
      <c r="P63" s="7" t="n">
        <v>26</v>
      </c>
      <c r="Q63" s="31">
        <f>SUM(J63:P63)</f>
        <v>174</v>
      </c>
    </row>
    <row r="64" spans="1:17">
      <c r="A64" s="7" t="s">
        <v>153</v>
      </c>
      <c r="B64" s="178" t="s">
        <v>22</v>
      </c>
      <c r="C64" s="179" t="n">
        <v>2</v>
      </c>
      <c r="D64" s="63" t="n">
        <v>2</v>
      </c>
      <c r="E64" s="179" t="n">
        <v>2</v>
      </c>
      <c r="F64" s="63" t="n">
        <v>11</v>
      </c>
      <c r="G64" s="179" t="n">
        <v>12</v>
      </c>
      <c r="H64" s="63" t="n">
        <v>12</v>
      </c>
      <c r="I64" s="179" t="n">
        <v>17.1999999999999993</v>
      </c>
      <c r="J64" s="7" t="n">
        <v>0</v>
      </c>
      <c r="K64" s="7" t="n">
        <v>0</v>
      </c>
      <c r="L64" s="7" t="n">
        <v>0</v>
      </c>
      <c r="M64" s="7" t="n">
        <v>28</v>
      </c>
      <c r="N64" s="7" t="n">
        <v>43</v>
      </c>
      <c r="O64" s="7" t="n">
        <v>49</v>
      </c>
      <c r="P64" s="7" t="n">
        <v>26</v>
      </c>
      <c r="Q64" s="31">
        <f>SUM(J64:P64)</f>
        <v>146</v>
      </c>
    </row>
    <row r="65" spans="1:17">
      <c r="A65" s="7" t="s">
        <v>158</v>
      </c>
      <c r="B65" s="178" t="s">
        <v>22</v>
      </c>
      <c r="C65" s="179" t="n">
        <v>2</v>
      </c>
      <c r="D65" s="63" t="n">
        <v>2</v>
      </c>
      <c r="E65" s="179" t="n">
        <v>2</v>
      </c>
      <c r="F65" s="63" t="n">
        <v>11</v>
      </c>
      <c r="G65" s="179" t="n">
        <v>12</v>
      </c>
      <c r="H65" s="63" t="n">
        <v>12</v>
      </c>
      <c r="I65" s="179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31">
        <f>SUM(J65:P65)</f>
        <v>146</v>
      </c>
    </row>
    <row r="66" spans="1:17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</sheetData>
  <conditionalFormatting sqref="AI5:AI1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{60D289AC-90E6-CE97-F425-1B3EC88BE33C}</x14:id>
        </ext>
      </extLst>
    </cfRule>
  </conditionalFormatting>
  <conditionalFormatting sqref="AB5:AH19">
    <cfRule type="colorScale" priority="2">
      <colorScale>
        <cfvo type="min"/>
        <cfvo type="max"/>
        <color rgb="FFFCFCFF"/>
        <color rgb="FFF8696B"/>
      </colorScale>
    </cfRule>
  </conditionalFormatting>
  <conditionalFormatting sqref="U5:AA19">
    <cfRule type="colorScale" priority="3">
      <colorScale>
        <cfvo type="min"/>
        <cfvo type="max"/>
        <color rgb="FFFCFCFF"/>
        <color rgb="FF63BE7B"/>
      </colorScale>
    </cfRule>
  </conditionalFormatting>
  <conditionalFormatting sqref="Q5:Q1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{61C18634-8B2F-1366-E76F-757634D22F20}</x14:id>
        </ext>
      </extLst>
    </cfRule>
  </conditionalFormatting>
  <conditionalFormatting sqref="J5:P19">
    <cfRule type="colorScale" priority="5">
      <colorScale>
        <cfvo type="min"/>
        <cfvo type="max"/>
        <color rgb="FFFCFCFF"/>
        <color rgb="FFF8696B"/>
      </colorScale>
    </cfRule>
  </conditionalFormatting>
  <conditionalFormatting sqref="C5:I19">
    <cfRule type="colorScale" priority="6">
      <colorScale>
        <cfvo type="min"/>
        <cfvo type="max"/>
        <color rgb="FFFCFCFF"/>
        <color rgb="FF63BE7B"/>
      </colorScale>
    </cfRule>
  </conditionalFormatting>
  <conditionalFormatting sqref="Q51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{4EB90809-5246-F04E-8F78-7615D2101C6F}</x14:id>
        </ext>
      </extLst>
    </cfRule>
  </conditionalFormatting>
  <conditionalFormatting sqref="Q38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{0F668930-344E-D0D0-73A6-372E79AE1A5C}</x14:id>
        </ext>
      </extLst>
    </cfRule>
  </conditionalFormatting>
  <conditionalFormatting sqref="C22:I35">
    <cfRule type="colorScale" priority="9">
      <colorScale>
        <cfvo type="min"/>
        <cfvo type="max"/>
        <color rgb="FFFFEF9C"/>
        <color rgb="FF63BE7B"/>
      </colorScale>
    </cfRule>
  </conditionalFormatting>
  <conditionalFormatting sqref="J22:P35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2:Q35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{39FC354B-DEF5-F1A5-1869-F83711868761}</x14:id>
        </ext>
      </extLst>
    </cfRule>
  </conditionalFormatting>
  <conditionalFormatting sqref="Q39:Q48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{183532FB-2221-1E69-7034-FD7E7BDF3842}</x14:id>
        </ext>
      </extLst>
    </cfRule>
  </conditionalFormatting>
  <conditionalFormatting sqref="C38:I48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8:P48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2:Q6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{06ABB227-BE1C-7061-BE80-BC0A11E4EA1D}</x14:id>
        </ext>
      </extLst>
    </cfRule>
  </conditionalFormatting>
  <conditionalFormatting sqref="C51:I65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1:P65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D289AC-90E6-CE97-F425-1B3EC88BE3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AI5:AI19</xm:sqref>
        </x14:conditionalFormatting>
        <x14:conditionalFormatting xmlns:xm="http://schemas.microsoft.com/office/excel/2006/main">
          <x14:cfRule type="dataBar" id="{61C18634-8B2F-1366-E76F-757634D22F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Q5:Q19</xm:sqref>
        </x14:conditionalFormatting>
        <x14:conditionalFormatting xmlns:xm="http://schemas.microsoft.com/office/excel/2006/main">
          <x14:cfRule type="dataBar" id="{4EB90809-5246-F04E-8F78-7615D2101C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Q51</xm:sqref>
        </x14:conditionalFormatting>
        <x14:conditionalFormatting xmlns:xm="http://schemas.microsoft.com/office/excel/2006/main">
          <x14:cfRule type="dataBar" id="{0F668930-344E-D0D0-73A6-372E79AE1A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Q38</xm:sqref>
        </x14:conditionalFormatting>
        <x14:conditionalFormatting xmlns:xm="http://schemas.microsoft.com/office/excel/2006/main">
          <x14:cfRule type="dataBar" id="{39FC354B-DEF5-F1A5-1869-F837118687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Q22:Q35</xm:sqref>
        </x14:conditionalFormatting>
        <x14:conditionalFormatting xmlns:xm="http://schemas.microsoft.com/office/excel/2006/main">
          <x14:cfRule type="dataBar" id="{183532FB-2221-1E69-7034-FD7E7BDF38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Q39:Q48</xm:sqref>
        </x14:conditionalFormatting>
        <x14:conditionalFormatting xmlns:xm="http://schemas.microsoft.com/office/excel/2006/main">
          <x14:cfRule type="dataBar" id="{06ABB227-BE1C-7061-BE80-BC0A11E4EA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Q52:Q65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78571" defaultRowHeight="15.40"/>
  <cols>
    <col min="1" max="1" width="23.267857" customWidth="1" style="0"/>
    <col min="2" max="2" width="10.732143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38" t="s">
        <v>241</v>
      </c>
      <c r="B1" s="138" t="s">
        <v>242</v>
      </c>
      <c r="C1" s="138" t="s">
        <v>243</v>
      </c>
      <c r="D1" s="138" t="s">
        <v>244</v>
      </c>
      <c r="E1" s="138" t="s">
        <v>245</v>
      </c>
      <c r="F1" s="138" t="s">
        <v>246</v>
      </c>
      <c r="G1" s="138" t="s">
        <v>247</v>
      </c>
      <c r="H1" s="138" t="s">
        <v>71</v>
      </c>
      <c r="I1" s="138" t="s">
        <v>248</v>
      </c>
      <c r="J1" s="138" t="s">
        <v>249</v>
      </c>
      <c r="K1" s="138" t="s">
        <v>250</v>
      </c>
      <c r="L1" s="138" t="s">
        <v>251</v>
      </c>
      <c r="M1" s="138" t="s">
        <v>252</v>
      </c>
      <c r="N1" s="138" t="s">
        <v>253</v>
      </c>
      <c r="O1" s="138" t="s">
        <v>254</v>
      </c>
      <c r="P1" s="138" t="s">
        <v>139</v>
      </c>
      <c r="Q1" s="138" t="s">
        <v>115</v>
      </c>
      <c r="R1" s="138" t="s">
        <v>112</v>
      </c>
      <c r="S1" s="138" t="s">
        <v>187</v>
      </c>
      <c r="T1" s="138" t="s">
        <v>155</v>
      </c>
      <c r="U1" s="138" t="s">
        <v>255</v>
      </c>
      <c r="V1" s="138" t="s">
        <v>256</v>
      </c>
      <c r="W1" s="138" t="s">
        <v>257</v>
      </c>
    </row>
    <row r="2" spans="1:23">
      <c r="A2" s="7" t="s">
        <v>258</v>
      </c>
      <c r="B2" s="180" t="n">
        <v>41104</v>
      </c>
      <c r="C2" s="7" t="s">
        <v>259</v>
      </c>
      <c r="D2" s="7" t="s">
        <v>260</v>
      </c>
      <c r="E2" s="181" t="n">
        <v>71222460</v>
      </c>
      <c r="F2" s="181" t="n">
        <v>41951340</v>
      </c>
      <c r="G2" s="7" t="n">
        <v>91</v>
      </c>
      <c r="H2" s="182" t="n">
        <v>592340</v>
      </c>
      <c r="I2" s="181" t="n">
        <v>198822</v>
      </c>
      <c r="J2" s="182" t="n">
        <v>558930</v>
      </c>
      <c r="K2" s="181" t="n">
        <v>182586</v>
      </c>
      <c r="L2" s="7" t="n">
        <v>5.5</v>
      </c>
      <c r="M2" s="7" t="n">
        <v>5.75</v>
      </c>
      <c r="N2" s="7" t="n">
        <v>6.25</v>
      </c>
      <c r="O2" s="7" t="s">
        <v>261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262</v>
      </c>
      <c r="W2" s="7" t="n">
        <v>343</v>
      </c>
    </row>
    <row r="3" spans="1:23">
      <c r="A3" s="7" t="s">
        <v>263</v>
      </c>
      <c r="B3" s="180" t="n">
        <v>42911</v>
      </c>
      <c r="C3" s="7" t="s">
        <v>264</v>
      </c>
      <c r="D3" s="7" t="s">
        <v>265</v>
      </c>
      <c r="E3" s="181" t="n">
        <v>35424760</v>
      </c>
      <c r="F3" s="181" t="n">
        <v>19082620</v>
      </c>
      <c r="G3" s="7" t="n">
        <v>41</v>
      </c>
      <c r="H3" s="182" t="n">
        <v>975750</v>
      </c>
      <c r="I3" s="181" t="n">
        <v>148470</v>
      </c>
      <c r="J3" s="182" t="n">
        <v>873220</v>
      </c>
      <c r="K3" s="181" t="n">
        <v>129224</v>
      </c>
      <c r="L3" s="7" t="n">
        <v>6.25</v>
      </c>
      <c r="M3" s="7" t="n">
        <v>7</v>
      </c>
      <c r="N3" s="7" t="n">
        <v>4.25</v>
      </c>
      <c r="O3" s="7" t="s">
        <v>266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267</v>
      </c>
      <c r="W3" s="7" t="s">
        <v>268</v>
      </c>
    </row>
    <row r="4" spans="1:23">
      <c r="A4" s="7" t="s">
        <v>269</v>
      </c>
      <c r="B4" s="180" t="n">
        <v>41400</v>
      </c>
      <c r="C4" s="7" t="s">
        <v>270</v>
      </c>
      <c r="D4" s="7" t="s">
        <v>271</v>
      </c>
      <c r="E4" s="181" t="n">
        <v>150400335</v>
      </c>
      <c r="F4" s="181" t="n">
        <v>125704269</v>
      </c>
      <c r="G4" s="7" t="n">
        <v>246</v>
      </c>
      <c r="H4" s="182" t="n">
        <v>274480</v>
      </c>
      <c r="I4" s="181" t="n">
        <v>58734</v>
      </c>
      <c r="J4" s="182" t="n">
        <v>205950</v>
      </c>
      <c r="K4" s="181" t="n">
        <v>38652</v>
      </c>
      <c r="L4" s="7" t="n">
        <v>6.25</v>
      </c>
      <c r="M4" s="7" t="n">
        <v>6.5</v>
      </c>
      <c r="N4" s="7" t="n">
        <v>2.5</v>
      </c>
      <c r="O4" s="7" t="s">
        <v>272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273</v>
      </c>
      <c r="W4" s="7" t="s">
        <v>274</v>
      </c>
    </row>
    <row r="5" spans="1:23">
      <c r="A5" s="7" t="s">
        <v>275</v>
      </c>
      <c r="B5" s="180" t="n">
        <v>41773</v>
      </c>
      <c r="C5" s="7" t="s">
        <v>259</v>
      </c>
      <c r="D5" s="7" t="s">
        <v>276</v>
      </c>
      <c r="E5" s="181" t="n">
        <v>26986200</v>
      </c>
      <c r="F5" s="181" t="n">
        <v>5358180</v>
      </c>
      <c r="G5" s="7" t="n">
        <v>59</v>
      </c>
      <c r="H5" s="182" t="n">
        <v>254400</v>
      </c>
      <c r="I5" s="181" t="n">
        <v>197650</v>
      </c>
      <c r="J5" s="182" t="n">
        <v>235770</v>
      </c>
      <c r="K5" s="181" t="n">
        <v>183902</v>
      </c>
      <c r="L5" s="7" t="n">
        <v>4.75</v>
      </c>
      <c r="M5" s="7" t="n">
        <v>4.75</v>
      </c>
      <c r="N5" s="7" t="n">
        <v>5.75</v>
      </c>
      <c r="O5" s="7" t="s">
        <v>277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278</v>
      </c>
      <c r="W5" s="7" t="s">
        <v>236</v>
      </c>
    </row>
    <row r="6" spans="1:23">
      <c r="A6" s="7" t="s">
        <v>279</v>
      </c>
      <c r="B6" s="180" t="n">
        <v>43734</v>
      </c>
      <c r="C6" s="7" t="s">
        <v>259</v>
      </c>
      <c r="D6" s="7" t="s">
        <v>280</v>
      </c>
      <c r="E6" s="181" t="n">
        <v>245641</v>
      </c>
      <c r="F6" s="181" t="n">
        <v>0</v>
      </c>
      <c r="G6" s="7" t="n">
        <v>4</v>
      </c>
      <c r="H6" s="182" t="n">
        <v>25200</v>
      </c>
      <c r="I6" s="181" t="n">
        <v>9508</v>
      </c>
      <c r="J6" s="182" t="n">
        <v>17140</v>
      </c>
      <c r="K6" s="181" t="n">
        <v>5704</v>
      </c>
      <c r="L6" s="7" t="n">
        <v>4.75</v>
      </c>
      <c r="M6" s="7" t="n">
        <v>5.5</v>
      </c>
      <c r="N6" s="7" t="n">
        <v>2</v>
      </c>
      <c r="O6" s="7" t="s">
        <v>281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282</v>
      </c>
      <c r="W6" s="7" t="s">
        <v>236</v>
      </c>
    </row>
    <row r="7" spans="1:23">
      <c r="A7" s="7" t="s">
        <v>283</v>
      </c>
      <c r="B7" s="180" t="n">
        <v>42402</v>
      </c>
      <c r="C7" s="7" t="s">
        <v>259</v>
      </c>
      <c r="D7" s="7" t="s">
        <v>284</v>
      </c>
      <c r="E7" s="181" t="n">
        <v>0</v>
      </c>
      <c r="F7" s="181" t="n">
        <v>0</v>
      </c>
      <c r="G7" s="7" t="n">
        <v>0</v>
      </c>
      <c r="H7" s="182" t="n">
        <v>0</v>
      </c>
      <c r="I7" s="181" t="n">
        <v>0</v>
      </c>
      <c r="J7" s="182" t="n">
        <v>0</v>
      </c>
      <c r="K7" s="181" t="n">
        <v>0</v>
      </c>
      <c r="L7" s="7" t="n">
        <v>4.25</v>
      </c>
      <c r="M7" s="7" t="n">
        <v>6.5</v>
      </c>
      <c r="N7" s="7" t="n">
        <v>3</v>
      </c>
      <c r="O7" s="7" t="s">
        <v>285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286</v>
      </c>
      <c r="W7" s="7" t="s">
        <v>287</v>
      </c>
    </row>
    <row r="8" spans="1:23">
      <c r="A8" s="7" t="s">
        <v>288</v>
      </c>
      <c r="B8" s="180" t="n">
        <v>43637</v>
      </c>
      <c r="C8" s="7" t="s">
        <v>289</v>
      </c>
      <c r="D8" s="7" t="s">
        <v>284</v>
      </c>
      <c r="E8" s="181" t="n">
        <v>0</v>
      </c>
      <c r="F8" s="181" t="n">
        <v>1250000</v>
      </c>
      <c r="G8" s="7" t="n">
        <v>1</v>
      </c>
      <c r="H8" s="182" t="n">
        <v>34500</v>
      </c>
      <c r="I8" s="181" t="n">
        <v>8120</v>
      </c>
      <c r="J8" s="182" t="n">
        <v>31600</v>
      </c>
      <c r="K8" s="181" t="n">
        <v>6350</v>
      </c>
      <c r="L8" s="7" t="n">
        <v>6</v>
      </c>
      <c r="M8" s="7" t="n">
        <v>5.75</v>
      </c>
      <c r="N8" s="7" t="n">
        <v>2.75</v>
      </c>
      <c r="O8" s="7" t="s">
        <v>290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291</v>
      </c>
      <c r="W8" s="7" t="s">
        <v>236</v>
      </c>
    </row>
    <row r="9" spans="1:23">
      <c r="A9" s="7" t="s">
        <v>292</v>
      </c>
      <c r="B9" s="180" t="n">
        <v>42711</v>
      </c>
      <c r="C9" s="7" t="s">
        <v>289</v>
      </c>
      <c r="D9" s="7" t="s">
        <v>260</v>
      </c>
      <c r="E9" s="181" t="n">
        <v>41592110</v>
      </c>
      <c r="F9" s="181" t="n">
        <v>36568152</v>
      </c>
      <c r="G9" s="7" t="n">
        <v>121</v>
      </c>
      <c r="H9" s="182" t="n">
        <v>769860</v>
      </c>
      <c r="I9" s="181" t="n">
        <v>211532</v>
      </c>
      <c r="J9" s="182" t="n">
        <v>665350</v>
      </c>
      <c r="K9" s="181" t="n">
        <v>189598</v>
      </c>
      <c r="L9" s="7" t="n">
        <v>6.25</v>
      </c>
      <c r="M9" s="7" t="n">
        <v>7</v>
      </c>
      <c r="N9" s="7" t="n">
        <v>5</v>
      </c>
      <c r="O9" s="7" t="s">
        <v>293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294</v>
      </c>
      <c r="W9" s="7" t="s">
        <v>295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64286" defaultRowHeight="15.40"/>
  <cols>
    <col min="1" max="1" width="15.419643" customWidth="1" style="0"/>
    <col min="2" max="2" width="9.696429" customWidth="1" style="0"/>
    <col min="3" max="3" width="7.696429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3"/>
      <c r="B1" s="183"/>
      <c r="C1" s="183"/>
      <c r="D1" s="184" t="s">
        <v>296</v>
      </c>
      <c r="E1" s="184"/>
      <c r="F1" s="184"/>
      <c r="G1" s="184"/>
      <c r="H1" s="184"/>
      <c r="I1" s="184"/>
      <c r="K1" s="183"/>
      <c r="L1" s="183"/>
      <c r="M1" s="183"/>
      <c r="N1" s="185" t="n">
        <v>43756</v>
      </c>
      <c r="O1" s="185">
        <f>N27+1</f>
        <v>43764</v>
      </c>
      <c r="P1" s="185">
        <f>O1+7</f>
        <v>43771</v>
      </c>
      <c r="Q1" s="185">
        <f>P1+7</f>
        <v>43778</v>
      </c>
      <c r="R1" s="185">
        <f>Q1+7</f>
        <v>43785</v>
      </c>
      <c r="S1" s="185">
        <f>R1+7</f>
        <v>43792</v>
      </c>
      <c r="T1" s="185">
        <f>S1+7</f>
        <v>43799</v>
      </c>
      <c r="U1" s="185">
        <f>T1+7</f>
        <v>43806</v>
      </c>
      <c r="V1" s="185">
        <f>U1+7</f>
        <v>43813</v>
      </c>
      <c r="W1" s="185">
        <f>V1+7</f>
        <v>43820</v>
      </c>
      <c r="X1" s="185">
        <f>W1+7</f>
        <v>43827</v>
      </c>
      <c r="Y1" s="185">
        <f>X1+7</f>
        <v>43834</v>
      </c>
      <c r="Z1" s="185">
        <f>Y1+7</f>
        <v>43841</v>
      </c>
      <c r="AA1" s="185">
        <f>Z1+7</f>
        <v>43848</v>
      </c>
      <c r="AB1" s="185">
        <f>AA1+7</f>
        <v>43855</v>
      </c>
      <c r="AC1" s="185">
        <f>AB1+7</f>
        <v>43862</v>
      </c>
    </row>
    <row r="2" spans="1:29">
      <c r="A2" s="31"/>
      <c r="B2" s="31"/>
      <c r="C2" s="31"/>
      <c r="D2" s="186" t="s">
        <v>297</v>
      </c>
      <c r="E2" s="186"/>
      <c r="F2" s="186"/>
      <c r="G2" s="186"/>
      <c r="H2" s="186"/>
      <c r="I2" s="186"/>
      <c r="K2" s="31"/>
      <c r="L2" s="31"/>
      <c r="M2" s="31" t="s">
        <v>298</v>
      </c>
      <c r="N2" s="187" t="s">
        <v>299</v>
      </c>
      <c r="O2" s="188" t="s">
        <v>300</v>
      </c>
      <c r="P2" s="188" t="s">
        <v>301</v>
      </c>
      <c r="Q2" s="188" t="s">
        <v>302</v>
      </c>
      <c r="R2" s="188" t="s">
        <v>303</v>
      </c>
      <c r="S2" s="188" t="s">
        <v>304</v>
      </c>
      <c r="T2" s="188" t="s">
        <v>305</v>
      </c>
      <c r="U2" s="188" t="s">
        <v>306</v>
      </c>
      <c r="V2" s="188" t="s">
        <v>307</v>
      </c>
      <c r="W2" s="188" t="s">
        <v>308</v>
      </c>
      <c r="X2" s="188" t="s">
        <v>309</v>
      </c>
      <c r="Y2" s="188" t="s">
        <v>310</v>
      </c>
      <c r="Z2" s="188" t="s">
        <v>311</v>
      </c>
      <c r="AA2" s="188" t="s">
        <v>312</v>
      </c>
      <c r="AB2" s="188" t="s">
        <v>313</v>
      </c>
      <c r="AC2" s="188" t="s">
        <v>314</v>
      </c>
    </row>
    <row r="3" spans="1:29">
      <c r="A3" s="16"/>
      <c r="B3" s="16"/>
      <c r="C3" s="16"/>
      <c r="D3" s="189" t="s">
        <v>315</v>
      </c>
      <c r="E3" s="189"/>
      <c r="F3" s="190"/>
      <c r="G3" s="191" t="s">
        <v>316</v>
      </c>
      <c r="H3" s="191"/>
      <c r="I3" s="190"/>
      <c r="K3" s="16"/>
      <c r="L3" s="192"/>
      <c r="M3" s="192" t="s">
        <v>317</v>
      </c>
      <c r="N3" s="193">
        <f>966-19</f>
        <v>947</v>
      </c>
      <c r="O3" s="193">
        <f>N3+N11/30</f>
        <v>982</v>
      </c>
      <c r="P3" s="193">
        <f>O3+O11/30</f>
        <v>1015.33333333332996</v>
      </c>
      <c r="Q3" s="193">
        <f>P3+P11/30</f>
        <v>1048.66666666665992</v>
      </c>
      <c r="R3" s="193">
        <f>Q3+Q11/30</f>
        <v>1081.99999999999</v>
      </c>
      <c r="S3" s="193">
        <f>R3+R11/30</f>
        <v>1115.33333333332007</v>
      </c>
      <c r="T3" s="193">
        <f>S3+S11/30</f>
        <v>1148.66666666664992</v>
      </c>
      <c r="U3" s="193">
        <f>T3+T11/30</f>
        <v>1181.99999999997999</v>
      </c>
      <c r="V3" s="193">
        <f>U3+U11/30</f>
        <v>1215.33333333331007</v>
      </c>
      <c r="W3" s="193">
        <f>V3+V11/30</f>
        <v>1248.66666666663991</v>
      </c>
      <c r="X3" s="193">
        <f>W3+W11/30</f>
        <v>1281.99999999996999</v>
      </c>
      <c r="Y3" s="193">
        <f>X3+X11/30</f>
        <v>1315.33333333330006</v>
      </c>
      <c r="Z3" s="193">
        <f>Y3+Y11/30</f>
        <v>1348.66666666662991</v>
      </c>
      <c r="AA3" s="193">
        <f>Z3+Z11/30</f>
        <v>1381.99999999995998</v>
      </c>
      <c r="AB3" s="193">
        <f>AA3+AA11/30</f>
        <v>1415.33333333329006</v>
      </c>
      <c r="AC3" s="193">
        <f>AB3+AB11/30</f>
        <v>1448.6666666666199</v>
      </c>
    </row>
    <row r="4" spans="1:29">
      <c r="A4" s="16"/>
      <c r="B4" s="16"/>
      <c r="C4" s="16"/>
      <c r="D4" s="194"/>
      <c r="E4" s="195"/>
      <c r="F4" s="196"/>
      <c r="G4" s="194"/>
      <c r="H4" s="196"/>
      <c r="I4" s="197"/>
      <c r="K4" s="198" t="s">
        <v>318</v>
      </c>
      <c r="L4" s="198"/>
      <c r="M4" s="199" t="n">
        <v>0</v>
      </c>
      <c r="N4" s="199">
        <f>M4</f>
        <v>0</v>
      </c>
      <c r="O4" s="199">
        <f>N4-N13+N23</f>
        <v>0</v>
      </c>
      <c r="P4" s="199">
        <f>O4-O13+O23</f>
        <v>0</v>
      </c>
      <c r="Q4" s="199">
        <f>P4-P13+P23</f>
        <v>0</v>
      </c>
      <c r="R4" s="199">
        <f>Q4-Q13+Q23</f>
        <v>0</v>
      </c>
      <c r="S4" s="199">
        <f>R4-R13+R23</f>
        <v>0</v>
      </c>
      <c r="T4" s="199">
        <f>S4-S13+S23</f>
        <v>0</v>
      </c>
      <c r="U4" s="200">
        <f>T4-T13+T23</f>
        <v>0</v>
      </c>
      <c r="V4" s="199">
        <f>U4-U13+U23</f>
        <v>0</v>
      </c>
      <c r="W4" s="199">
        <f>V4-V13+V23</f>
        <v>0</v>
      </c>
      <c r="X4" s="199">
        <f>W4-W13+W23</f>
        <v>0</v>
      </c>
      <c r="Y4" s="199">
        <f>X4-X13+X23</f>
        <v>0</v>
      </c>
      <c r="Z4" s="200">
        <f>Y4-Y13+Y23</f>
        <v>0</v>
      </c>
      <c r="AA4" s="200">
        <f>Z4-Z13+Z23</f>
        <v>0</v>
      </c>
      <c r="AB4" s="200">
        <f>AA4-AA13+AA23</f>
        <v>0</v>
      </c>
      <c r="AC4" s="200">
        <f>AB4-AB13+AB23</f>
        <v>0</v>
      </c>
    </row>
    <row r="5" spans="1:29">
      <c r="A5" s="13"/>
      <c r="B5" s="13"/>
      <c r="C5" s="13"/>
      <c r="D5" s="201" t="s">
        <v>319</v>
      </c>
      <c r="E5" s="202">
        <f>SUM(E6:E8)</f>
        <v>843695</v>
      </c>
      <c r="F5" s="203">
        <f>E5/E35</f>
        <v>0.11462950291198799</v>
      </c>
      <c r="G5" s="201" t="s">
        <v>320</v>
      </c>
      <c r="H5" s="204">
        <f>H6+H7</f>
        <v>4397278</v>
      </c>
      <c r="I5" s="205">
        <f>H5/$H$75</f>
        <v>0.643235287965267943</v>
      </c>
      <c r="K5" s="206" t="s">
        <v>321</v>
      </c>
      <c r="L5" s="206"/>
      <c r="M5" s="207">
        <f>N5</f>
        <v>3553583</v>
      </c>
      <c r="N5" s="207">
        <f>AE66</f>
        <v>3553583</v>
      </c>
      <c r="O5" s="207">
        <f>N26</f>
        <v>3774250</v>
      </c>
      <c r="P5" s="207">
        <f>O26</f>
        <v>3882149.60449858988</v>
      </c>
      <c r="Q5" s="207">
        <f>P26</f>
        <v>3884389.93439549999</v>
      </c>
      <c r="R5" s="207">
        <f>Q26</f>
        <v>3970976.90909091011</v>
      </c>
      <c r="S5" s="207">
        <f>R26</f>
        <v>4077150.52858482022</v>
      </c>
      <c r="T5" s="207">
        <f>S26</f>
        <v>4091124.10684162006</v>
      </c>
      <c r="U5" s="208">
        <f>T26</f>
        <v>4096396.85473289993</v>
      </c>
      <c r="V5" s="207">
        <f>U26</f>
        <v>4222648.12652297039</v>
      </c>
      <c r="W5" s="207">
        <f>V26</f>
        <v>4238595.92221182026</v>
      </c>
      <c r="X5" s="207">
        <f>W26</f>
        <v>4399979.24179944955</v>
      </c>
      <c r="Y5" s="207">
        <f>X26</f>
        <v>4426333.53983131982</v>
      </c>
      <c r="Z5" s="208">
        <f>Y26</f>
        <v>4603752.82661669981</v>
      </c>
      <c r="AA5" s="208">
        <f>Z26</f>
        <v>4639519.59700096026</v>
      </c>
      <c r="AB5" s="208">
        <f>AA26</f>
        <v>4826279.85098409001</v>
      </c>
      <c r="AC5" s="208">
        <f>AB26</f>
        <v>4870380.5482661901</v>
      </c>
    </row>
    <row r="6" spans="1:29">
      <c r="A6" s="209" t="str">
        <f>L6</f>
        <v>Taquillas</v>
      </c>
      <c r="B6" s="210">
        <f>M6/$M$54</f>
        <v>0.199621993453133015</v>
      </c>
      <c r="D6" s="211" t="s">
        <v>322</v>
      </c>
      <c r="E6" s="212" t="n">
        <v>574995</v>
      </c>
      <c r="F6" s="213">
        <f>E6/E35</f>
        <v>0.078122296596374996</v>
      </c>
      <c r="G6" s="214" t="s">
        <v>323</v>
      </c>
      <c r="H6" s="215" t="n">
        <v>300000</v>
      </c>
      <c r="I6" s="216">
        <f>H6/$H$75</f>
        <v>0.0438840997520690035</v>
      </c>
      <c r="K6" s="209" t="s">
        <v>324</v>
      </c>
      <c r="L6" s="209" t="s">
        <v>324</v>
      </c>
      <c r="M6" s="217">
        <f>SUM(N6:AE6)</f>
        <v>1136347</v>
      </c>
      <c r="N6" s="218" t="n">
        <v>113648</v>
      </c>
      <c r="O6" s="218">
        <f>81809+54656</f>
        <v>136465</v>
      </c>
      <c r="P6" s="218" t="n">
        <v>24227</v>
      </c>
      <c r="Q6" s="218">
        <f>85603+17134</f>
        <v>102737</v>
      </c>
      <c r="R6" s="218">
        <f>112814+3673</f>
        <v>116487</v>
      </c>
      <c r="S6" s="218">
        <f>18695</f>
        <v>18695</v>
      </c>
      <c r="T6" s="218" t="n">
        <v>5397</v>
      </c>
      <c r="U6" s="218">
        <f>115800+5852</f>
        <v>121652</v>
      </c>
      <c r="V6" s="218" t="n">
        <v>6625</v>
      </c>
      <c r="W6" s="218" t="n">
        <v>147337</v>
      </c>
      <c r="X6" s="218" t="n">
        <v>7779</v>
      </c>
      <c r="Y6" s="218" t="n">
        <v>154668</v>
      </c>
      <c r="Z6" s="218" t="n">
        <v>8663</v>
      </c>
      <c r="AA6" s="218" t="n">
        <v>155304</v>
      </c>
      <c r="AB6" s="218" t="n">
        <v>8663</v>
      </c>
      <c r="AC6" s="218" t="n">
        <v>8000</v>
      </c>
    </row>
    <row r="7" spans="1:29">
      <c r="A7" s="209" t="str">
        <f>L7</f>
        <v>Patrocinadores</v>
      </c>
      <c r="B7" s="210">
        <f>M7/$M$54</f>
        <v>0.293459367519269989</v>
      </c>
      <c r="D7" s="211" t="s">
        <v>256</v>
      </c>
      <c r="E7" s="212" t="n">
        <v>268700</v>
      </c>
      <c r="F7" s="213">
        <f>E7/E35</f>
        <v>0.0365072063156129989</v>
      </c>
      <c r="G7" s="214" t="s">
        <v>325</v>
      </c>
      <c r="H7" s="215">
        <f>1187500+2909778</f>
        <v>4097278</v>
      </c>
      <c r="I7" s="216">
        <f>H7/$H$75</f>
        <v>0.599351188213199038</v>
      </c>
      <c r="K7" s="209" t="s">
        <v>326</v>
      </c>
      <c r="L7" s="209" t="s">
        <v>326</v>
      </c>
      <c r="M7" s="217">
        <f>SUM(N7:AE7)</f>
        <v>1670515.68884724006</v>
      </c>
      <c r="N7" s="218" t="n">
        <v>64200</v>
      </c>
      <c r="O7" s="218" t="n">
        <v>69765.604498594199</v>
      </c>
      <c r="P7" s="218" t="n">
        <v>76444.3298969072057</v>
      </c>
      <c r="Q7" s="218" t="n">
        <v>82380.9746954077127</v>
      </c>
      <c r="R7" s="218" t="n">
        <v>88317.6194939080888</v>
      </c>
      <c r="S7" s="218" t="n">
        <v>94009.5782567947026</v>
      </c>
      <c r="T7" s="218" t="n">
        <v>98706.747891283987</v>
      </c>
      <c r="U7" s="218" t="n">
        <v>103530.271790066006</v>
      </c>
      <c r="V7" s="218" t="n">
        <v>108353.795688847007</v>
      </c>
      <c r="W7" s="218" t="n">
        <v>113177.319587628997</v>
      </c>
      <c r="X7" s="218" t="n">
        <v>117806.298031864993</v>
      </c>
      <c r="Y7" s="218" t="n">
        <v>122082.286785379998</v>
      </c>
      <c r="Z7" s="218" t="n">
        <v>126534.770384255011</v>
      </c>
      <c r="AA7" s="218" t="n">
        <v>130987.253983129995</v>
      </c>
      <c r="AB7" s="218" t="n">
        <v>135068.69728209899</v>
      </c>
      <c r="AC7" s="218" t="n">
        <v>139150.140581068001</v>
      </c>
    </row>
    <row r="8" spans="1:34">
      <c r="A8" s="209" t="str">
        <f>L8</f>
        <v>Ventas</v>
      </c>
      <c r="B8" s="210">
        <f>M8/$M$54</f>
        <v>0</v>
      </c>
      <c r="D8" s="219" t="s">
        <v>327</v>
      </c>
      <c r="E8" s="220" t="n">
        <v>0</v>
      </c>
      <c r="F8" s="213">
        <f>E8/E35</f>
        <v>0</v>
      </c>
      <c r="G8" s="221"/>
      <c r="H8" s="222"/>
      <c r="I8" s="205"/>
      <c r="K8" s="209" t="s">
        <v>328</v>
      </c>
      <c r="L8" s="209" t="s">
        <v>329</v>
      </c>
      <c r="M8" s="217">
        <f>SUM(N8:AE8)</f>
        <v>0</v>
      </c>
      <c r="N8" s="218" t="n">
        <v>0</v>
      </c>
      <c r="O8" s="218" t="n">
        <v>0</v>
      </c>
      <c r="P8" s="218" t="n">
        <v>0</v>
      </c>
      <c r="Q8" s="218" t="n">
        <v>0</v>
      </c>
      <c r="R8" s="218" t="n">
        <v>0</v>
      </c>
      <c r="S8" s="218" t="n">
        <v>0</v>
      </c>
      <c r="T8" s="218" t="n">
        <v>0</v>
      </c>
      <c r="U8" s="218" t="n">
        <v>0</v>
      </c>
      <c r="V8" s="218" t="n">
        <v>0</v>
      </c>
      <c r="W8" s="218" t="n">
        <v>0</v>
      </c>
      <c r="X8" s="218" t="n">
        <v>0</v>
      </c>
      <c r="Y8" s="218" t="n">
        <v>0</v>
      </c>
      <c r="Z8" s="218" t="n">
        <v>0</v>
      </c>
      <c r="AA8" s="218" t="n">
        <v>0</v>
      </c>
      <c r="AB8" s="218" t="n">
        <v>0</v>
      </c>
      <c r="AC8" s="218" t="n">
        <v>0</v>
      </c>
      <c r="AG8" s="222"/>
      <c r="AH8" s="222"/>
    </row>
    <row r="9" spans="1:29">
      <c r="A9" s="209" t="str">
        <f>L9</f>
        <v>VentasCantera</v>
      </c>
      <c r="B9" s="210">
        <f>M9/$M$54</f>
        <v>0</v>
      </c>
      <c r="D9" s="223"/>
      <c r="E9" s="224"/>
      <c r="F9" s="203"/>
      <c r="G9" s="221"/>
      <c r="H9" s="222"/>
      <c r="I9" s="205"/>
      <c r="K9" s="209"/>
      <c r="L9" s="209" t="s">
        <v>330</v>
      </c>
      <c r="M9" s="217">
        <f>SUM(N9:AE9)</f>
        <v>0</v>
      </c>
      <c r="N9" s="218" t="n">
        <v>0</v>
      </c>
      <c r="O9" s="218" t="n">
        <v>0</v>
      </c>
      <c r="P9" s="218" t="n">
        <v>0</v>
      </c>
      <c r="Q9" s="218" t="n">
        <v>0</v>
      </c>
      <c r="R9" s="218" t="n">
        <v>0</v>
      </c>
      <c r="S9" s="218" t="n">
        <v>0</v>
      </c>
      <c r="T9" s="218" t="n">
        <v>0</v>
      </c>
      <c r="U9" s="218" t="n">
        <v>0</v>
      </c>
      <c r="V9" s="218" t="n">
        <v>0</v>
      </c>
      <c r="W9" s="218" t="n">
        <v>0</v>
      </c>
      <c r="X9" s="218" t="n">
        <v>0</v>
      </c>
      <c r="Y9" s="218" t="n">
        <v>0</v>
      </c>
      <c r="Z9" s="218" t="n">
        <v>0</v>
      </c>
      <c r="AA9" s="218" t="n">
        <v>0</v>
      </c>
      <c r="AB9" s="218" t="n">
        <v>0</v>
      </c>
      <c r="AC9" s="218" t="n">
        <v>0</v>
      </c>
    </row>
    <row r="10" spans="1:29">
      <c r="A10" s="209" t="str">
        <f>L10</f>
        <v>Comisiones</v>
      </c>
      <c r="B10" s="210">
        <f>M10/$M$54</f>
        <v>0</v>
      </c>
      <c r="D10" s="201" t="s">
        <v>331</v>
      </c>
      <c r="E10" s="202">
        <f>E11+E12+E13</f>
        <v>0</v>
      </c>
      <c r="F10" s="203">
        <f>E10/E35</f>
        <v>0</v>
      </c>
      <c r="G10" s="201" t="s">
        <v>332</v>
      </c>
      <c r="H10" s="204">
        <f>SUM(H11:H16)</f>
        <v>1364216.68884724006</v>
      </c>
      <c r="I10" s="205">
        <f>H10/$H$75</f>
        <v>0.199558070856034</v>
      </c>
      <c r="K10" s="209" t="s">
        <v>333</v>
      </c>
      <c r="L10" s="209" t="s">
        <v>333</v>
      </c>
      <c r="M10" s="217">
        <f>SUM(N10:AE10)</f>
        <v>0</v>
      </c>
      <c r="N10" s="218" t="n">
        <v>0</v>
      </c>
      <c r="O10" s="218" t="n">
        <v>0</v>
      </c>
      <c r="P10" s="218" t="n">
        <v>0</v>
      </c>
      <c r="Q10" s="218">
        <f>P10</f>
        <v>0</v>
      </c>
      <c r="R10" s="218">
        <f>Q10</f>
        <v>0</v>
      </c>
      <c r="S10" s="218">
        <f>R10</f>
        <v>0</v>
      </c>
      <c r="T10" s="218">
        <f>S10</f>
        <v>0</v>
      </c>
      <c r="U10" s="225" t="n">
        <v>0</v>
      </c>
      <c r="V10" s="218" t="n">
        <v>0</v>
      </c>
      <c r="W10" s="218" t="n">
        <v>0</v>
      </c>
      <c r="X10" s="218">
        <f>W10</f>
        <v>0</v>
      </c>
      <c r="Y10" s="218">
        <f>X10</f>
        <v>0</v>
      </c>
      <c r="Z10" s="225">
        <f>Y10</f>
        <v>0</v>
      </c>
      <c r="AA10" s="225">
        <f>Z10</f>
        <v>0</v>
      </c>
      <c r="AB10" s="225">
        <f>AA10</f>
        <v>0</v>
      </c>
      <c r="AC10" s="225">
        <f>AB10</f>
        <v>0</v>
      </c>
    </row>
    <row r="11" spans="1:29" ht="15.40" customHeight="1">
      <c r="A11" s="209" t="str">
        <f>L11</f>
        <v>Nuevos Socios</v>
      </c>
      <c r="B11" s="210">
        <f>M11/$M$54</f>
        <v>0.0028195023130460001</v>
      </c>
      <c r="D11" s="226" t="s">
        <v>334</v>
      </c>
      <c r="E11" s="227">
        <f>N4</f>
        <v>0</v>
      </c>
      <c r="F11" s="213">
        <f>E11/E35</f>
        <v>0</v>
      </c>
      <c r="G11" s="228" t="s">
        <v>335</v>
      </c>
      <c r="H11" s="229" t="n">
        <v>0</v>
      </c>
      <c r="I11" s="216">
        <f>H11/$H$75</f>
        <v>0</v>
      </c>
      <c r="K11" s="230" t="s">
        <v>336</v>
      </c>
      <c r="L11" s="209" t="s">
        <v>337</v>
      </c>
      <c r="M11" s="217">
        <f>SUM(N11:AE11)</f>
        <v>16050</v>
      </c>
      <c r="N11" s="218">
        <f>570+480</f>
        <v>1050</v>
      </c>
      <c r="O11" s="218" t="n">
        <v>1000</v>
      </c>
      <c r="P11" s="218">
        <f>O11</f>
        <v>1000</v>
      </c>
      <c r="Q11" s="218">
        <f>P11</f>
        <v>1000</v>
      </c>
      <c r="R11" s="218">
        <f>Q11</f>
        <v>1000</v>
      </c>
      <c r="S11" s="218">
        <f>R11</f>
        <v>1000</v>
      </c>
      <c r="T11" s="218">
        <f>S11</f>
        <v>1000</v>
      </c>
      <c r="U11" s="218">
        <f>T11</f>
        <v>1000</v>
      </c>
      <c r="V11" s="218">
        <f>U11</f>
        <v>1000</v>
      </c>
      <c r="W11" s="218">
        <f>V11</f>
        <v>1000</v>
      </c>
      <c r="X11" s="218">
        <f>W11</f>
        <v>1000</v>
      </c>
      <c r="Y11" s="218">
        <f>X11</f>
        <v>1000</v>
      </c>
      <c r="Z11" s="218">
        <f>Y11</f>
        <v>1000</v>
      </c>
      <c r="AA11" s="218">
        <f>Z11</f>
        <v>1000</v>
      </c>
      <c r="AB11" s="218">
        <f>AA11</f>
        <v>1000</v>
      </c>
      <c r="AC11" s="218">
        <f>AB11</f>
        <v>1000</v>
      </c>
    </row>
    <row r="12" spans="1:29">
      <c r="A12" s="209" t="str">
        <f>L12</f>
        <v>Premios</v>
      </c>
      <c r="B12" s="210">
        <f>M12/$M$54</f>
        <v>0.0245937896465059991</v>
      </c>
      <c r="D12" s="226" t="str">
        <f>L13</f>
        <v>Ing Reservas</v>
      </c>
      <c r="E12" s="227">
        <f>M13*-1</f>
        <v>0</v>
      </c>
      <c r="F12" s="213">
        <f>E12/E35</f>
        <v>0</v>
      </c>
      <c r="G12" s="228" t="s">
        <v>338</v>
      </c>
      <c r="H12" s="229" t="n">
        <v>0</v>
      </c>
      <c r="I12" s="216">
        <f>H12/$H$75</f>
        <v>0</v>
      </c>
      <c r="K12" s="230"/>
      <c r="L12" s="209" t="s">
        <v>339</v>
      </c>
      <c r="M12" s="217">
        <f>SUM(N12:AE12)</f>
        <v>140000</v>
      </c>
      <c r="N12" s="218" t="n">
        <v>140000</v>
      </c>
      <c r="O12" s="218" t="n">
        <v>0</v>
      </c>
      <c r="P12" s="218" t="n">
        <v>0</v>
      </c>
      <c r="Q12" s="218" t="n">
        <v>0</v>
      </c>
      <c r="R12" s="218" t="n">
        <v>0</v>
      </c>
      <c r="S12" s="218" t="n">
        <v>0</v>
      </c>
      <c r="T12" s="218" t="n">
        <v>0</v>
      </c>
      <c r="U12" s="225" t="n">
        <v>0</v>
      </c>
      <c r="V12" s="218" t="n">
        <v>0</v>
      </c>
      <c r="W12" s="218" t="n">
        <v>0</v>
      </c>
      <c r="X12" s="218" t="n">
        <v>0</v>
      </c>
      <c r="Y12" s="218" t="n">
        <v>0</v>
      </c>
      <c r="Z12" s="225" t="n">
        <v>0</v>
      </c>
      <c r="AA12" s="225" t="n">
        <v>0</v>
      </c>
      <c r="AB12" s="225" t="n">
        <v>0</v>
      </c>
      <c r="AC12" s="225" t="n">
        <v>0</v>
      </c>
    </row>
    <row r="13" spans="1:35">
      <c r="A13" s="209" t="str">
        <f>L13</f>
        <v>Ing Reservas</v>
      </c>
      <c r="B13" s="210">
        <f>M13/$M$54</f>
        <v>0</v>
      </c>
      <c r="C13" s="231"/>
      <c r="D13" s="226" t="str">
        <f>L23</f>
        <v>Pago Reservas</v>
      </c>
      <c r="E13" s="227">
        <f>M23</f>
        <v>0</v>
      </c>
      <c r="F13" s="213">
        <f>E13/E35</f>
        <v>0</v>
      </c>
      <c r="G13" s="228" t="s">
        <v>340</v>
      </c>
      <c r="H13" s="229" t="n">
        <v>0</v>
      </c>
      <c r="I13" s="216">
        <f>H13/$H$75</f>
        <v>0</v>
      </c>
      <c r="J13" s="232"/>
      <c r="K13" s="230"/>
      <c r="L13" s="209" t="s">
        <v>341</v>
      </c>
      <c r="M13" s="217">
        <f>SUM(N13:AE13)</f>
        <v>0</v>
      </c>
      <c r="N13" s="218" t="n">
        <v>0</v>
      </c>
      <c r="O13" s="218" t="n">
        <v>0</v>
      </c>
      <c r="P13" s="218">
        <f>O13</f>
        <v>0</v>
      </c>
      <c r="Q13" s="218">
        <f>P13</f>
        <v>0</v>
      </c>
      <c r="R13" s="218">
        <f>Q13</f>
        <v>0</v>
      </c>
      <c r="S13" s="218">
        <f>R13</f>
        <v>0</v>
      </c>
      <c r="T13" s="218">
        <f>S13</f>
        <v>0</v>
      </c>
      <c r="U13" s="225">
        <f>T13</f>
        <v>0</v>
      </c>
      <c r="V13" s="218">
        <f>U13</f>
        <v>0</v>
      </c>
      <c r="W13" s="218">
        <f>V13</f>
        <v>0</v>
      </c>
      <c r="X13" s="218">
        <f>W13</f>
        <v>0</v>
      </c>
      <c r="Y13" s="218">
        <f>X13</f>
        <v>0</v>
      </c>
      <c r="Z13" s="225">
        <f>Y13</f>
        <v>0</v>
      </c>
      <c r="AA13" s="225">
        <f>Z13</f>
        <v>0</v>
      </c>
      <c r="AB13" s="225">
        <f>AA13</f>
        <v>0</v>
      </c>
      <c r="AC13" s="225">
        <f>AB13</f>
        <v>0</v>
      </c>
      <c r="AD13" s="232"/>
      <c r="AE13" s="232"/>
      <c r="AF13" s="232"/>
      <c r="AG13" s="232"/>
      <c r="AH13" s="232"/>
      <c r="AI13" s="232"/>
    </row>
    <row r="14" spans="1:29">
      <c r="A14" s="231"/>
      <c r="B14" s="233">
        <f>SUM(B6:B13)</f>
        <v>0.52049465293195496</v>
      </c>
      <c r="D14" s="223"/>
      <c r="E14" s="234"/>
      <c r="G14" s="228" t="s">
        <v>342</v>
      </c>
      <c r="H14" s="229" t="n">
        <v>0</v>
      </c>
      <c r="I14" s="216">
        <f>H14/$H$75</f>
        <v>0</v>
      </c>
      <c r="K14" s="235" t="s">
        <v>343</v>
      </c>
      <c r="L14" s="236"/>
      <c r="M14" s="237">
        <f>SUM(N14:AE14)</f>
        <v>2962912.68884724006</v>
      </c>
      <c r="N14" s="238">
        <f>SUM(N6:N13)</f>
        <v>318898</v>
      </c>
      <c r="O14" s="238">
        <f>SUM(O6:O13)</f>
        <v>207230.60449859401</v>
      </c>
      <c r="P14" s="238">
        <f>SUM(P6:P13)</f>
        <v>101671.329896907002</v>
      </c>
      <c r="Q14" s="238">
        <f>SUM(Q6:Q13)</f>
        <v>186117.974695407989</v>
      </c>
      <c r="R14" s="238">
        <f>SUM(R6:R13)</f>
        <v>205804.619493907987</v>
      </c>
      <c r="S14" s="238">
        <f>SUM(S6:S13)</f>
        <v>113704.578256794994</v>
      </c>
      <c r="T14" s="238">
        <f>SUM(T6:T13)</f>
        <v>105103.747891284002</v>
      </c>
      <c r="U14" s="238">
        <f>SUM(U6:U13)</f>
        <v>226182.271790066006</v>
      </c>
      <c r="V14" s="238">
        <f>SUM(V6:V13)</f>
        <v>115978.795688847007</v>
      </c>
      <c r="W14" s="238">
        <f>SUM(W6:W13)</f>
        <v>261514.319587628997</v>
      </c>
      <c r="X14" s="238">
        <f>SUM(X6:X13)</f>
        <v>126585.298031864993</v>
      </c>
      <c r="Y14" s="238">
        <f>SUM(Y6:Y13)</f>
        <v>277750.286785379983</v>
      </c>
      <c r="Z14" s="238">
        <f>SUM(Z6:Z13)</f>
        <v>136197.770384255011</v>
      </c>
      <c r="AA14" s="238">
        <f>SUM(AA6:AA13)</f>
        <v>287291.25398312998</v>
      </c>
      <c r="AB14" s="238">
        <f>SUM(AB6:AB13)</f>
        <v>144731.69728209899</v>
      </c>
      <c r="AC14" s="238">
        <f>SUM(AC6:AC13)</f>
        <v>148150.140581068001</v>
      </c>
    </row>
    <row r="15" spans="1:29">
      <c r="A15" s="239">
        <f>M14</f>
        <v>2962912.68884724006</v>
      </c>
      <c r="B15" s="239"/>
      <c r="D15" s="201" t="s">
        <v>344</v>
      </c>
      <c r="E15" s="202">
        <f>SUM(E16:E19)</f>
        <v>0</v>
      </c>
      <c r="F15" s="203">
        <f>E15/E35</f>
        <v>0</v>
      </c>
      <c r="G15" s="228" t="s">
        <v>345</v>
      </c>
      <c r="H15" s="229" t="n">
        <v>0</v>
      </c>
      <c r="I15" s="216">
        <f>H15/$H$75</f>
        <v>0</v>
      </c>
      <c r="K15" s="240" t="s">
        <v>248</v>
      </c>
      <c r="L15" s="241" t="str">
        <f>K15</f>
        <v>Sueldos</v>
      </c>
      <c r="M15" s="242">
        <f>SUM(N15:AE15)</f>
        <v>146720</v>
      </c>
      <c r="N15" s="243">
        <f>AE55</f>
        <v>8420</v>
      </c>
      <c r="O15" s="243">
        <f>N15+100</f>
        <v>8520</v>
      </c>
      <c r="P15" s="243">
        <f>O15+100</f>
        <v>8620</v>
      </c>
      <c r="Q15" s="243">
        <f>P15+100</f>
        <v>8720</v>
      </c>
      <c r="R15" s="243">
        <f>Q15+100</f>
        <v>8820</v>
      </c>
      <c r="S15" s="243">
        <f>R15+100</f>
        <v>8920</v>
      </c>
      <c r="T15" s="243">
        <f>S15+100</f>
        <v>9020</v>
      </c>
      <c r="U15" s="243">
        <f>T15+100</f>
        <v>9120</v>
      </c>
      <c r="V15" s="243">
        <f>U15+100</f>
        <v>9220</v>
      </c>
      <c r="W15" s="243">
        <f>V15+100</f>
        <v>9320</v>
      </c>
      <c r="X15" s="243">
        <f>W15+100</f>
        <v>9420</v>
      </c>
      <c r="Y15" s="243">
        <f>X15+100</f>
        <v>9520</v>
      </c>
      <c r="Z15" s="243">
        <f>Y15+100</f>
        <v>9620</v>
      </c>
      <c r="AA15" s="243">
        <f>Z15+100</f>
        <v>9720</v>
      </c>
      <c r="AB15" s="243">
        <f>AA15+100</f>
        <v>9820</v>
      </c>
      <c r="AC15" s="243">
        <f>AB15+100</f>
        <v>9920</v>
      </c>
    </row>
    <row r="16" spans="4:29">
      <c r="D16" s="226" t="s">
        <v>346</v>
      </c>
      <c r="E16" s="227" t="n">
        <v>0</v>
      </c>
      <c r="F16" s="213">
        <f>E16/E35</f>
        <v>0</v>
      </c>
      <c r="G16" s="244" t="s">
        <v>347</v>
      </c>
      <c r="H16" s="245">
        <f>E29-H26</f>
        <v>1364216.68884724006</v>
      </c>
      <c r="I16" s="216">
        <f>H16/$H$75</f>
        <v>0.199558070856034</v>
      </c>
      <c r="K16" s="240" t="s">
        <v>348</v>
      </c>
      <c r="L16" s="241" t="str">
        <f>K16</f>
        <v>Mantenimiento </v>
      </c>
      <c r="M16" s="242">
        <f>SUM(N16:AE16)</f>
        <v>203056</v>
      </c>
      <c r="N16" s="243" t="n">
        <v>12691</v>
      </c>
      <c r="O16" s="243">
        <f>N16</f>
        <v>12691</v>
      </c>
      <c r="P16" s="243">
        <f>O16</f>
        <v>12691</v>
      </c>
      <c r="Q16" s="243">
        <f>P16</f>
        <v>12691</v>
      </c>
      <c r="R16" s="243">
        <f>Q16</f>
        <v>12691</v>
      </c>
      <c r="S16" s="243">
        <f>R16</f>
        <v>12691</v>
      </c>
      <c r="T16" s="243">
        <f>S16</f>
        <v>12691</v>
      </c>
      <c r="U16" s="243">
        <f>T16</f>
        <v>12691</v>
      </c>
      <c r="V16" s="243">
        <f>U16</f>
        <v>12691</v>
      </c>
      <c r="W16" s="243">
        <f>V16</f>
        <v>12691</v>
      </c>
      <c r="X16" s="243">
        <f>W16</f>
        <v>12691</v>
      </c>
      <c r="Y16" s="243">
        <f>X16</f>
        <v>12691</v>
      </c>
      <c r="Z16" s="243">
        <f>Y16</f>
        <v>12691</v>
      </c>
      <c r="AA16" s="243">
        <f>Z16</f>
        <v>12691</v>
      </c>
      <c r="AB16" s="243">
        <f>AA16</f>
        <v>12691</v>
      </c>
      <c r="AC16" s="243">
        <f>AB16</f>
        <v>12691</v>
      </c>
    </row>
    <row r="17" spans="4:29" ht="20.25" customHeight="1">
      <c r="D17" s="226" t="s">
        <v>344</v>
      </c>
      <c r="E17" s="227" t="n">
        <v>0</v>
      </c>
      <c r="F17" s="213">
        <f>E17/E35</f>
        <v>0</v>
      </c>
      <c r="G17" s="223"/>
      <c r="H17" s="222"/>
      <c r="I17" s="246"/>
      <c r="K17" s="240" t="s">
        <v>349</v>
      </c>
      <c r="L17" s="241" t="s">
        <v>322</v>
      </c>
      <c r="M17" s="242">
        <f>SUM(N17:AE17)</f>
        <v>0</v>
      </c>
      <c r="N17" s="243" t="n">
        <v>0</v>
      </c>
      <c r="O17" s="243">
        <f>N17</f>
        <v>0</v>
      </c>
      <c r="P17" s="243">
        <f>O17</f>
        <v>0</v>
      </c>
      <c r="Q17" s="243">
        <f>P17</f>
        <v>0</v>
      </c>
      <c r="R17" s="243">
        <f>Q17</f>
        <v>0</v>
      </c>
      <c r="S17" s="243">
        <f>R17</f>
        <v>0</v>
      </c>
      <c r="T17" s="243">
        <f>S17</f>
        <v>0</v>
      </c>
      <c r="U17" s="243">
        <f>T17</f>
        <v>0</v>
      </c>
      <c r="V17" s="243">
        <f>U17</f>
        <v>0</v>
      </c>
      <c r="W17" s="243">
        <f>V17</f>
        <v>0</v>
      </c>
      <c r="X17" s="243">
        <f>W17</f>
        <v>0</v>
      </c>
      <c r="Y17" s="243">
        <f>X17</f>
        <v>0</v>
      </c>
      <c r="Z17" s="243">
        <f>Y17</f>
        <v>0</v>
      </c>
      <c r="AA17" s="243">
        <f>Z17</f>
        <v>0</v>
      </c>
      <c r="AB17" s="243">
        <f>AA17</f>
        <v>0</v>
      </c>
      <c r="AC17" s="243">
        <f>AB17</f>
        <v>0</v>
      </c>
    </row>
    <row r="18" spans="4:29">
      <c r="D18" s="226" t="s">
        <v>350</v>
      </c>
      <c r="E18" s="227" t="n">
        <v>0</v>
      </c>
      <c r="F18" s="213">
        <f>E18/E35</f>
        <v>0</v>
      </c>
      <c r="G18" s="201" t="s">
        <v>351</v>
      </c>
      <c r="H18" s="247">
        <f>H19</f>
        <v>0</v>
      </c>
      <c r="I18" s="205">
        <f>H18/$H$75</f>
        <v>0</v>
      </c>
      <c r="K18" s="240" t="s">
        <v>352</v>
      </c>
      <c r="L18" s="241" t="str">
        <f>K18</f>
        <v>Empleados</v>
      </c>
      <c r="M18" s="242">
        <f>SUM(N18:AE18)</f>
        <v>913920</v>
      </c>
      <c r="N18" s="243" t="n">
        <v>57120</v>
      </c>
      <c r="O18" s="243">
        <f>N18</f>
        <v>57120</v>
      </c>
      <c r="P18" s="243">
        <f>O18</f>
        <v>57120</v>
      </c>
      <c r="Q18" s="243">
        <f>P18</f>
        <v>57120</v>
      </c>
      <c r="R18" s="243">
        <f>Q18</f>
        <v>57120</v>
      </c>
      <c r="S18" s="243">
        <f>R18</f>
        <v>57120</v>
      </c>
      <c r="T18" s="243">
        <f>S18</f>
        <v>57120</v>
      </c>
      <c r="U18" s="243">
        <f>T18</f>
        <v>57120</v>
      </c>
      <c r="V18" s="243">
        <f>U18</f>
        <v>57120</v>
      </c>
      <c r="W18" s="243">
        <f>V18</f>
        <v>57120</v>
      </c>
      <c r="X18" s="243">
        <f>W18</f>
        <v>57120</v>
      </c>
      <c r="Y18" s="243">
        <f>X18</f>
        <v>57120</v>
      </c>
      <c r="Z18" s="243">
        <f>Y18</f>
        <v>57120</v>
      </c>
      <c r="AA18" s="243">
        <f>Z18</f>
        <v>57120</v>
      </c>
      <c r="AB18" s="243">
        <f>AA18</f>
        <v>57120</v>
      </c>
      <c r="AC18" s="243">
        <f>AB18</f>
        <v>57120</v>
      </c>
    </row>
    <row r="19" spans="4:29">
      <c r="D19" s="226" t="s">
        <v>353</v>
      </c>
      <c r="E19" s="227" t="n">
        <v>0</v>
      </c>
      <c r="F19" s="213">
        <f>E19/E35</f>
        <v>0</v>
      </c>
      <c r="G19" s="248" t="s">
        <v>354</v>
      </c>
      <c r="H19" s="249">
        <f>M20</f>
        <v>0</v>
      </c>
      <c r="I19" s="216">
        <f>H19/$H$75</f>
        <v>0</v>
      </c>
      <c r="K19" s="240" t="s">
        <v>355</v>
      </c>
      <c r="L19" s="241" t="str">
        <f>K19</f>
        <v>Juveniles</v>
      </c>
      <c r="M19" s="242">
        <f>SUM(N19:AE19)</f>
        <v>320000</v>
      </c>
      <c r="N19" s="243" t="n">
        <v>20000</v>
      </c>
      <c r="O19" s="243" t="n">
        <v>20000</v>
      </c>
      <c r="P19" s="243" t="n">
        <v>20000</v>
      </c>
      <c r="Q19" s="243" t="n">
        <v>20000</v>
      </c>
      <c r="R19" s="243" t="n">
        <v>20000</v>
      </c>
      <c r="S19" s="243" t="n">
        <v>20000</v>
      </c>
      <c r="T19" s="243" t="n">
        <v>20000</v>
      </c>
      <c r="U19" s="243" t="n">
        <v>20000</v>
      </c>
      <c r="V19" s="243" t="n">
        <v>20000</v>
      </c>
      <c r="W19" s="243" t="n">
        <v>20000</v>
      </c>
      <c r="X19" s="243" t="n">
        <v>20000</v>
      </c>
      <c r="Y19" s="243" t="n">
        <v>20000</v>
      </c>
      <c r="Z19" s="243" t="n">
        <v>20000</v>
      </c>
      <c r="AA19" s="243" t="n">
        <v>20000</v>
      </c>
      <c r="AB19" s="243" t="n">
        <v>20000</v>
      </c>
      <c r="AC19" s="243" t="n">
        <v>20000</v>
      </c>
    </row>
    <row r="20" spans="4:29" ht="18.75" customHeight="1">
      <c r="D20" s="223"/>
      <c r="E20" s="234"/>
      <c r="G20" s="221"/>
      <c r="H20" s="222"/>
      <c r="I20" s="216"/>
      <c r="K20" s="240" t="s">
        <v>356</v>
      </c>
      <c r="L20" s="241" t="s">
        <v>354</v>
      </c>
      <c r="M20" s="242">
        <f>SUM(N20:AE20)</f>
        <v>0</v>
      </c>
      <c r="N20" s="243" t="n">
        <v>0</v>
      </c>
      <c r="O20" s="243" t="n">
        <v>0</v>
      </c>
      <c r="P20" s="243" t="n">
        <v>0</v>
      </c>
      <c r="Q20" s="243" t="n">
        <v>0</v>
      </c>
      <c r="R20" s="243" t="n">
        <v>0</v>
      </c>
      <c r="S20" s="243" t="n">
        <v>0</v>
      </c>
      <c r="T20" s="243" t="n">
        <v>0</v>
      </c>
      <c r="U20" s="243" t="n">
        <v>0</v>
      </c>
      <c r="V20" s="243" t="n">
        <v>0</v>
      </c>
      <c r="W20" s="243" t="n">
        <v>0</v>
      </c>
      <c r="X20" s="243" t="n">
        <v>0</v>
      </c>
      <c r="Y20" s="243" t="n">
        <v>0</v>
      </c>
      <c r="Z20" s="243" t="n">
        <v>0</v>
      </c>
      <c r="AA20" s="243" t="n">
        <v>0</v>
      </c>
      <c r="AB20" s="243" t="n">
        <v>0</v>
      </c>
      <c r="AC20" s="243" t="n">
        <v>0</v>
      </c>
    </row>
    <row r="21" spans="4:29" ht="15.40" customHeight="1">
      <c r="D21" s="201" t="s">
        <v>329</v>
      </c>
      <c r="E21" s="250">
        <f>E22</f>
        <v>0</v>
      </c>
      <c r="F21" s="203">
        <f>E21/E35</f>
        <v>0</v>
      </c>
      <c r="G21" s="221"/>
      <c r="H21" s="222"/>
      <c r="I21" s="216"/>
      <c r="K21" s="251" t="s">
        <v>336</v>
      </c>
      <c r="L21" s="241" t="s">
        <v>256</v>
      </c>
      <c r="M21" s="242">
        <f>SUM(N21:AE21)</f>
        <v>0</v>
      </c>
      <c r="N21" s="243" t="n">
        <v>0</v>
      </c>
      <c r="O21" s="243" t="n">
        <v>0</v>
      </c>
      <c r="P21" s="243" t="n">
        <v>0</v>
      </c>
      <c r="Q21" s="243" t="n">
        <v>0</v>
      </c>
      <c r="R21" s="243" t="n">
        <v>0</v>
      </c>
      <c r="S21" s="243" t="n">
        <v>0</v>
      </c>
      <c r="T21" s="243" t="n">
        <v>0</v>
      </c>
      <c r="U21" s="243" t="n">
        <v>0</v>
      </c>
      <c r="V21" s="243" t="n">
        <v>0</v>
      </c>
      <c r="W21" s="243" t="n">
        <v>0</v>
      </c>
      <c r="X21" s="243" t="n">
        <v>0</v>
      </c>
      <c r="Y21" s="243" t="n">
        <v>0</v>
      </c>
      <c r="Z21" s="243" t="n">
        <v>0</v>
      </c>
      <c r="AA21" s="243" t="n">
        <v>0</v>
      </c>
      <c r="AB21" s="243" t="n">
        <v>0</v>
      </c>
      <c r="AC21" s="243" t="n">
        <v>0</v>
      </c>
    </row>
    <row r="22" spans="4:29">
      <c r="D22" s="226" t="s">
        <v>329</v>
      </c>
      <c r="E22" s="227">
        <f>M8+M9</f>
        <v>0</v>
      </c>
      <c r="F22" s="213">
        <f>E22/E35</f>
        <v>0</v>
      </c>
      <c r="G22" s="201" t="s">
        <v>357</v>
      </c>
      <c r="H22" s="204">
        <f>SUM(H23:H24)</f>
        <v>0</v>
      </c>
      <c r="I22" s="205">
        <f>H22/$H$75</f>
        <v>0</v>
      </c>
      <c r="K22" s="251"/>
      <c r="L22" s="241" t="s">
        <v>358</v>
      </c>
      <c r="M22" s="242">
        <f>SUM(N22:AE22)</f>
        <v>15000</v>
      </c>
      <c r="N22" s="243" t="n">
        <v>0</v>
      </c>
      <c r="O22" s="243" t="n">
        <v>1000</v>
      </c>
      <c r="P22" s="243">
        <f>O22</f>
        <v>1000</v>
      </c>
      <c r="Q22" s="243">
        <f>P22</f>
        <v>1000</v>
      </c>
      <c r="R22" s="243">
        <f>Q22</f>
        <v>1000</v>
      </c>
      <c r="S22" s="243">
        <f>R22</f>
        <v>1000</v>
      </c>
      <c r="T22" s="243">
        <f>S22</f>
        <v>1000</v>
      </c>
      <c r="U22" s="243">
        <f>T22</f>
        <v>1000</v>
      </c>
      <c r="V22" s="243">
        <f>U22</f>
        <v>1000</v>
      </c>
      <c r="W22" s="243">
        <f>V22</f>
        <v>1000</v>
      </c>
      <c r="X22" s="243">
        <f>W22</f>
        <v>1000</v>
      </c>
      <c r="Y22" s="243">
        <f>X22</f>
        <v>1000</v>
      </c>
      <c r="Z22" s="243">
        <f>Y22</f>
        <v>1000</v>
      </c>
      <c r="AA22" s="243">
        <f>Z22</f>
        <v>1000</v>
      </c>
      <c r="AB22" s="243">
        <f>AA22</f>
        <v>1000</v>
      </c>
      <c r="AC22" s="243">
        <f>AB22</f>
        <v>1000</v>
      </c>
    </row>
    <row r="23" spans="3:29" ht="15.75" customHeight="1">
      <c r="C23" s="252"/>
      <c r="D23" s="223"/>
      <c r="E23" s="234"/>
      <c r="G23" s="248" t="s">
        <v>322</v>
      </c>
      <c r="H23" s="253">
        <f>M17</f>
        <v>0</v>
      </c>
      <c r="I23" s="216">
        <f>H23/$H$75</f>
        <v>0</v>
      </c>
      <c r="K23" s="251"/>
      <c r="L23" s="241" t="s">
        <v>359</v>
      </c>
      <c r="M23" s="242">
        <f>SUM(N23:AE23)</f>
        <v>0</v>
      </c>
      <c r="N23" s="243" t="n">
        <v>0</v>
      </c>
      <c r="O23" s="243" t="n">
        <v>0</v>
      </c>
      <c r="P23" s="243" t="n">
        <v>0</v>
      </c>
      <c r="Q23" s="243" t="n">
        <v>0</v>
      </c>
      <c r="R23" s="243" t="n">
        <v>0</v>
      </c>
      <c r="S23" s="243" t="n">
        <v>0</v>
      </c>
      <c r="T23" s="243" t="n">
        <v>0</v>
      </c>
      <c r="U23" s="243" t="n">
        <v>0</v>
      </c>
      <c r="V23" s="243" t="n">
        <v>0</v>
      </c>
      <c r="W23" s="243" t="n">
        <v>0</v>
      </c>
      <c r="X23" s="243" t="n">
        <v>0</v>
      </c>
      <c r="Y23" s="243" t="n">
        <v>0</v>
      </c>
      <c r="Z23" s="243" t="n">
        <v>0</v>
      </c>
      <c r="AA23" s="243" t="n">
        <v>0</v>
      </c>
      <c r="AB23" s="243" t="n">
        <v>0</v>
      </c>
      <c r="AC23" s="243" t="n">
        <v>0</v>
      </c>
    </row>
    <row r="24" spans="1:29">
      <c r="A24" s="241" t="str">
        <f>L15</f>
        <v>Sueldos</v>
      </c>
      <c r="B24" s="254">
        <f>M15/$M$65</f>
        <v>0.0601579967452689957</v>
      </c>
      <c r="C24" s="13"/>
      <c r="D24" s="201" t="s">
        <v>360</v>
      </c>
      <c r="E24" s="202">
        <f>E25+E26-E27</f>
        <v>3553583</v>
      </c>
      <c r="F24" s="203">
        <f>E24/E35</f>
        <v>0.482811268108132019</v>
      </c>
      <c r="G24" s="248" t="s">
        <v>256</v>
      </c>
      <c r="H24" s="253">
        <f>M21</f>
        <v>0</v>
      </c>
      <c r="I24" s="216">
        <f>H24/$H$75</f>
        <v>0</v>
      </c>
      <c r="K24" s="240" t="s">
        <v>361</v>
      </c>
      <c r="L24" s="241" t="str">
        <f>K24</f>
        <v>Intereses</v>
      </c>
      <c r="M24" s="242">
        <f>SUM(N24:AE24)</f>
        <v>0</v>
      </c>
      <c r="N24" s="243" t="n">
        <v>0</v>
      </c>
      <c r="O24" s="243" t="n">
        <v>0</v>
      </c>
      <c r="P24" s="243" t="n">
        <v>0</v>
      </c>
      <c r="Q24" s="243" t="n">
        <v>0</v>
      </c>
      <c r="R24" s="243" t="n">
        <v>0</v>
      </c>
      <c r="S24" s="243" t="n">
        <v>0</v>
      </c>
      <c r="T24" s="243" t="n">
        <v>0</v>
      </c>
      <c r="U24" s="243" t="n">
        <v>0</v>
      </c>
      <c r="V24" s="243" t="n">
        <v>0</v>
      </c>
      <c r="W24" s="243" t="n">
        <v>0</v>
      </c>
      <c r="X24" s="243" t="n">
        <v>0</v>
      </c>
      <c r="Y24" s="243" t="n">
        <v>0</v>
      </c>
      <c r="Z24" s="243" t="n">
        <v>0</v>
      </c>
      <c r="AA24" s="243" t="n">
        <v>0</v>
      </c>
      <c r="AB24" s="243" t="n">
        <v>0</v>
      </c>
      <c r="AC24" s="243" t="n">
        <v>0</v>
      </c>
    </row>
    <row r="25" spans="1:29">
      <c r="A25" s="241" t="str">
        <f>L16</f>
        <v>Mantenimiento </v>
      </c>
      <c r="B25" s="254">
        <f>M16/$M$65</f>
        <v>0.0832568306100549904</v>
      </c>
      <c r="C25" s="183"/>
      <c r="D25" s="228" t="s">
        <v>362</v>
      </c>
      <c r="E25" s="255">
        <f>N5</f>
        <v>3553583</v>
      </c>
      <c r="F25" s="213">
        <f>E25/E35</f>
        <v>0.482811268108132019</v>
      </c>
      <c r="G25" s="221"/>
      <c r="H25" s="222"/>
      <c r="I25" s="216"/>
      <c r="K25" s="256" t="s">
        <v>363</v>
      </c>
      <c r="L25" s="257"/>
      <c r="M25" s="258">
        <f>SUM(N25:AE25)</f>
        <v>1598696</v>
      </c>
      <c r="N25" s="259">
        <f>SUM(N15:N24)</f>
        <v>98231</v>
      </c>
      <c r="O25" s="259">
        <f>SUM(O15:O24)</f>
        <v>99331</v>
      </c>
      <c r="P25" s="259">
        <f>SUM(P15:P24)</f>
        <v>99431</v>
      </c>
      <c r="Q25" s="259">
        <f>SUM(Q15:Q24)</f>
        <v>99531</v>
      </c>
      <c r="R25" s="259">
        <f>SUM(R15:R24)</f>
        <v>99631</v>
      </c>
      <c r="S25" s="259">
        <f>SUM(S15:S24)</f>
        <v>99731</v>
      </c>
      <c r="T25" s="259">
        <f>SUM(T15:T24)</f>
        <v>99831</v>
      </c>
      <c r="U25" s="259">
        <f>SUM(U15:U24)</f>
        <v>99931</v>
      </c>
      <c r="V25" s="259">
        <f>SUM(V15:V24)</f>
        <v>100031</v>
      </c>
      <c r="W25" s="259">
        <f>SUM(W15:W24)</f>
        <v>100131</v>
      </c>
      <c r="X25" s="259">
        <f>SUM(X15:X24)</f>
        <v>100231</v>
      </c>
      <c r="Y25" s="259">
        <f>SUM(Y15:Y24)</f>
        <v>100331</v>
      </c>
      <c r="Z25" s="259">
        <f>SUM(Z15:Z24)</f>
        <v>100431</v>
      </c>
      <c r="AA25" s="259">
        <f>SUM(AA15:AA24)</f>
        <v>100531</v>
      </c>
      <c r="AB25" s="259">
        <f>SUM(AB15:AB24)</f>
        <v>100631</v>
      </c>
      <c r="AC25" s="259">
        <f>SUM(AC15:AC24)</f>
        <v>100731</v>
      </c>
    </row>
    <row r="26" spans="1:29">
      <c r="A26" s="241" t="str">
        <f>L17</f>
        <v>Estadio</v>
      </c>
      <c r="B26" s="254">
        <f>M17/$M$65</f>
        <v>0</v>
      </c>
      <c r="C26" s="16"/>
      <c r="D26" s="228" t="str">
        <f>D12</f>
        <v>Ing Reservas</v>
      </c>
      <c r="E26" s="255">
        <f>M13</f>
        <v>0</v>
      </c>
      <c r="F26" s="213">
        <f>E26/E35</f>
        <v>0</v>
      </c>
      <c r="G26" s="201" t="s">
        <v>364</v>
      </c>
      <c r="H26" s="204">
        <f>SUM(H27:H32)</f>
        <v>1598696</v>
      </c>
      <c r="I26" s="205">
        <f>H26/$H$75</f>
        <v>0.233857782457448016</v>
      </c>
      <c r="K26" s="260" t="s">
        <v>365</v>
      </c>
      <c r="L26" s="260"/>
      <c r="M26" s="208">
        <f>M5+M14-M25</f>
        <v>4917799.68884724006</v>
      </c>
      <c r="N26" s="208">
        <f>N5+N14-N25</f>
        <v>3774250</v>
      </c>
      <c r="O26" s="208">
        <f>O5+O14-O25</f>
        <v>3882149.60449858988</v>
      </c>
      <c r="P26" s="208">
        <f>P5+P14-P25</f>
        <v>3884389.93439549999</v>
      </c>
      <c r="Q26" s="208">
        <f>Q5+Q14-Q25</f>
        <v>3970976.90909091011</v>
      </c>
      <c r="R26" s="208">
        <f>R5+R14-R25</f>
        <v>4077150.52858482022</v>
      </c>
      <c r="S26" s="208">
        <f>S5+S14-S25</f>
        <v>4091124.10684162006</v>
      </c>
      <c r="T26" s="208">
        <f>T5+T14-T25</f>
        <v>4096396.85473289993</v>
      </c>
      <c r="U26" s="208">
        <f>U5+U14-U25</f>
        <v>4222648.12652297039</v>
      </c>
      <c r="V26" s="208">
        <f>V5+V14-V25</f>
        <v>4238595.92221182026</v>
      </c>
      <c r="W26" s="208">
        <f>W5+W14-W25</f>
        <v>4399979.24179944955</v>
      </c>
      <c r="X26" s="208">
        <f>X5+X14-X25</f>
        <v>4426333.53983131982</v>
      </c>
      <c r="Y26" s="208">
        <f>Y5+Y14-Y25</f>
        <v>4603752.82661669981</v>
      </c>
      <c r="Z26" s="208">
        <f>Z5+Z14-Z25</f>
        <v>4639519.59700096026</v>
      </c>
      <c r="AA26" s="208">
        <f>AA5+AA14-AA25</f>
        <v>4826279.85098409001</v>
      </c>
      <c r="AB26" s="208">
        <f>AB5+AB14-AB25</f>
        <v>4870380.5482661901</v>
      </c>
      <c r="AC26" s="208">
        <f>AC5+AC14-AC25</f>
        <v>4917799.68884725962</v>
      </c>
    </row>
    <row r="27" spans="1:29">
      <c r="A27" s="241" t="str">
        <f>L18</f>
        <v>Empleados</v>
      </c>
      <c r="B27" s="254">
        <f>M18/$M$65</f>
        <v>0.374724620947627995</v>
      </c>
      <c r="C27" s="31"/>
      <c r="D27" s="228" t="str">
        <f>D13</f>
        <v>Pago Reservas</v>
      </c>
      <c r="E27" s="255">
        <f>M23*-1</f>
        <v>0</v>
      </c>
      <c r="F27" s="213">
        <f>E27/E35</f>
        <v>0</v>
      </c>
      <c r="G27" s="248" t="s">
        <v>366</v>
      </c>
      <c r="H27" s="253">
        <f>M15</f>
        <v>146720</v>
      </c>
      <c r="I27" s="216">
        <f>H27/$H$75</f>
        <v>0.0214622503854119984</v>
      </c>
      <c r="K27" s="261"/>
      <c r="L27" s="261"/>
      <c r="M27" s="261"/>
      <c r="N27" s="262">
        <f>N1+7</f>
        <v>43763</v>
      </c>
      <c r="O27" s="262">
        <f>O1+6</f>
        <v>43770</v>
      </c>
      <c r="P27" s="262">
        <f>O27+7</f>
        <v>43777</v>
      </c>
      <c r="Q27" s="262">
        <f>P27+7</f>
        <v>43784</v>
      </c>
      <c r="R27" s="262">
        <f>Q27+7</f>
        <v>43791</v>
      </c>
      <c r="S27" s="262">
        <f>R27+7</f>
        <v>43798</v>
      </c>
      <c r="T27" s="262">
        <f>S27+7</f>
        <v>43805</v>
      </c>
      <c r="U27" s="262">
        <f>T27+7</f>
        <v>43812</v>
      </c>
      <c r="V27" s="262">
        <f>U27+7</f>
        <v>43819</v>
      </c>
      <c r="W27" s="262">
        <f>V27+7</f>
        <v>43826</v>
      </c>
      <c r="X27" s="262">
        <f>W27+7</f>
        <v>43833</v>
      </c>
      <c r="Y27" s="262">
        <f>X27+7</f>
        <v>43840</v>
      </c>
      <c r="Z27" s="262">
        <f>Y27+7</f>
        <v>43847</v>
      </c>
      <c r="AA27" s="262">
        <f>Z27+7</f>
        <v>43854</v>
      </c>
      <c r="AB27" s="262">
        <f>AA27+7</f>
        <v>43861</v>
      </c>
      <c r="AC27" s="262">
        <f>AB27+7</f>
        <v>43868</v>
      </c>
    </row>
    <row r="28" spans="1:29">
      <c r="A28" s="241" t="str">
        <f>L19</f>
        <v>Juveniles</v>
      </c>
      <c r="B28" s="254">
        <f>M19/$M$65</f>
        <v>0.131206099771578</v>
      </c>
      <c r="C28" s="16"/>
      <c r="D28" s="221"/>
      <c r="E28" s="263"/>
      <c r="F28" s="213"/>
      <c r="G28" s="248" t="s">
        <v>348</v>
      </c>
      <c r="H28" s="253">
        <f>M16</f>
        <v>203056</v>
      </c>
      <c r="I28" s="216">
        <f>H28/$H$75</f>
        <v>0.0297030991975209968</v>
      </c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/>
      <c r="AC28" s="264"/>
    </row>
    <row r="29" spans="1:29">
      <c r="A29" s="241" t="str">
        <f>L20</f>
        <v>Compra</v>
      </c>
      <c r="B29" s="254">
        <f>M20/$M$65</f>
        <v>0</v>
      </c>
      <c r="D29" s="201" t="s">
        <v>367</v>
      </c>
      <c r="E29" s="202">
        <f>SUM(E30:E34)</f>
        <v>2962912.68884724006</v>
      </c>
      <c r="F29" s="203">
        <f>E29/E35</f>
        <v>0.402559228979881034</v>
      </c>
      <c r="G29" s="248" t="s">
        <v>352</v>
      </c>
      <c r="H29" s="253">
        <f>M18</f>
        <v>913920</v>
      </c>
      <c r="I29" s="216">
        <f>H29/$H$75</f>
        <v>0.133688521484704004</v>
      </c>
      <c r="K29" s="265"/>
      <c r="L29" s="265"/>
      <c r="M29" s="266" t="s">
        <v>344</v>
      </c>
      <c r="N29" s="267" t="n">
        <v>17</v>
      </c>
      <c r="O29" s="267"/>
      <c r="P29" s="267"/>
      <c r="Q29" s="267"/>
      <c r="R29" s="267"/>
      <c r="S29" s="267"/>
      <c r="T29" s="267"/>
      <c r="U29" s="267"/>
      <c r="V29" s="267"/>
      <c r="W29" s="267" t="n">
        <v>18</v>
      </c>
      <c r="X29" s="267" t="n">
        <v>18</v>
      </c>
      <c r="Y29" s="267" t="n">
        <v>18</v>
      </c>
      <c r="Z29" s="267"/>
      <c r="AA29" s="267"/>
      <c r="AB29" s="267" t="n">
        <v>17</v>
      </c>
      <c r="AC29" s="267" t="n">
        <v>17</v>
      </c>
    </row>
    <row r="30" spans="1:29" ht="15.40" customHeight="1">
      <c r="A30" s="241" t="str">
        <f>L21</f>
        <v>Entrenador</v>
      </c>
      <c r="B30" s="254">
        <f>M21/$M$65</f>
        <v>0</v>
      </c>
      <c r="D30" s="228" t="s">
        <v>317</v>
      </c>
      <c r="E30" s="255">
        <f>M11</f>
        <v>16050</v>
      </c>
      <c r="F30" s="213">
        <f>E30/E35</f>
        <v>0.00218065002369000016</v>
      </c>
      <c r="G30" s="248" t="s">
        <v>355</v>
      </c>
      <c r="H30" s="253">
        <f>M19</f>
        <v>320000</v>
      </c>
      <c r="I30" s="216">
        <f>H30/$H$75</f>
        <v>0.0468097064022069986</v>
      </c>
      <c r="K30" s="16"/>
      <c r="L30" s="268" t="s">
        <v>368</v>
      </c>
      <c r="M30" s="269" t="s">
        <v>71</v>
      </c>
      <c r="N30" s="267" t="n">
        <v>37170</v>
      </c>
      <c r="O30" s="267"/>
      <c r="P30" s="267"/>
      <c r="Q30" s="267"/>
      <c r="R30" s="267"/>
      <c r="S30" s="267"/>
      <c r="T30" s="267"/>
      <c r="U30" s="267"/>
      <c r="V30" s="267"/>
      <c r="W30" s="267" t="n">
        <v>28250</v>
      </c>
      <c r="X30" s="267" t="n">
        <v>29320</v>
      </c>
      <c r="Y30" s="267" t="n">
        <v>35860</v>
      </c>
      <c r="Z30" s="267"/>
      <c r="AA30" s="267"/>
      <c r="AB30" s="267" t="n">
        <v>28540</v>
      </c>
      <c r="AC30" s="267" t="n">
        <v>32740</v>
      </c>
    </row>
    <row r="31" spans="1:29">
      <c r="A31" s="241" t="str">
        <f>L22</f>
        <v>Viajes+Venta</v>
      </c>
      <c r="B31" s="254">
        <f>M22/$M$65</f>
        <v>0.0061502859267929999</v>
      </c>
      <c r="D31" s="228" t="s">
        <v>339</v>
      </c>
      <c r="E31" s="255">
        <f>M12</f>
        <v>140000</v>
      </c>
      <c r="F31" s="213">
        <f>E31/E35</f>
        <v>0.0190212463125639992</v>
      </c>
      <c r="G31" s="248" t="s">
        <v>358</v>
      </c>
      <c r="H31" s="253">
        <f>M22</f>
        <v>15000</v>
      </c>
      <c r="I31" s="216">
        <f>H31/$H$75</f>
        <v>0.00219420498760300031</v>
      </c>
      <c r="K31" s="16"/>
      <c r="L31" s="268"/>
      <c r="M31" s="269" t="s">
        <v>369</v>
      </c>
      <c r="N31" s="267" t="n">
        <v>8120</v>
      </c>
      <c r="O31" s="267"/>
      <c r="P31" s="267"/>
      <c r="Q31" s="267"/>
      <c r="R31" s="267"/>
      <c r="S31" s="267"/>
      <c r="T31" s="267"/>
      <c r="U31" s="267"/>
      <c r="V31" s="267"/>
      <c r="W31" s="267" t="n">
        <v>7400</v>
      </c>
      <c r="X31" s="267" t="n">
        <v>7400</v>
      </c>
      <c r="Y31" s="267" t="n">
        <v>7400</v>
      </c>
      <c r="Z31" s="267"/>
      <c r="AA31" s="267"/>
      <c r="AB31" s="267" t="n">
        <v>8170</v>
      </c>
      <c r="AC31" s="267" t="n">
        <v>8170</v>
      </c>
    </row>
    <row r="32" spans="1:29">
      <c r="A32" s="241" t="str">
        <f>L24</f>
        <v>Intereses</v>
      </c>
      <c r="B32" s="254">
        <f>M24/$M$65</f>
        <v>0</v>
      </c>
      <c r="D32" s="228" t="s">
        <v>324</v>
      </c>
      <c r="E32" s="255">
        <f>M6</f>
        <v>1136347</v>
      </c>
      <c r="F32" s="213">
        <f>E32/E35</f>
        <v>0.154390972739589998</v>
      </c>
      <c r="G32" s="248" t="s">
        <v>361</v>
      </c>
      <c r="H32" s="253">
        <f>M24</f>
        <v>0</v>
      </c>
      <c r="I32" s="216">
        <f>H32/$H$75</f>
        <v>0</v>
      </c>
      <c r="K32" s="16"/>
      <c r="L32" s="268"/>
      <c r="M32" s="269" t="s">
        <v>249</v>
      </c>
      <c r="N32" s="267" t="n">
        <v>34290</v>
      </c>
      <c r="O32" s="267"/>
      <c r="P32" s="267"/>
      <c r="Q32" s="267"/>
      <c r="R32" s="267"/>
      <c r="S32" s="267"/>
      <c r="T32" s="267"/>
      <c r="U32" s="267"/>
      <c r="V32" s="267"/>
      <c r="W32" s="267" t="n">
        <v>24450</v>
      </c>
      <c r="X32" s="267" t="n">
        <v>25570</v>
      </c>
      <c r="Y32" s="267" t="n">
        <v>31910</v>
      </c>
      <c r="Z32" s="267"/>
      <c r="AA32" s="267"/>
      <c r="AB32" s="267" t="n">
        <v>25490</v>
      </c>
      <c r="AC32" s="267" t="n">
        <v>29660</v>
      </c>
    </row>
    <row r="33" spans="1:29">
      <c r="A33" s="16"/>
      <c r="B33" s="270">
        <f>SUM(B24:B32)</f>
        <v>0.655495834001323097</v>
      </c>
      <c r="D33" s="228" t="s">
        <v>326</v>
      </c>
      <c r="E33" s="255">
        <f>M7</f>
        <v>1670515.68884724006</v>
      </c>
      <c r="F33" s="213">
        <f>E33/E35</f>
        <v>0.226966359904035997</v>
      </c>
      <c r="G33" s="221"/>
      <c r="H33" s="222"/>
      <c r="I33" s="216"/>
      <c r="K33" s="16"/>
      <c r="L33" s="268"/>
      <c r="M33" s="269" t="s">
        <v>250</v>
      </c>
      <c r="N33" s="267" t="n">
        <v>6330</v>
      </c>
      <c r="O33" s="267"/>
      <c r="P33" s="267"/>
      <c r="Q33" s="267"/>
      <c r="R33" s="267"/>
      <c r="S33" s="267"/>
      <c r="T33" s="267"/>
      <c r="U33" s="267"/>
      <c r="V33" s="267"/>
      <c r="W33" s="267" t="n">
        <v>5210</v>
      </c>
      <c r="X33" s="267" t="n">
        <v>5210</v>
      </c>
      <c r="Y33" s="267" t="n">
        <v>5250</v>
      </c>
      <c r="Z33" s="267"/>
      <c r="AA33" s="267"/>
      <c r="AB33" s="267" t="n">
        <v>6350</v>
      </c>
      <c r="AC33" s="267" t="n">
        <v>6350</v>
      </c>
    </row>
    <row r="34" spans="1:29">
      <c r="A34" s="31"/>
      <c r="B34" s="271"/>
      <c r="D34" s="272" t="s">
        <v>333</v>
      </c>
      <c r="E34" s="273">
        <f>M10</f>
        <v>0</v>
      </c>
      <c r="F34" s="213">
        <f>E34/E35</f>
        <v>0</v>
      </c>
      <c r="G34" s="274"/>
      <c r="H34" s="275"/>
      <c r="I34" s="276"/>
      <c r="K34" s="16"/>
      <c r="L34" s="268"/>
      <c r="M34" s="269" t="s">
        <v>254</v>
      </c>
      <c r="N34" s="277" t="s">
        <v>370</v>
      </c>
      <c r="O34" s="277"/>
      <c r="P34" s="277"/>
      <c r="Q34" s="277"/>
      <c r="R34" s="277"/>
      <c r="S34" s="277"/>
      <c r="T34" s="277"/>
      <c r="U34" s="277"/>
      <c r="V34" s="277"/>
      <c r="W34" s="277" t="s">
        <v>371</v>
      </c>
      <c r="X34" s="277" t="s">
        <v>372</v>
      </c>
      <c r="Y34" s="277" t="s">
        <v>373</v>
      </c>
      <c r="Z34" s="277"/>
      <c r="AA34" s="277"/>
      <c r="AB34" s="277" t="s">
        <v>374</v>
      </c>
      <c r="AC34" s="277" t="s">
        <v>375</v>
      </c>
    </row>
    <row r="35" spans="1:29">
      <c r="A35" s="278">
        <f>M25</f>
        <v>1598696</v>
      </c>
      <c r="B35" s="278"/>
      <c r="D35" s="279" t="s">
        <v>376</v>
      </c>
      <c r="E35" s="280">
        <f>E29+E21+E15+E5+E10+E24</f>
        <v>7360190.68884724006</v>
      </c>
      <c r="F35" s="281">
        <f>F29+F21+F15+F5+F10+F24</f>
        <v>1</v>
      </c>
      <c r="G35" s="279" t="s">
        <v>376</v>
      </c>
      <c r="H35" s="280">
        <f>H26+H18+H10+H5+H22</f>
        <v>7360190.68884724006</v>
      </c>
      <c r="I35" s="282">
        <f>H35/$H$75</f>
        <v>1.07665114127875006</v>
      </c>
      <c r="K35" s="16"/>
      <c r="L35" s="268"/>
      <c r="M35" s="269" t="s">
        <v>377</v>
      </c>
      <c r="N35" s="283" t="n">
        <v>5.75</v>
      </c>
      <c r="O35" s="283"/>
      <c r="P35" s="283"/>
      <c r="Q35" s="283"/>
      <c r="R35" s="283"/>
      <c r="S35" s="283"/>
      <c r="T35" s="283"/>
      <c r="U35" s="283"/>
      <c r="V35" s="283"/>
      <c r="W35" s="283" t="n">
        <v>5.5</v>
      </c>
      <c r="X35" s="283" t="n">
        <v>5.5</v>
      </c>
      <c r="Y35" s="283" t="n">
        <v>5.5</v>
      </c>
      <c r="Z35" s="283"/>
      <c r="AA35" s="283"/>
      <c r="AB35" s="283" t="n">
        <v>5.75</v>
      </c>
      <c r="AC35" s="283" t="n">
        <v>5.75</v>
      </c>
    </row>
    <row r="36" spans="5:29">
      <c r="E36" s="222"/>
      <c r="F36" s="196"/>
      <c r="G36" s="284"/>
      <c r="H36" s="285">
        <f>E35-H35</f>
        <v>0</v>
      </c>
      <c r="I36" s="222"/>
      <c r="K36" s="16"/>
      <c r="L36" s="268"/>
      <c r="M36" s="269" t="s">
        <v>251</v>
      </c>
      <c r="N36" s="283" t="n">
        <v>6</v>
      </c>
      <c r="O36" s="283"/>
      <c r="P36" s="283"/>
      <c r="Q36" s="283"/>
      <c r="R36" s="283"/>
      <c r="S36" s="283"/>
      <c r="T36" s="283"/>
      <c r="U36" s="283"/>
      <c r="V36" s="283"/>
      <c r="W36" s="283" t="n">
        <v>6</v>
      </c>
      <c r="X36" s="283" t="n">
        <v>6</v>
      </c>
      <c r="Y36" s="283" t="n">
        <v>6</v>
      </c>
      <c r="Z36" s="283"/>
      <c r="AA36" s="283"/>
      <c r="AB36" s="283" t="n">
        <v>6.25</v>
      </c>
      <c r="AC36" s="283" t="n">
        <v>6</v>
      </c>
    </row>
    <row r="37" spans="5:29">
      <c r="E37" s="222"/>
      <c r="F37" s="222"/>
      <c r="H37" s="222"/>
      <c r="I37" s="222"/>
      <c r="K37" s="16"/>
      <c r="L37" s="268"/>
      <c r="M37" s="269" t="s">
        <v>378</v>
      </c>
      <c r="N37" s="283" t="n">
        <v>3</v>
      </c>
      <c r="O37" s="283"/>
      <c r="P37" s="283"/>
      <c r="Q37" s="283"/>
      <c r="R37" s="283"/>
      <c r="S37" s="283"/>
      <c r="T37" s="283"/>
      <c r="U37" s="283"/>
      <c r="V37" s="283"/>
      <c r="W37" s="283" t="n">
        <v>2.75</v>
      </c>
      <c r="X37" s="283" t="n">
        <v>2.75</v>
      </c>
      <c r="Y37" s="283" t="n">
        <v>2.75</v>
      </c>
      <c r="Z37" s="283"/>
      <c r="AA37" s="283"/>
      <c r="AB37" s="283" t="n">
        <v>2.75</v>
      </c>
      <c r="AC37" s="283" t="n">
        <v>2.75</v>
      </c>
    </row>
    <row r="38" spans="4:29">
      <c r="D38" s="286"/>
      <c r="E38" s="287"/>
      <c r="F38" s="222"/>
      <c r="G38" s="16"/>
      <c r="H38" s="204"/>
      <c r="I38" s="204"/>
      <c r="K38" s="16"/>
      <c r="L38" s="16"/>
      <c r="M38" s="192" t="s">
        <v>379</v>
      </c>
      <c r="N38" s="288">
        <f>N30/N31</f>
        <v>4.57758620689654983</v>
      </c>
      <c r="O38" s="288" t="e">
        <f>O30/O31</f>
        <v>#DIV/0!</v>
      </c>
      <c r="P38" s="288" t="e">
        <f>P30/P31</f>
        <v>#DIV/0!</v>
      </c>
      <c r="Q38" s="288" t="e">
        <f>Q30/Q31</f>
        <v>#DIV/0!</v>
      </c>
      <c r="R38" s="288" t="e">
        <f>R30/R31</f>
        <v>#DIV/0!</v>
      </c>
      <c r="S38" s="288" t="e">
        <f>S30/S31</f>
        <v>#DIV/0!</v>
      </c>
      <c r="T38" s="288" t="e">
        <f>T30/T31</f>
        <v>#DIV/0!</v>
      </c>
      <c r="U38" s="288"/>
      <c r="V38" s="288"/>
      <c r="W38" s="288">
        <f>W30/W31</f>
        <v>3.81756756756757021</v>
      </c>
      <c r="X38" s="288">
        <f>X30/X31</f>
        <v>3.96216216216215997</v>
      </c>
      <c r="Y38" s="288">
        <f>Y30/Y31</f>
        <v>4.84594594594595041</v>
      </c>
      <c r="Z38" s="288" t="e">
        <f>Z30/Z31</f>
        <v>#DIV/0!</v>
      </c>
      <c r="AA38" s="288" t="e">
        <f>AA30/AA31</f>
        <v>#DIV/0!</v>
      </c>
      <c r="AB38" s="288">
        <f>AB30/AB31</f>
        <v>3.49326805385556982</v>
      </c>
      <c r="AC38" s="288">
        <f>AC30/AC31</f>
        <v>4.00734394124846993</v>
      </c>
    </row>
    <row r="39" spans="5:29">
      <c r="E39" s="204"/>
      <c r="F39" s="222"/>
      <c r="H39" s="222"/>
      <c r="I39" s="222"/>
      <c r="K39" s="16"/>
      <c r="L39" s="16"/>
      <c r="M39" s="16"/>
      <c r="N39" s="16"/>
      <c r="O39" s="7"/>
      <c r="P39" s="289"/>
      <c r="Q39" s="290"/>
      <c r="R39" s="290"/>
      <c r="S39" s="290"/>
      <c r="T39" s="290"/>
      <c r="U39" s="290"/>
      <c r="V39" s="290"/>
      <c r="W39" s="290"/>
      <c r="X39" s="290"/>
      <c r="Y39" s="290"/>
      <c r="Z39" s="290"/>
      <c r="AA39" s="290"/>
      <c r="AB39" s="290"/>
      <c r="AC39" s="290"/>
    </row>
    <row r="40" spans="5:26">
      <c r="E40" s="222"/>
      <c r="F40" s="222"/>
      <c r="H40" s="222"/>
      <c r="I40" s="222"/>
      <c r="K40" s="16"/>
      <c r="L40" s="16"/>
      <c r="M40" s="16"/>
      <c r="N40" s="16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</row>
    <row r="41" spans="1:31">
      <c r="A41" s="183"/>
      <c r="B41" s="183"/>
      <c r="C41" s="183"/>
      <c r="D41" s="184" t="s">
        <v>380</v>
      </c>
      <c r="E41" s="184"/>
      <c r="F41" s="184"/>
      <c r="G41" s="184"/>
      <c r="H41" s="184"/>
      <c r="I41" s="184"/>
      <c r="K41" s="183"/>
      <c r="L41" s="183"/>
      <c r="M41" s="183"/>
      <c r="N41" s="185">
        <f>O41-7</f>
        <v>43630</v>
      </c>
      <c r="O41" s="185" t="n">
        <v>43637</v>
      </c>
      <c r="P41" s="185">
        <f>O41+7</f>
        <v>43644</v>
      </c>
      <c r="Q41" s="185">
        <f>P41+7</f>
        <v>43651</v>
      </c>
      <c r="R41" s="185">
        <f>Q41+7</f>
        <v>43658</v>
      </c>
      <c r="S41" s="185">
        <f>R41+7</f>
        <v>43665</v>
      </c>
      <c r="T41" s="185">
        <f>S41+7</f>
        <v>43672</v>
      </c>
      <c r="U41" s="185">
        <f>T41+7</f>
        <v>43679</v>
      </c>
      <c r="V41" s="185">
        <f>U41+7</f>
        <v>43686</v>
      </c>
      <c r="W41" s="185">
        <f>V41+7</f>
        <v>43693</v>
      </c>
      <c r="X41" s="185">
        <f>W41+7</f>
        <v>43700</v>
      </c>
      <c r="Y41" s="185">
        <f>X41+7</f>
        <v>43707</v>
      </c>
      <c r="Z41" s="185">
        <f>Y41+7</f>
        <v>43714</v>
      </c>
      <c r="AA41" s="185">
        <f>Z41+7</f>
        <v>43721</v>
      </c>
      <c r="AB41" s="185">
        <f>AA41+7</f>
        <v>43728</v>
      </c>
      <c r="AC41" s="185">
        <f>AB41+7</f>
        <v>43735</v>
      </c>
      <c r="AD41" s="185">
        <f>AC41+7</f>
        <v>43742</v>
      </c>
      <c r="AE41" s="292">
        <f>AD41+7</f>
        <v>43749</v>
      </c>
    </row>
    <row r="42" spans="1:31">
      <c r="A42" s="31"/>
      <c r="B42" s="31"/>
      <c r="C42" s="31"/>
      <c r="D42" s="186" t="s">
        <v>297</v>
      </c>
      <c r="E42" s="186"/>
      <c r="F42" s="186"/>
      <c r="G42" s="186"/>
      <c r="H42" s="186"/>
      <c r="I42" s="186"/>
      <c r="K42" s="31"/>
      <c r="L42" s="31"/>
      <c r="M42" s="31" t="s">
        <v>298</v>
      </c>
      <c r="N42" s="188" t="s">
        <v>313</v>
      </c>
      <c r="O42" s="188" t="s">
        <v>314</v>
      </c>
      <c r="P42" s="188" t="s">
        <v>299</v>
      </c>
      <c r="Q42" s="188" t="s">
        <v>300</v>
      </c>
      <c r="R42" s="188" t="s">
        <v>301</v>
      </c>
      <c r="S42" s="188" t="s">
        <v>302</v>
      </c>
      <c r="T42" s="188" t="s">
        <v>303</v>
      </c>
      <c r="U42" s="188" t="s">
        <v>304</v>
      </c>
      <c r="V42" s="188" t="s">
        <v>305</v>
      </c>
      <c r="W42" s="188" t="s">
        <v>306</v>
      </c>
      <c r="X42" s="188" t="s">
        <v>307</v>
      </c>
      <c r="Y42" s="188" t="s">
        <v>308</v>
      </c>
      <c r="Z42" s="188" t="s">
        <v>309</v>
      </c>
      <c r="AA42" s="188" t="s">
        <v>310</v>
      </c>
      <c r="AB42" s="188" t="s">
        <v>311</v>
      </c>
      <c r="AC42" s="188" t="s">
        <v>312</v>
      </c>
      <c r="AD42" s="188" t="s">
        <v>313</v>
      </c>
      <c r="AE42" s="293" t="s">
        <v>314</v>
      </c>
    </row>
    <row r="43" spans="1:31">
      <c r="A43" s="16"/>
      <c r="B43" s="16"/>
      <c r="C43" s="16"/>
      <c r="D43" s="189" t="s">
        <v>315</v>
      </c>
      <c r="E43" s="189"/>
      <c r="F43" s="190"/>
      <c r="G43" s="191" t="s">
        <v>316</v>
      </c>
      <c r="H43" s="191"/>
      <c r="I43" s="190"/>
      <c r="K43" s="16"/>
      <c r="L43" s="192"/>
      <c r="M43" s="192" t="s">
        <v>317</v>
      </c>
      <c r="N43" s="193" t="n">
        <v>100</v>
      </c>
      <c r="O43" s="193" t="n">
        <v>100</v>
      </c>
      <c r="P43" s="193" t="n">
        <v>140</v>
      </c>
      <c r="Q43" s="193">
        <f>P43+P51/30</f>
        <v>184</v>
      </c>
      <c r="R43" s="193">
        <f>Q43+Q51/30</f>
        <v>235</v>
      </c>
      <c r="S43" s="193">
        <f>R43+R51/30</f>
        <v>285</v>
      </c>
      <c r="T43" s="193">
        <f>S43+S51/30</f>
        <v>335</v>
      </c>
      <c r="U43" s="193">
        <f>T43+T51/30</f>
        <v>383</v>
      </c>
      <c r="V43" s="193">
        <f>U43+U51/30</f>
        <v>431</v>
      </c>
      <c r="W43" s="193">
        <f>V43+V51/30</f>
        <v>477</v>
      </c>
      <c r="X43" s="193">
        <f>W43+W51/30</f>
        <v>523</v>
      </c>
      <c r="Y43" s="193">
        <f>X43+X51/30</f>
        <v>568</v>
      </c>
      <c r="Z43" s="193">
        <f>Y43+Y51/30</f>
        <v>612</v>
      </c>
      <c r="AA43" s="193">
        <f>Z43+Z51/30</f>
        <v>656</v>
      </c>
      <c r="AB43" s="193">
        <f>AA43+AA51/30</f>
        <v>698</v>
      </c>
      <c r="AC43" s="193">
        <f>AB43+AB51/30</f>
        <v>740</v>
      </c>
      <c r="AD43" s="193">
        <f>AC43+AC51/30</f>
        <v>781</v>
      </c>
      <c r="AE43" s="294">
        <f>AD43+AD51/30</f>
        <v>821</v>
      </c>
    </row>
    <row r="44" spans="1:31">
      <c r="A44" s="16"/>
      <c r="B44" s="16"/>
      <c r="C44" s="16"/>
      <c r="D44" s="194"/>
      <c r="E44" s="195"/>
      <c r="F44" s="196"/>
      <c r="G44" s="194"/>
      <c r="H44" s="196"/>
      <c r="I44" s="197"/>
      <c r="K44" s="198" t="s">
        <v>318</v>
      </c>
      <c r="L44" s="198"/>
      <c r="M44" s="199" t="n">
        <v>0</v>
      </c>
      <c r="N44" s="199">
        <f>M44</f>
        <v>0</v>
      </c>
      <c r="O44" s="199">
        <f>N44-N53+N63</f>
        <v>0</v>
      </c>
      <c r="P44" s="199">
        <f>O44-O53+O63</f>
        <v>0</v>
      </c>
      <c r="Q44" s="199">
        <f>P44-P53+P63</f>
        <v>0</v>
      </c>
      <c r="R44" s="199">
        <f>Q44-Q53+Q63</f>
        <v>0</v>
      </c>
      <c r="S44" s="199">
        <f>R44-R53+R63</f>
        <v>0</v>
      </c>
      <c r="T44" s="199">
        <f>S44-S53+S63</f>
        <v>0</v>
      </c>
      <c r="U44" s="200">
        <f>T44-T53+T63</f>
        <v>0</v>
      </c>
      <c r="V44" s="199">
        <f>U44-U53+U63</f>
        <v>0</v>
      </c>
      <c r="W44" s="199">
        <f>V44-V53+V63</f>
        <v>0</v>
      </c>
      <c r="X44" s="199">
        <f>W44-W53+W63</f>
        <v>0</v>
      </c>
      <c r="Y44" s="199">
        <f>X44-X53+X63</f>
        <v>0</v>
      </c>
      <c r="Z44" s="200">
        <f>Y44-Y53+Y63</f>
        <v>0</v>
      </c>
      <c r="AA44" s="200">
        <f>Z44-Z53+Z63</f>
        <v>0</v>
      </c>
      <c r="AB44" s="200">
        <f>AA44-AA53+AA63</f>
        <v>0</v>
      </c>
      <c r="AC44" s="200">
        <f>AB44-AB53+AB63</f>
        <v>0</v>
      </c>
      <c r="AD44" s="200">
        <f>AC44-AC53+AC63</f>
        <v>0</v>
      </c>
      <c r="AE44" s="200">
        <f>AD44-AD53+AD63</f>
        <v>0</v>
      </c>
    </row>
    <row r="45" spans="1:31">
      <c r="A45" s="13"/>
      <c r="B45" s="13"/>
      <c r="C45" s="13"/>
      <c r="D45" s="201" t="s">
        <v>319</v>
      </c>
      <c r="E45" s="202">
        <f>SUM(E46:E48)</f>
        <v>843695</v>
      </c>
      <c r="F45" s="203">
        <f>E45/E75</f>
        <v>0.123415985134408013</v>
      </c>
      <c r="G45" s="201" t="s">
        <v>320</v>
      </c>
      <c r="H45" s="204">
        <f>H46+H47</f>
        <v>300000</v>
      </c>
      <c r="I45" s="205">
        <f>H45/$H$75</f>
        <v>0.0438840997520690035</v>
      </c>
      <c r="K45" s="206" t="s">
        <v>321</v>
      </c>
      <c r="L45" s="206"/>
      <c r="M45" s="207" t="n">
        <v>300000</v>
      </c>
      <c r="N45" s="207">
        <f>M45</f>
        <v>300000</v>
      </c>
      <c r="O45" s="207">
        <f>N66</f>
        <v>185000</v>
      </c>
      <c r="P45" s="207">
        <f>O66</f>
        <v>925753</v>
      </c>
      <c r="Q45" s="207">
        <f>P66</f>
        <v>909316</v>
      </c>
      <c r="R45" s="207">
        <f>Q66</f>
        <v>1149086</v>
      </c>
      <c r="S45" s="207">
        <f>R66</f>
        <v>1120308</v>
      </c>
      <c r="T45" s="207">
        <f>S66</f>
        <v>1173000</v>
      </c>
      <c r="U45" s="208">
        <f>T66</f>
        <v>1242342</v>
      </c>
      <c r="V45" s="207">
        <f>U66</f>
        <v>1216730</v>
      </c>
      <c r="W45" s="207">
        <f>V66</f>
        <v>1180102</v>
      </c>
      <c r="X45" s="207">
        <f>W66</f>
        <v>1079364</v>
      </c>
      <c r="Y45" s="207">
        <f>X66</f>
        <v>1048744</v>
      </c>
      <c r="Z45" s="208">
        <f>Y66</f>
        <v>1159393</v>
      </c>
      <c r="AA45" s="208">
        <f>Z66</f>
        <v>1131452</v>
      </c>
      <c r="AB45" s="208">
        <f>AA66</f>
        <v>2439972</v>
      </c>
      <c r="AC45" s="208">
        <f>AB66</f>
        <v>2417777</v>
      </c>
      <c r="AD45" s="208">
        <f>AC66</f>
        <v>2544413</v>
      </c>
      <c r="AE45" s="208">
        <f>AD66</f>
        <v>2234667</v>
      </c>
    </row>
    <row r="46" spans="1:31">
      <c r="A46" s="209" t="str">
        <f>L46</f>
        <v>Taquillas</v>
      </c>
      <c r="B46" s="210">
        <f>M46/$M$54</f>
        <v>0.214087709183356001</v>
      </c>
      <c r="D46" s="211" t="s">
        <v>322</v>
      </c>
      <c r="E46" s="212">
        <f>M57</f>
        <v>574995</v>
      </c>
      <c r="F46" s="213">
        <f>E46/E75</f>
        <v>0.0841104597898040041</v>
      </c>
      <c r="G46" s="214" t="s">
        <v>323</v>
      </c>
      <c r="H46" s="215" t="n">
        <v>300000</v>
      </c>
      <c r="I46" s="216">
        <f>H46/$H$75</f>
        <v>0.0438840997520690035</v>
      </c>
      <c r="K46" s="209" t="s">
        <v>324</v>
      </c>
      <c r="L46" s="209" t="s">
        <v>324</v>
      </c>
      <c r="M46" s="217">
        <f>SUM(N46:AE46)</f>
        <v>1218693</v>
      </c>
      <c r="N46" s="295" t="n">
        <v>0</v>
      </c>
      <c r="O46" s="295">
        <f>140449+2239</f>
        <v>142688</v>
      </c>
      <c r="P46" s="295">
        <f>2819+39724</f>
        <v>42543</v>
      </c>
      <c r="Q46" s="295">
        <f>81809+54656</f>
        <v>136465</v>
      </c>
      <c r="R46" s="295" t="n">
        <v>24227</v>
      </c>
      <c r="S46" s="295">
        <f>85603+17134</f>
        <v>102737</v>
      </c>
      <c r="T46" s="295">
        <f>112814+3673</f>
        <v>116487</v>
      </c>
      <c r="U46" s="218">
        <f>18695</f>
        <v>18695</v>
      </c>
      <c r="V46" s="295" t="n">
        <v>5397</v>
      </c>
      <c r="W46" s="295">
        <f>115800+5852</f>
        <v>121652</v>
      </c>
      <c r="X46" s="295" t="n">
        <v>6625</v>
      </c>
      <c r="Y46" s="295" t="n">
        <v>147337</v>
      </c>
      <c r="Z46" s="218" t="n">
        <v>7779</v>
      </c>
      <c r="AA46" s="218" t="n">
        <v>154668</v>
      </c>
      <c r="AB46" s="218" t="n">
        <v>8663</v>
      </c>
      <c r="AC46" s="218" t="n">
        <v>155304</v>
      </c>
      <c r="AD46" s="218" t="n">
        <v>11142</v>
      </c>
      <c r="AE46" s="218" t="n">
        <v>16284</v>
      </c>
    </row>
    <row r="47" spans="1:31">
      <c r="A47" s="209" t="str">
        <f>L47</f>
        <v>Patrocinadores</v>
      </c>
      <c r="B47" s="210">
        <f>M47/$M$54</f>
        <v>0.151648996028805989</v>
      </c>
      <c r="D47" s="211" t="s">
        <v>256</v>
      </c>
      <c r="E47" s="212">
        <f>M61</f>
        <v>268700</v>
      </c>
      <c r="F47" s="213">
        <f>E47/E75</f>
        <v>0.0393055253446039998</v>
      </c>
      <c r="G47" s="214" t="s">
        <v>325</v>
      </c>
      <c r="H47" s="215" t="n">
        <v>0</v>
      </c>
      <c r="I47" s="216">
        <f>H47/$H$75</f>
        <v>0</v>
      </c>
      <c r="K47" s="209" t="s">
        <v>326</v>
      </c>
      <c r="L47" s="209" t="s">
        <v>326</v>
      </c>
      <c r="M47" s="217">
        <f>SUM(N47:AE47)</f>
        <v>863261</v>
      </c>
      <c r="N47" s="295" t="n">
        <v>0</v>
      </c>
      <c r="O47" s="295" t="n">
        <v>30345</v>
      </c>
      <c r="P47" s="295" t="n">
        <v>32010</v>
      </c>
      <c r="Q47" s="295" t="n">
        <v>34785</v>
      </c>
      <c r="R47" s="295" t="n">
        <v>38115</v>
      </c>
      <c r="S47" s="295" t="n">
        <v>41075</v>
      </c>
      <c r="T47" s="295" t="n">
        <v>44035</v>
      </c>
      <c r="U47" s="225">
        <f>45000+1873</f>
        <v>46873</v>
      </c>
      <c r="V47" s="295" t="n">
        <v>49215</v>
      </c>
      <c r="W47" s="295" t="n">
        <v>51620</v>
      </c>
      <c r="X47" s="295" t="n">
        <v>54025</v>
      </c>
      <c r="Y47" s="295" t="n">
        <v>56430</v>
      </c>
      <c r="Z47" s="225" t="n">
        <v>58738</v>
      </c>
      <c r="AA47" s="225" t="n">
        <v>60870</v>
      </c>
      <c r="AB47" s="225" t="n">
        <v>63090</v>
      </c>
      <c r="AC47" s="225" t="n">
        <v>65310</v>
      </c>
      <c r="AD47" s="225" t="n">
        <v>67345</v>
      </c>
      <c r="AE47" s="225" t="n">
        <v>69380</v>
      </c>
    </row>
    <row r="48" spans="1:34">
      <c r="A48" s="209" t="str">
        <f>L48</f>
        <v>Ventas</v>
      </c>
      <c r="B48" s="210">
        <f>M48/$M$54</f>
        <v>0</v>
      </c>
      <c r="D48" s="219" t="s">
        <v>327</v>
      </c>
      <c r="E48" s="220" t="n">
        <v>0</v>
      </c>
      <c r="F48" s="213">
        <f>E48/E75</f>
        <v>0</v>
      </c>
      <c r="G48" s="221"/>
      <c r="H48" s="222"/>
      <c r="I48" s="205"/>
      <c r="K48" s="209" t="s">
        <v>328</v>
      </c>
      <c r="L48" s="209" t="s">
        <v>329</v>
      </c>
      <c r="M48" s="217">
        <f>SUM(N48:AE48)</f>
        <v>0</v>
      </c>
      <c r="N48" s="295" t="n">
        <v>0</v>
      </c>
      <c r="O48" s="295" t="n">
        <v>0</v>
      </c>
      <c r="P48" s="295" t="n">
        <v>0</v>
      </c>
      <c r="Q48" s="295" t="n">
        <v>0</v>
      </c>
      <c r="R48" s="295" t="n">
        <v>0</v>
      </c>
      <c r="S48" s="295" t="n">
        <v>0</v>
      </c>
      <c r="T48" s="295" t="n">
        <v>0</v>
      </c>
      <c r="U48" s="218" t="n">
        <v>0</v>
      </c>
      <c r="V48" s="295" t="n">
        <v>0</v>
      </c>
      <c r="W48" s="295" t="n">
        <v>0</v>
      </c>
      <c r="X48" s="295" t="n">
        <v>0</v>
      </c>
      <c r="Y48" s="295" t="n">
        <v>0</v>
      </c>
      <c r="Z48" s="218" t="n">
        <v>0</v>
      </c>
      <c r="AA48" s="218" t="n">
        <v>0</v>
      </c>
      <c r="AB48" s="218" t="n">
        <v>0</v>
      </c>
      <c r="AC48" s="218" t="n">
        <v>0</v>
      </c>
      <c r="AD48" s="218" t="n">
        <v>0</v>
      </c>
      <c r="AE48" s="218" t="n">
        <v>0</v>
      </c>
      <c r="AG48" s="222"/>
      <c r="AH48" s="222"/>
    </row>
    <row r="49" spans="1:31">
      <c r="A49" s="209" t="str">
        <f>L49</f>
        <v>VentasCantera</v>
      </c>
      <c r="B49" s="210">
        <f>M49/$M$54</f>
        <v>0.20860803718018901</v>
      </c>
      <c r="D49" s="223"/>
      <c r="E49" s="224"/>
      <c r="F49" s="203"/>
      <c r="G49" s="221"/>
      <c r="H49" s="222"/>
      <c r="I49" s="205"/>
      <c r="K49" s="209"/>
      <c r="L49" s="209" t="s">
        <v>330</v>
      </c>
      <c r="M49" s="217">
        <f>SUM(N49:AE49)</f>
        <v>1187500</v>
      </c>
      <c r="N49" s="295" t="n">
        <v>0</v>
      </c>
      <c r="O49" s="295" t="n">
        <v>0</v>
      </c>
      <c r="P49" s="295" t="n">
        <v>0</v>
      </c>
      <c r="Q49" s="295" t="n">
        <v>0</v>
      </c>
      <c r="R49" s="295" t="n">
        <v>0</v>
      </c>
      <c r="S49" s="295" t="n">
        <v>0</v>
      </c>
      <c r="T49" s="295" t="n">
        <v>0</v>
      </c>
      <c r="U49" s="218" t="n">
        <v>0</v>
      </c>
      <c r="V49" s="295" t="n">
        <v>0</v>
      </c>
      <c r="W49" s="295" t="n">
        <v>0</v>
      </c>
      <c r="X49" s="295" t="n">
        <v>0</v>
      </c>
      <c r="Y49" s="295" t="n">
        <v>0</v>
      </c>
      <c r="Z49" s="218" t="n">
        <v>0</v>
      </c>
      <c r="AA49" s="218" t="n">
        <v>1187500</v>
      </c>
      <c r="AB49" s="218" t="n">
        <v>0</v>
      </c>
      <c r="AC49" s="218" t="n">
        <v>0</v>
      </c>
      <c r="AD49" s="218" t="n">
        <v>0</v>
      </c>
      <c r="AE49" s="218" t="n">
        <v>0</v>
      </c>
    </row>
    <row r="50" spans="1:31">
      <c r="A50" s="209" t="str">
        <f>L50</f>
        <v>Comisiones</v>
      </c>
      <c r="B50" s="210">
        <f>M50/$M$54</f>
        <v>0</v>
      </c>
      <c r="D50" s="201" t="s">
        <v>331</v>
      </c>
      <c r="E50" s="202">
        <f>E51+E52+E53</f>
        <v>0</v>
      </c>
      <c r="F50" s="203">
        <f>E50/E75</f>
        <v>0</v>
      </c>
      <c r="G50" s="201" t="s">
        <v>332</v>
      </c>
      <c r="H50" s="204">
        <f>SUM(H51:H56)</f>
        <v>4097278</v>
      </c>
      <c r="I50" s="205">
        <f>H50/$H$75</f>
        <v>0.599351188213199038</v>
      </c>
      <c r="K50" s="209" t="s">
        <v>333</v>
      </c>
      <c r="L50" s="209" t="s">
        <v>333</v>
      </c>
      <c r="M50" s="217">
        <f>SUM(N50:AE50)</f>
        <v>0</v>
      </c>
      <c r="N50" s="295" t="n">
        <v>0</v>
      </c>
      <c r="O50" s="295" t="n">
        <v>0</v>
      </c>
      <c r="P50" s="295" t="n">
        <v>0</v>
      </c>
      <c r="Q50" s="295">
        <f>P50</f>
        <v>0</v>
      </c>
      <c r="R50" s="295">
        <f>Q50</f>
        <v>0</v>
      </c>
      <c r="S50" s="295">
        <f>R50</f>
        <v>0</v>
      </c>
      <c r="T50" s="295">
        <f>S50</f>
        <v>0</v>
      </c>
      <c r="U50" s="225" t="n">
        <v>0</v>
      </c>
      <c r="V50" s="295" t="n">
        <v>0</v>
      </c>
      <c r="W50" s="295" t="n">
        <v>0</v>
      </c>
      <c r="X50" s="295">
        <f>W50</f>
        <v>0</v>
      </c>
      <c r="Y50" s="295">
        <f>X50</f>
        <v>0</v>
      </c>
      <c r="Z50" s="225">
        <f>Y50</f>
        <v>0</v>
      </c>
      <c r="AA50" s="225">
        <f>Z50</f>
        <v>0</v>
      </c>
      <c r="AB50" s="225">
        <f>AA50</f>
        <v>0</v>
      </c>
      <c r="AC50" s="225">
        <f>AB50</f>
        <v>0</v>
      </c>
      <c r="AD50" s="225">
        <f>AC50</f>
        <v>0</v>
      </c>
      <c r="AE50" s="225">
        <f>AD50</f>
        <v>0</v>
      </c>
    </row>
    <row r="51" spans="1:31" ht="15.40" customHeight="1">
      <c r="A51" s="209" t="str">
        <f>L51</f>
        <v>Nuevos Socios</v>
      </c>
      <c r="B51" s="210">
        <f>M51/$M$54</f>
        <v>0.00879052309936599841</v>
      </c>
      <c r="D51" s="226" t="s">
        <v>334</v>
      </c>
      <c r="E51" s="227">
        <f>N44</f>
        <v>0</v>
      </c>
      <c r="F51" s="213">
        <f>E51/E75</f>
        <v>0</v>
      </c>
      <c r="G51" s="228" t="s">
        <v>335</v>
      </c>
      <c r="H51" s="229" t="n">
        <v>0</v>
      </c>
      <c r="I51" s="216">
        <f>H51/$H$75</f>
        <v>0</v>
      </c>
      <c r="K51" s="230" t="s">
        <v>336</v>
      </c>
      <c r="L51" s="209" t="s">
        <v>337</v>
      </c>
      <c r="M51" s="217">
        <f>SUM(N51:AE51)</f>
        <v>50040</v>
      </c>
      <c r="N51" s="295" t="n">
        <v>0</v>
      </c>
      <c r="O51" s="295" t="n">
        <v>1200</v>
      </c>
      <c r="P51" s="295" t="n">
        <v>1320</v>
      </c>
      <c r="Q51" s="295">
        <f>780+750</f>
        <v>1530</v>
      </c>
      <c r="R51" s="295">
        <f>750*2</f>
        <v>1500</v>
      </c>
      <c r="S51" s="295">
        <f>R51</f>
        <v>1500</v>
      </c>
      <c r="T51" s="295">
        <f>720+720</f>
        <v>1440</v>
      </c>
      <c r="U51" s="225" t="n">
        <v>1440</v>
      </c>
      <c r="V51" s="295" t="n">
        <v>1380</v>
      </c>
      <c r="W51" s="295" t="n">
        <v>1380</v>
      </c>
      <c r="X51" s="295" t="n">
        <v>1350</v>
      </c>
      <c r="Y51" s="295" t="n">
        <v>1320</v>
      </c>
      <c r="Z51" s="225">
        <f>Y51</f>
        <v>1320</v>
      </c>
      <c r="AA51" s="225" t="n">
        <v>1260</v>
      </c>
      <c r="AB51" s="225" t="n">
        <v>1260</v>
      </c>
      <c r="AC51" s="225" t="n">
        <v>1230</v>
      </c>
      <c r="AD51" s="225" t="n">
        <v>1200</v>
      </c>
      <c r="AE51" s="225">
        <f>660+24630+2490+630</f>
        <v>28410</v>
      </c>
    </row>
    <row r="52" spans="1:31">
      <c r="A52" s="209" t="str">
        <f>L52</f>
        <v>Premios</v>
      </c>
      <c r="B52" s="210">
        <f>M52/$M$54</f>
        <v>0.416864734508283963</v>
      </c>
      <c r="D52" s="226" t="str">
        <f>L53</f>
        <v>Ing Reservas</v>
      </c>
      <c r="E52" s="227">
        <f>M53*-1</f>
        <v>0</v>
      </c>
      <c r="F52" s="213">
        <f>E52/E75</f>
        <v>0</v>
      </c>
      <c r="G52" s="228" t="s">
        <v>338</v>
      </c>
      <c r="H52" s="229" t="n">
        <v>0</v>
      </c>
      <c r="I52" s="216">
        <f>H52/$H$75</f>
        <v>0</v>
      </c>
      <c r="K52" s="230"/>
      <c r="L52" s="209" t="s">
        <v>339</v>
      </c>
      <c r="M52" s="217">
        <f>SUM(N52:AE52)</f>
        <v>2373000</v>
      </c>
      <c r="N52" s="295" t="n">
        <v>0</v>
      </c>
      <c r="O52" s="295" t="n">
        <v>903000</v>
      </c>
      <c r="P52" s="295" t="n">
        <v>0</v>
      </c>
      <c r="Q52" s="295" t="n">
        <v>160000</v>
      </c>
      <c r="R52" s="295" t="n">
        <v>0</v>
      </c>
      <c r="S52" s="295" t="n">
        <v>0</v>
      </c>
      <c r="T52" s="295" t="n">
        <v>0</v>
      </c>
      <c r="U52" s="225" t="n">
        <v>0</v>
      </c>
      <c r="V52" s="295" t="n">
        <v>0</v>
      </c>
      <c r="W52" s="295" t="n">
        <v>0</v>
      </c>
      <c r="X52" s="295" t="n">
        <v>0</v>
      </c>
      <c r="Y52" s="295" t="n">
        <v>0</v>
      </c>
      <c r="Z52" s="225" t="n">
        <v>0</v>
      </c>
      <c r="AA52" s="225" t="n">
        <v>0</v>
      </c>
      <c r="AB52" s="225" t="n">
        <v>0</v>
      </c>
      <c r="AC52" s="225" t="n">
        <v>0</v>
      </c>
      <c r="AD52" s="225" t="n">
        <v>10000</v>
      </c>
      <c r="AE52" s="225">
        <f>900000+400000</f>
        <v>1300000</v>
      </c>
    </row>
    <row r="53" spans="1:35">
      <c r="A53" s="209" t="str">
        <f>L53</f>
        <v>Ing Reservas</v>
      </c>
      <c r="B53" s="210">
        <f>M53/$M$54</f>
        <v>0</v>
      </c>
      <c r="C53" s="231"/>
      <c r="D53" s="226" t="str">
        <f>L63</f>
        <v>Pago Reservas</v>
      </c>
      <c r="E53" s="227">
        <f>M63</f>
        <v>0</v>
      </c>
      <c r="F53" s="213">
        <f>E53/E75</f>
        <v>0</v>
      </c>
      <c r="G53" s="228" t="s">
        <v>340</v>
      </c>
      <c r="H53" s="229" t="n">
        <v>1187500</v>
      </c>
      <c r="I53" s="216">
        <f>H53/$H$75</f>
        <v>0.17370789485194198</v>
      </c>
      <c r="J53" s="232"/>
      <c r="K53" s="230"/>
      <c r="L53" s="209" t="s">
        <v>341</v>
      </c>
      <c r="M53" s="217">
        <f>SUM(N53:AE53)</f>
        <v>0</v>
      </c>
      <c r="N53" s="295" t="n">
        <v>0</v>
      </c>
      <c r="O53" s="295" t="n">
        <v>0</v>
      </c>
      <c r="P53" s="295">
        <f>O53</f>
        <v>0</v>
      </c>
      <c r="Q53" s="295">
        <f>P53</f>
        <v>0</v>
      </c>
      <c r="R53" s="295">
        <f>Q53</f>
        <v>0</v>
      </c>
      <c r="S53" s="295">
        <f>R53</f>
        <v>0</v>
      </c>
      <c r="T53" s="295">
        <f>S53</f>
        <v>0</v>
      </c>
      <c r="U53" s="225">
        <f>T53</f>
        <v>0</v>
      </c>
      <c r="V53" s="295">
        <f>U53</f>
        <v>0</v>
      </c>
      <c r="W53" s="295">
        <f>V53</f>
        <v>0</v>
      </c>
      <c r="X53" s="295">
        <f>W53</f>
        <v>0</v>
      </c>
      <c r="Y53" s="295">
        <f>X53</f>
        <v>0</v>
      </c>
      <c r="Z53" s="225">
        <f>Y53</f>
        <v>0</v>
      </c>
      <c r="AA53" s="225">
        <f>Z53</f>
        <v>0</v>
      </c>
      <c r="AB53" s="225">
        <f>AA53</f>
        <v>0</v>
      </c>
      <c r="AC53" s="225">
        <f>AB53</f>
        <v>0</v>
      </c>
      <c r="AD53" s="225">
        <f>AC53</f>
        <v>0</v>
      </c>
      <c r="AE53" s="225">
        <f>AD53</f>
        <v>0</v>
      </c>
      <c r="AF53" s="232"/>
      <c r="AG53" s="232"/>
      <c r="AH53" s="232"/>
      <c r="AI53" s="232"/>
    </row>
    <row r="54" spans="1:31">
      <c r="A54" s="231"/>
      <c r="B54" s="233">
        <f>SUM(B46:B53)</f>
        <v>1</v>
      </c>
      <c r="D54" s="223"/>
      <c r="E54" s="234"/>
      <c r="G54" s="228" t="s">
        <v>342</v>
      </c>
      <c r="H54" s="229" t="n">
        <v>0</v>
      </c>
      <c r="I54" s="216">
        <f>H54/$H$75</f>
        <v>0</v>
      </c>
      <c r="K54" s="235" t="s">
        <v>343</v>
      </c>
      <c r="L54" s="236"/>
      <c r="M54" s="237">
        <f>SUM(N54:AE54)</f>
        <v>5692494</v>
      </c>
      <c r="N54" s="238">
        <f>SUM(N46:N53)</f>
        <v>0</v>
      </c>
      <c r="O54" s="238">
        <f>SUM(O46:O53)</f>
        <v>1077233</v>
      </c>
      <c r="P54" s="238">
        <f>SUM(P46:P53)</f>
        <v>75873</v>
      </c>
      <c r="Q54" s="238">
        <f>SUM(Q46:Q53)</f>
        <v>332780</v>
      </c>
      <c r="R54" s="238">
        <f>SUM(R46:R53)</f>
        <v>63842</v>
      </c>
      <c r="S54" s="238">
        <f>SUM(S46:S53)</f>
        <v>145312</v>
      </c>
      <c r="T54" s="238">
        <f>SUM(T46:T53)</f>
        <v>161962</v>
      </c>
      <c r="U54" s="238">
        <f>SUM(U46:U53)</f>
        <v>67008</v>
      </c>
      <c r="V54" s="238">
        <f>SUM(V46:V53)</f>
        <v>55992</v>
      </c>
      <c r="W54" s="238">
        <f>SUM(W46:W53)</f>
        <v>174652</v>
      </c>
      <c r="X54" s="238">
        <f>SUM(X46:X53)</f>
        <v>62000</v>
      </c>
      <c r="Y54" s="238">
        <f>SUM(Y46:Y53)</f>
        <v>205087</v>
      </c>
      <c r="Z54" s="238">
        <f>SUM(Z46:Z53)</f>
        <v>67837</v>
      </c>
      <c r="AA54" s="238">
        <f>SUM(AA46:AA53)</f>
        <v>1404298</v>
      </c>
      <c r="AB54" s="238">
        <f>SUM(AB46:AB53)</f>
        <v>73013</v>
      </c>
      <c r="AC54" s="238">
        <f>SUM(AC46:AC53)</f>
        <v>221844</v>
      </c>
      <c r="AD54" s="238">
        <f>SUM(AD46:AD53)</f>
        <v>89687</v>
      </c>
      <c r="AE54" s="238">
        <f>SUM(AE46:AE53)</f>
        <v>1414074</v>
      </c>
    </row>
    <row r="55" spans="1:31">
      <c r="A55" s="239">
        <f>M54</f>
        <v>5692494</v>
      </c>
      <c r="B55" s="239"/>
      <c r="D55" s="201" t="s">
        <v>344</v>
      </c>
      <c r="E55" s="202">
        <f>SUM(E56:E59)</f>
        <v>0</v>
      </c>
      <c r="F55" s="203">
        <f>E55/E75</f>
        <v>0</v>
      </c>
      <c r="G55" s="228" t="s">
        <v>345</v>
      </c>
      <c r="H55" s="229" t="n">
        <v>0</v>
      </c>
      <c r="I55" s="216">
        <f>H55/$H$75</f>
        <v>0</v>
      </c>
      <c r="K55" s="240" t="s">
        <v>248</v>
      </c>
      <c r="L55" s="241" t="str">
        <f>K55</f>
        <v>Sueldos</v>
      </c>
      <c r="M55" s="242">
        <f>SUM(N55:AE55)</f>
        <v>137730</v>
      </c>
      <c r="N55" s="296" t="n">
        <v>0</v>
      </c>
      <c r="O55" s="296" t="n">
        <v>8040</v>
      </c>
      <c r="P55" s="296" t="n">
        <v>8090</v>
      </c>
      <c r="Q55" s="296" t="n">
        <v>8090</v>
      </c>
      <c r="R55" s="296" t="n">
        <v>7700</v>
      </c>
      <c r="S55" s="296" t="n">
        <v>7700</v>
      </c>
      <c r="T55" s="296" t="n">
        <v>7700</v>
      </c>
      <c r="U55" s="243" t="n">
        <v>7700</v>
      </c>
      <c r="V55" s="296" t="n">
        <v>7700</v>
      </c>
      <c r="W55" s="296" t="n">
        <v>7700</v>
      </c>
      <c r="X55" s="296" t="n">
        <v>7700</v>
      </c>
      <c r="Y55" s="296" t="n">
        <v>7700</v>
      </c>
      <c r="Z55" s="243" t="n">
        <v>9040</v>
      </c>
      <c r="AA55" s="243" t="n">
        <v>9040</v>
      </c>
      <c r="AB55" s="243" t="n">
        <v>8470</v>
      </c>
      <c r="AC55" s="243" t="n">
        <v>8470</v>
      </c>
      <c r="AD55" s="243" t="n">
        <v>8470</v>
      </c>
      <c r="AE55" s="243" t="n">
        <v>8420</v>
      </c>
    </row>
    <row r="56" spans="4:31">
      <c r="D56" s="226" t="s">
        <v>346</v>
      </c>
      <c r="E56" s="227" t="n">
        <v>0</v>
      </c>
      <c r="F56" s="213">
        <f>E56/E75</f>
        <v>0</v>
      </c>
      <c r="G56" s="244" t="s">
        <v>347</v>
      </c>
      <c r="H56" s="245">
        <f>E69-H66</f>
        <v>2909778</v>
      </c>
      <c r="I56" s="216">
        <f>H56/$H$75</f>
        <v>0.425643293361256969</v>
      </c>
      <c r="K56" s="240" t="s">
        <v>348</v>
      </c>
      <c r="L56" s="241" t="str">
        <f>K56</f>
        <v>Mantenimiento </v>
      </c>
      <c r="M56" s="242">
        <f>SUM(N56:AE56)</f>
        <v>143926</v>
      </c>
      <c r="N56" s="296" t="n">
        <v>0</v>
      </c>
      <c r="O56" s="296" t="n">
        <v>7100</v>
      </c>
      <c r="P56" s="296" t="n">
        <v>7100</v>
      </c>
      <c r="Q56" s="296" t="n">
        <v>7800</v>
      </c>
      <c r="R56" s="296">
        <f>Q56</f>
        <v>7800</v>
      </c>
      <c r="S56" s="296">
        <f>R56</f>
        <v>7800</v>
      </c>
      <c r="T56" s="296">
        <f>S56</f>
        <v>7800</v>
      </c>
      <c r="U56" s="243">
        <f>T56</f>
        <v>7800</v>
      </c>
      <c r="V56" s="296">
        <f>U56</f>
        <v>7800</v>
      </c>
      <c r="W56" s="296">
        <f>V56</f>
        <v>7800</v>
      </c>
      <c r="X56" s="296">
        <f>W56</f>
        <v>7800</v>
      </c>
      <c r="Y56" s="296" t="n">
        <v>9618</v>
      </c>
      <c r="Z56" s="243">
        <f>Y56</f>
        <v>9618</v>
      </c>
      <c r="AA56" s="243">
        <f>Z56</f>
        <v>9618</v>
      </c>
      <c r="AB56" s="243">
        <f>AA56</f>
        <v>9618</v>
      </c>
      <c r="AC56" s="243">
        <f>AB56</f>
        <v>9618</v>
      </c>
      <c r="AD56" s="243">
        <f>AC56</f>
        <v>9618</v>
      </c>
      <c r="AE56" s="243">
        <f>AD56</f>
        <v>9618</v>
      </c>
    </row>
    <row r="57" spans="4:31" ht="20.25" customHeight="1">
      <c r="D57" s="226" t="s">
        <v>344</v>
      </c>
      <c r="E57" s="227" t="n">
        <v>0</v>
      </c>
      <c r="F57" s="213">
        <f>E57/E75</f>
        <v>0</v>
      </c>
      <c r="G57" s="223"/>
      <c r="H57" s="222"/>
      <c r="I57" s="246"/>
      <c r="K57" s="240" t="s">
        <v>349</v>
      </c>
      <c r="L57" s="241" t="s">
        <v>322</v>
      </c>
      <c r="M57" s="242">
        <f>SUM(N57:AE57)</f>
        <v>574995</v>
      </c>
      <c r="N57" s="296" t="n">
        <v>88000</v>
      </c>
      <c r="O57" s="296" t="n">
        <v>0</v>
      </c>
      <c r="P57" s="296" t="n">
        <v>0</v>
      </c>
      <c r="Q57" s="296" t="n">
        <v>0</v>
      </c>
      <c r="R57" s="296" t="n">
        <v>0</v>
      </c>
      <c r="S57" s="296" t="n">
        <v>0</v>
      </c>
      <c r="T57" s="296" t="n">
        <v>0</v>
      </c>
      <c r="U57" s="243" t="n">
        <v>0</v>
      </c>
      <c r="V57" s="296" t="n">
        <v>0</v>
      </c>
      <c r="W57" s="296" t="n">
        <v>182770</v>
      </c>
      <c r="X57" s="296" t="n">
        <v>0</v>
      </c>
      <c r="Y57" s="296" t="n">
        <v>0</v>
      </c>
      <c r="Z57" s="243" t="n">
        <v>0</v>
      </c>
      <c r="AA57" s="243" t="n">
        <v>0</v>
      </c>
      <c r="AB57" s="243" t="n">
        <v>0</v>
      </c>
      <c r="AC57" s="243" t="n">
        <v>0</v>
      </c>
      <c r="AD57" s="243" t="n">
        <v>304225</v>
      </c>
      <c r="AE57" s="243" t="n">
        <v>0</v>
      </c>
    </row>
    <row r="58" spans="4:31">
      <c r="D58" s="226" t="s">
        <v>350</v>
      </c>
      <c r="E58" s="227" t="n">
        <v>0</v>
      </c>
      <c r="F58" s="213">
        <f>E58/E75</f>
        <v>0</v>
      </c>
      <c r="G58" s="201" t="s">
        <v>351</v>
      </c>
      <c r="H58" s="247">
        <f>H59</f>
        <v>0</v>
      </c>
      <c r="I58" s="205">
        <f>H58/$H$75</f>
        <v>0</v>
      </c>
      <c r="K58" s="240" t="s">
        <v>352</v>
      </c>
      <c r="L58" s="241" t="str">
        <f>K58</f>
        <v>Empleados</v>
      </c>
      <c r="M58" s="242">
        <f>SUM(N58:AE58)</f>
        <v>946560</v>
      </c>
      <c r="N58" s="296" t="n">
        <v>0</v>
      </c>
      <c r="O58" s="296" t="n">
        <v>32640</v>
      </c>
      <c r="P58" s="296" t="n">
        <v>57120</v>
      </c>
      <c r="Q58" s="296">
        <f>P58</f>
        <v>57120</v>
      </c>
      <c r="R58" s="296">
        <f>Q58</f>
        <v>57120</v>
      </c>
      <c r="S58" s="296">
        <f>R58</f>
        <v>57120</v>
      </c>
      <c r="T58" s="296">
        <f>S58</f>
        <v>57120</v>
      </c>
      <c r="U58" s="243">
        <f>T58</f>
        <v>57120</v>
      </c>
      <c r="V58" s="296">
        <f>U58</f>
        <v>57120</v>
      </c>
      <c r="W58" s="296">
        <f>V58</f>
        <v>57120</v>
      </c>
      <c r="X58" s="296">
        <f>W58</f>
        <v>57120</v>
      </c>
      <c r="Y58" s="296">
        <f>X58</f>
        <v>57120</v>
      </c>
      <c r="Z58" s="243">
        <f>Y58</f>
        <v>57120</v>
      </c>
      <c r="AA58" s="243">
        <f>Z58</f>
        <v>57120</v>
      </c>
      <c r="AB58" s="243">
        <f>AA58</f>
        <v>57120</v>
      </c>
      <c r="AC58" s="243">
        <f>AB58</f>
        <v>57120</v>
      </c>
      <c r="AD58" s="243">
        <f>AC58</f>
        <v>57120</v>
      </c>
      <c r="AE58" s="243">
        <f>AD58</f>
        <v>57120</v>
      </c>
    </row>
    <row r="59" spans="4:31">
      <c r="D59" s="226" t="s">
        <v>353</v>
      </c>
      <c r="E59" s="227" t="n">
        <v>0</v>
      </c>
      <c r="F59" s="213">
        <f>E59/E75</f>
        <v>0</v>
      </c>
      <c r="G59" s="248" t="s">
        <v>354</v>
      </c>
      <c r="H59" s="249">
        <f>M60</f>
        <v>0</v>
      </c>
      <c r="I59" s="216">
        <f>H59/$H$75</f>
        <v>0</v>
      </c>
      <c r="K59" s="240" t="s">
        <v>355</v>
      </c>
      <c r="L59" s="241" t="str">
        <f>K59</f>
        <v>Juveniles</v>
      </c>
      <c r="M59" s="242">
        <f>SUM(N59:AE59)</f>
        <v>360000</v>
      </c>
      <c r="N59" s="296" t="n">
        <v>20000</v>
      </c>
      <c r="O59" s="296" t="n">
        <v>20000</v>
      </c>
      <c r="P59" s="296" t="n">
        <v>20000</v>
      </c>
      <c r="Q59" s="296" t="n">
        <v>20000</v>
      </c>
      <c r="R59" s="296" t="n">
        <v>20000</v>
      </c>
      <c r="S59" s="296" t="n">
        <v>20000</v>
      </c>
      <c r="T59" s="296" t="n">
        <v>20000</v>
      </c>
      <c r="U59" s="243" t="n">
        <v>20000</v>
      </c>
      <c r="V59" s="296" t="n">
        <v>20000</v>
      </c>
      <c r="W59" s="296" t="n">
        <v>20000</v>
      </c>
      <c r="X59" s="296" t="n">
        <v>20000</v>
      </c>
      <c r="Y59" s="296" t="n">
        <v>20000</v>
      </c>
      <c r="Z59" s="243" t="n">
        <v>20000</v>
      </c>
      <c r="AA59" s="243" t="n">
        <v>20000</v>
      </c>
      <c r="AB59" s="243" t="n">
        <v>20000</v>
      </c>
      <c r="AC59" s="243" t="n">
        <v>20000</v>
      </c>
      <c r="AD59" s="243" t="n">
        <v>20000</v>
      </c>
      <c r="AE59" s="243" t="n">
        <v>20000</v>
      </c>
    </row>
    <row r="60" spans="4:31" ht="18.75" customHeight="1">
      <c r="D60" s="223"/>
      <c r="E60" s="234"/>
      <c r="G60" s="221"/>
      <c r="H60" s="222"/>
      <c r="I60" s="216"/>
      <c r="K60" s="240" t="s">
        <v>356</v>
      </c>
      <c r="L60" s="241" t="s">
        <v>354</v>
      </c>
      <c r="M60" s="242">
        <f>SUM(N60:AE60)</f>
        <v>0</v>
      </c>
      <c r="N60" s="296" t="n">
        <v>0</v>
      </c>
      <c r="O60" s="296" t="n">
        <v>0</v>
      </c>
      <c r="P60" s="296" t="n">
        <v>0</v>
      </c>
      <c r="Q60" s="296" t="n">
        <v>0</v>
      </c>
      <c r="R60" s="296" t="n">
        <v>0</v>
      </c>
      <c r="S60" s="296" t="n">
        <v>0</v>
      </c>
      <c r="T60" s="296" t="n">
        <v>0</v>
      </c>
      <c r="U60" s="243" t="n">
        <v>0</v>
      </c>
      <c r="V60" s="296" t="n">
        <v>0</v>
      </c>
      <c r="W60" s="296" t="n">
        <v>0</v>
      </c>
      <c r="X60" s="296" t="n">
        <v>0</v>
      </c>
      <c r="Y60" s="296" t="n">
        <v>0</v>
      </c>
      <c r="Z60" s="243" t="n">
        <v>0</v>
      </c>
      <c r="AA60" s="243" t="n">
        <v>0</v>
      </c>
      <c r="AB60" s="243" t="n">
        <v>0</v>
      </c>
      <c r="AC60" s="243" t="n">
        <v>0</v>
      </c>
      <c r="AD60" s="243" t="n">
        <v>0</v>
      </c>
      <c r="AE60" s="243" t="n">
        <v>0</v>
      </c>
    </row>
    <row r="61" spans="4:31" ht="15.40" customHeight="1">
      <c r="D61" s="201" t="s">
        <v>329</v>
      </c>
      <c r="E61" s="250">
        <f>E62</f>
        <v>1187500</v>
      </c>
      <c r="F61" s="203">
        <f>E61/E75</f>
        <v>0.17370789485194198</v>
      </c>
      <c r="G61" s="221"/>
      <c r="H61" s="222"/>
      <c r="I61" s="216"/>
      <c r="K61" s="251" t="s">
        <v>336</v>
      </c>
      <c r="L61" s="241" t="s">
        <v>256</v>
      </c>
      <c r="M61" s="242">
        <f>SUM(N61:AE61)</f>
        <v>268700</v>
      </c>
      <c r="N61" s="296" t="n">
        <v>0</v>
      </c>
      <c r="O61" s="296" t="n">
        <v>268700</v>
      </c>
      <c r="P61" s="296" t="n">
        <v>0</v>
      </c>
      <c r="Q61" s="296" t="n">
        <v>0</v>
      </c>
      <c r="R61" s="296" t="n">
        <v>0</v>
      </c>
      <c r="S61" s="296" t="n">
        <v>0</v>
      </c>
      <c r="T61" s="296" t="n">
        <v>0</v>
      </c>
      <c r="U61" s="243" t="n">
        <v>0</v>
      </c>
      <c r="V61" s="296" t="n">
        <v>0</v>
      </c>
      <c r="W61" s="296" t="n">
        <v>0</v>
      </c>
      <c r="X61" s="296" t="n">
        <v>0</v>
      </c>
      <c r="Y61" s="296" t="n">
        <v>0</v>
      </c>
      <c r="Z61" s="243" t="n">
        <v>0</v>
      </c>
      <c r="AA61" s="243" t="n">
        <v>0</v>
      </c>
      <c r="AB61" s="243" t="n">
        <v>0</v>
      </c>
      <c r="AC61" s="243" t="n">
        <v>0</v>
      </c>
      <c r="AD61" s="243" t="n">
        <v>0</v>
      </c>
      <c r="AE61" s="243" t="n">
        <v>0</v>
      </c>
    </row>
    <row r="62" spans="4:31">
      <c r="D62" s="226" t="s">
        <v>329</v>
      </c>
      <c r="E62" s="227">
        <f>M48+M49</f>
        <v>1187500</v>
      </c>
      <c r="F62" s="213">
        <f>E62/E75</f>
        <v>0.17370789485194198</v>
      </c>
      <c r="G62" s="201" t="s">
        <v>357</v>
      </c>
      <c r="H62" s="204">
        <f>SUM(H63:H64)</f>
        <v>843695</v>
      </c>
      <c r="I62" s="205">
        <f>H62/$H$75</f>
        <v>0.123415985134408013</v>
      </c>
      <c r="K62" s="251"/>
      <c r="L62" s="241" t="s">
        <v>358</v>
      </c>
      <c r="M62" s="242">
        <f>SUM(N62:AE62)</f>
        <v>7000</v>
      </c>
      <c r="N62" s="296" t="n">
        <v>7000</v>
      </c>
      <c r="O62" s="296" t="n">
        <v>0</v>
      </c>
      <c r="P62" s="296" t="n">
        <v>0</v>
      </c>
      <c r="Q62" s="296" t="n">
        <v>0</v>
      </c>
      <c r="R62" s="296" t="n">
        <v>0</v>
      </c>
      <c r="S62" s="296" t="n">
        <v>0</v>
      </c>
      <c r="T62" s="296" t="n">
        <v>0</v>
      </c>
      <c r="U62" s="243" t="n">
        <v>0</v>
      </c>
      <c r="V62" s="296" t="n">
        <v>0</v>
      </c>
      <c r="W62" s="296" t="n">
        <v>0</v>
      </c>
      <c r="X62" s="296" t="n">
        <v>0</v>
      </c>
      <c r="Y62" s="296" t="n">
        <v>0</v>
      </c>
      <c r="Z62" s="243" t="n">
        <v>0</v>
      </c>
      <c r="AA62" s="243" t="n">
        <v>0</v>
      </c>
      <c r="AB62" s="243" t="n">
        <v>0</v>
      </c>
      <c r="AC62" s="243" t="n">
        <v>0</v>
      </c>
      <c r="AD62" s="243" t="n">
        <v>0</v>
      </c>
      <c r="AE62" s="243" t="n">
        <v>0</v>
      </c>
    </row>
    <row r="63" spans="3:31" ht="15.75" customHeight="1">
      <c r="C63" s="252"/>
      <c r="D63" s="223"/>
      <c r="E63" s="234"/>
      <c r="G63" s="248" t="s">
        <v>322</v>
      </c>
      <c r="H63" s="253">
        <f>M57</f>
        <v>574995</v>
      </c>
      <c r="I63" s="216">
        <f>H63/$H$75</f>
        <v>0.0841104597898040041</v>
      </c>
      <c r="K63" s="251"/>
      <c r="L63" s="241" t="s">
        <v>359</v>
      </c>
      <c r="M63" s="242">
        <f>SUM(N63:AE63)</f>
        <v>0</v>
      </c>
      <c r="N63" s="296" t="n">
        <v>0</v>
      </c>
      <c r="O63" s="296" t="n">
        <v>0</v>
      </c>
      <c r="P63" s="296" t="n">
        <v>0</v>
      </c>
      <c r="Q63" s="296" t="n">
        <v>0</v>
      </c>
      <c r="R63" s="296" t="n">
        <v>0</v>
      </c>
      <c r="S63" s="296" t="n">
        <v>0</v>
      </c>
      <c r="T63" s="296" t="n">
        <v>0</v>
      </c>
      <c r="U63" s="243" t="n">
        <v>0</v>
      </c>
      <c r="V63" s="296" t="n">
        <v>0</v>
      </c>
      <c r="W63" s="296" t="n">
        <v>0</v>
      </c>
      <c r="X63" s="296" t="n">
        <v>0</v>
      </c>
      <c r="Y63" s="296" t="n">
        <v>0</v>
      </c>
      <c r="Z63" s="243" t="n">
        <v>0</v>
      </c>
      <c r="AA63" s="243" t="n">
        <v>0</v>
      </c>
      <c r="AB63" s="243" t="n">
        <v>0</v>
      </c>
      <c r="AC63" s="243" t="n">
        <v>0</v>
      </c>
      <c r="AD63" s="243" t="n">
        <v>0</v>
      </c>
      <c r="AE63" s="243" t="n">
        <v>0</v>
      </c>
    </row>
    <row r="64" spans="1:31">
      <c r="A64" s="241" t="str">
        <f>L55</f>
        <v>Sueldos</v>
      </c>
      <c r="B64" s="254">
        <f>M55/$M$65</f>
        <v>0.056471925379811001</v>
      </c>
      <c r="C64" s="13"/>
      <c r="D64" s="201" t="s">
        <v>360</v>
      </c>
      <c r="E64" s="202">
        <f>E65+E66-E67</f>
        <v>300000</v>
      </c>
      <c r="F64" s="203">
        <f>E64/E75</f>
        <v>0.0438840997520690035</v>
      </c>
      <c r="G64" s="248" t="s">
        <v>256</v>
      </c>
      <c r="H64" s="253">
        <f>M61</f>
        <v>268700</v>
      </c>
      <c r="I64" s="216">
        <f>H64/$H$75</f>
        <v>0.0393055253446039998</v>
      </c>
      <c r="K64" s="240" t="s">
        <v>361</v>
      </c>
      <c r="L64" s="241" t="str">
        <f>K64</f>
        <v>Intereses</v>
      </c>
      <c r="M64" s="242">
        <f>SUM(N64:AE64)</f>
        <v>0</v>
      </c>
      <c r="N64" s="296" t="n">
        <v>0</v>
      </c>
      <c r="O64" s="296" t="n">
        <v>0</v>
      </c>
      <c r="P64" s="296" t="n">
        <v>0</v>
      </c>
      <c r="Q64" s="296" t="n">
        <v>0</v>
      </c>
      <c r="R64" s="296" t="n">
        <v>0</v>
      </c>
      <c r="S64" s="296" t="n">
        <v>0</v>
      </c>
      <c r="T64" s="296" t="n">
        <v>0</v>
      </c>
      <c r="U64" s="243" t="n">
        <v>0</v>
      </c>
      <c r="V64" s="296" t="n">
        <v>0</v>
      </c>
      <c r="W64" s="296" t="n">
        <v>0</v>
      </c>
      <c r="X64" s="296" t="n">
        <v>0</v>
      </c>
      <c r="Y64" s="296" t="n">
        <v>0</v>
      </c>
      <c r="Z64" s="243" t="n">
        <v>0</v>
      </c>
      <c r="AA64" s="243" t="n">
        <v>0</v>
      </c>
      <c r="AB64" s="243" t="n">
        <v>0</v>
      </c>
      <c r="AC64" s="243" t="n">
        <v>0</v>
      </c>
      <c r="AD64" s="243" t="n">
        <v>0</v>
      </c>
      <c r="AE64" s="243" t="n">
        <v>0</v>
      </c>
    </row>
    <row r="65" spans="1:31">
      <c r="A65" s="241" t="str">
        <f>L56</f>
        <v>Mantenimiento </v>
      </c>
      <c r="B65" s="254">
        <f>M56/$M$65</f>
        <v>0.0590124034866379965</v>
      </c>
      <c r="C65" s="183"/>
      <c r="D65" s="228" t="s">
        <v>362</v>
      </c>
      <c r="E65" s="255">
        <f>N45</f>
        <v>300000</v>
      </c>
      <c r="F65" s="213">
        <f>E65/E75</f>
        <v>0.0438840997520690035</v>
      </c>
      <c r="G65" s="221"/>
      <c r="H65" s="222"/>
      <c r="I65" s="216"/>
      <c r="K65" s="256" t="s">
        <v>363</v>
      </c>
      <c r="L65" s="257"/>
      <c r="M65" s="258">
        <f>SUM(N65:AE65)</f>
        <v>2438911</v>
      </c>
      <c r="N65" s="259">
        <f>SUM(N55:N64)</f>
        <v>115000</v>
      </c>
      <c r="O65" s="259">
        <f>SUM(O55:O64)</f>
        <v>336480</v>
      </c>
      <c r="P65" s="259">
        <f>SUM(P55:P64)</f>
        <v>92310</v>
      </c>
      <c r="Q65" s="259">
        <f>SUM(Q55:Q64)</f>
        <v>93010</v>
      </c>
      <c r="R65" s="259">
        <f>SUM(R55:R64)</f>
        <v>92620</v>
      </c>
      <c r="S65" s="259">
        <f>SUM(S55:S64)</f>
        <v>92620</v>
      </c>
      <c r="T65" s="259">
        <f>SUM(T55:T64)</f>
        <v>92620</v>
      </c>
      <c r="U65" s="259">
        <f>SUM(U55:U64)</f>
        <v>92620</v>
      </c>
      <c r="V65" s="259">
        <f>SUM(V55:V64)</f>
        <v>92620</v>
      </c>
      <c r="W65" s="259">
        <f>SUM(W55:W64)</f>
        <v>275390</v>
      </c>
      <c r="X65" s="259">
        <f>SUM(X55:X64)</f>
        <v>92620</v>
      </c>
      <c r="Y65" s="259">
        <f>SUM(Y55:Y64)</f>
        <v>94438</v>
      </c>
      <c r="Z65" s="259">
        <f>SUM(Z55:Z64)</f>
        <v>95778</v>
      </c>
      <c r="AA65" s="259">
        <f>SUM(AA55:AA64)</f>
        <v>95778</v>
      </c>
      <c r="AB65" s="259">
        <f>SUM(AB55:AB64)</f>
        <v>95208</v>
      </c>
      <c r="AC65" s="259">
        <f>SUM(AC55:AC64)</f>
        <v>95208</v>
      </c>
      <c r="AD65" s="259">
        <f>SUM(AD55:AD64)</f>
        <v>399433</v>
      </c>
      <c r="AE65" s="259">
        <f>SUM(AE55:AE64)</f>
        <v>95158</v>
      </c>
    </row>
    <row r="66" spans="1:31">
      <c r="A66" s="241" t="str">
        <f>L57</f>
        <v>Estadio</v>
      </c>
      <c r="B66" s="254">
        <f>M57/$M$65</f>
        <v>0.235758910431745994</v>
      </c>
      <c r="C66" s="16"/>
      <c r="D66" s="228" t="str">
        <f>D52</f>
        <v>Ing Reservas</v>
      </c>
      <c r="E66" s="255">
        <f>M53</f>
        <v>0</v>
      </c>
      <c r="F66" s="213">
        <f>E66/E75</f>
        <v>0</v>
      </c>
      <c r="G66" s="201" t="s">
        <v>364</v>
      </c>
      <c r="H66" s="204">
        <f>SUM(H67:H72)</f>
        <v>1595216</v>
      </c>
      <c r="I66" s="205">
        <f>H66/$H$75</f>
        <v>0.233348726900323999</v>
      </c>
      <c r="K66" s="260" t="s">
        <v>365</v>
      </c>
      <c r="L66" s="260"/>
      <c r="M66" s="208">
        <f>M45+M54-M65</f>
        <v>3553583</v>
      </c>
      <c r="N66" s="208">
        <f>N45+N54-N65</f>
        <v>185000</v>
      </c>
      <c r="O66" s="208">
        <f>O45+O54-O65</f>
        <v>925753</v>
      </c>
      <c r="P66" s="208">
        <f>P45+P54-P65</f>
        <v>909316</v>
      </c>
      <c r="Q66" s="208">
        <f>Q45+Q54-Q65</f>
        <v>1149086</v>
      </c>
      <c r="R66" s="208">
        <f>R45+R54-R65</f>
        <v>1120308</v>
      </c>
      <c r="S66" s="208">
        <f>S45+S54-S65</f>
        <v>1173000</v>
      </c>
      <c r="T66" s="208">
        <f>T45+T54-T65</f>
        <v>1242342</v>
      </c>
      <c r="U66" s="208">
        <f>U45+U54-U65</f>
        <v>1216730</v>
      </c>
      <c r="V66" s="208">
        <f>V45+V54-V65</f>
        <v>1180102</v>
      </c>
      <c r="W66" s="208">
        <f>W45+W54-W65</f>
        <v>1079364</v>
      </c>
      <c r="X66" s="208">
        <f>X45+X54-X65</f>
        <v>1048744</v>
      </c>
      <c r="Y66" s="208">
        <f>Y45+Y54-Y65</f>
        <v>1159393</v>
      </c>
      <c r="Z66" s="208">
        <f>Z45+Z54-Z65</f>
        <v>1131452</v>
      </c>
      <c r="AA66" s="208">
        <f>AA45+AA54-AA65</f>
        <v>2439972</v>
      </c>
      <c r="AB66" s="208">
        <f>AB45+AB54-AB65</f>
        <v>2417777</v>
      </c>
      <c r="AC66" s="208">
        <f>AC45+AC54-AC65</f>
        <v>2544413</v>
      </c>
      <c r="AD66" s="208">
        <f>AD45+AD54-AD65</f>
        <v>2234667</v>
      </c>
      <c r="AE66" s="208">
        <f>AE45+AE54-AE65</f>
        <v>3553583</v>
      </c>
    </row>
    <row r="67" spans="1:31">
      <c r="A67" s="241" t="str">
        <f>L58</f>
        <v>Empleados</v>
      </c>
      <c r="B67" s="254">
        <f>M58/$M$65</f>
        <v>0.388107643124329016</v>
      </c>
      <c r="C67" s="31"/>
      <c r="D67" s="228" t="str">
        <f>D53</f>
        <v>Pago Reservas</v>
      </c>
      <c r="E67" s="255">
        <f>M63*-1</f>
        <v>0</v>
      </c>
      <c r="F67" s="213">
        <f>E67/E75</f>
        <v>0</v>
      </c>
      <c r="G67" s="248" t="s">
        <v>366</v>
      </c>
      <c r="H67" s="253">
        <f>M55</f>
        <v>137730</v>
      </c>
      <c r="I67" s="216">
        <f>H67/$H$75</f>
        <v>0.020147190196175</v>
      </c>
      <c r="K67" s="261"/>
      <c r="L67" s="261"/>
      <c r="M67" s="261"/>
      <c r="N67" s="262">
        <f>N41+7</f>
        <v>43637</v>
      </c>
      <c r="O67" s="262">
        <f>O41+7</f>
        <v>43644</v>
      </c>
      <c r="P67" s="262">
        <f>O67+7</f>
        <v>43651</v>
      </c>
      <c r="Q67" s="262">
        <f>P67+7</f>
        <v>43658</v>
      </c>
      <c r="R67" s="262">
        <f>Q67+7</f>
        <v>43665</v>
      </c>
      <c r="S67" s="262">
        <f>R67+7</f>
        <v>43672</v>
      </c>
      <c r="T67" s="262">
        <f>S67+7</f>
        <v>43679</v>
      </c>
      <c r="U67" s="262">
        <f>T67+7</f>
        <v>43686</v>
      </c>
      <c r="V67" s="262">
        <f>U67+7</f>
        <v>43693</v>
      </c>
      <c r="W67" s="262">
        <f>V67+7</f>
        <v>43700</v>
      </c>
      <c r="X67" s="262">
        <f>W67+7</f>
        <v>43707</v>
      </c>
      <c r="Y67" s="262">
        <f>X67+7</f>
        <v>43714</v>
      </c>
      <c r="Z67" s="262">
        <f>Y67+7</f>
        <v>43721</v>
      </c>
      <c r="AA67" s="262">
        <f>Z67+7</f>
        <v>43728</v>
      </c>
      <c r="AB67" s="262">
        <f>AA67+7</f>
        <v>43735</v>
      </c>
      <c r="AC67" s="262">
        <f>AB67+7</f>
        <v>43742</v>
      </c>
      <c r="AD67" s="262">
        <f>AC67+7</f>
        <v>43749</v>
      </c>
      <c r="AE67" s="262">
        <f>AD67+7</f>
        <v>43756</v>
      </c>
    </row>
    <row r="68" spans="1:31">
      <c r="A68" s="241" t="str">
        <f>L59</f>
        <v>Juveniles</v>
      </c>
      <c r="B68" s="254">
        <f>M59/$M$65</f>
        <v>0.147606862243025994</v>
      </c>
      <c r="C68" s="16"/>
      <c r="D68" s="221"/>
      <c r="E68" s="263"/>
      <c r="F68" s="213"/>
      <c r="G68" s="248" t="s">
        <v>348</v>
      </c>
      <c r="H68" s="253">
        <f>M56</f>
        <v>143926</v>
      </c>
      <c r="I68" s="216">
        <f>H68/$H$75</f>
        <v>0.0210535431363879955</v>
      </c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</row>
    <row r="69" spans="1:31">
      <c r="A69" s="241" t="str">
        <f>L60</f>
        <v>Compra</v>
      </c>
      <c r="B69" s="254">
        <f>M60/$M$65</f>
        <v>0</v>
      </c>
      <c r="D69" s="201" t="s">
        <v>367</v>
      </c>
      <c r="E69" s="202">
        <f>SUM(E70:E74)</f>
        <v>4504994</v>
      </c>
      <c r="F69" s="203">
        <f>E69/E75</f>
        <v>0.658992020261582034</v>
      </c>
      <c r="G69" s="248" t="s">
        <v>352</v>
      </c>
      <c r="H69" s="253">
        <f>M58</f>
        <v>946560</v>
      </c>
      <c r="I69" s="216">
        <f>H69/$H$75</f>
        <v>0.138463111537729988</v>
      </c>
      <c r="K69" s="265"/>
      <c r="L69" s="265"/>
      <c r="M69" s="266" t="s">
        <v>344</v>
      </c>
      <c r="N69" s="267" t="n">
        <v>19</v>
      </c>
      <c r="O69" s="267" t="n">
        <v>19</v>
      </c>
      <c r="P69" s="267" t="n">
        <v>19</v>
      </c>
      <c r="Q69" s="267" t="n">
        <v>18</v>
      </c>
      <c r="R69" s="267" t="n">
        <v>18</v>
      </c>
      <c r="S69" s="267" t="n">
        <v>18</v>
      </c>
      <c r="T69" s="267" t="n">
        <v>18</v>
      </c>
      <c r="U69" s="267"/>
      <c r="V69" s="267"/>
      <c r="W69" s="267" t="n">
        <v>18</v>
      </c>
      <c r="X69" s="267" t="n">
        <v>18</v>
      </c>
      <c r="Y69" s="267" t="n">
        <v>18</v>
      </c>
      <c r="Z69" s="267"/>
      <c r="AA69" s="267"/>
      <c r="AB69" s="267" t="n">
        <v>17</v>
      </c>
      <c r="AC69" s="267" t="n">
        <v>17</v>
      </c>
      <c r="AD69" s="267"/>
      <c r="AE69" s="267" t="n">
        <v>17</v>
      </c>
    </row>
    <row r="70" spans="1:31" ht="15.40" customHeight="1">
      <c r="A70" s="241" t="str">
        <f>L61</f>
        <v>Entrenador</v>
      </c>
      <c r="B70" s="254">
        <f>M61/$M$65</f>
        <v>0.110172121901947007</v>
      </c>
      <c r="D70" s="228" t="s">
        <v>317</v>
      </c>
      <c r="E70" s="255">
        <f>M51</f>
        <v>50040</v>
      </c>
      <c r="F70" s="213">
        <f>E70/E75</f>
        <v>0.00731986783864500001</v>
      </c>
      <c r="G70" s="248" t="s">
        <v>355</v>
      </c>
      <c r="H70" s="253">
        <f>M59</f>
        <v>360000</v>
      </c>
      <c r="I70" s="216">
        <f>H70/$H$75</f>
        <v>0.0526609197024829978</v>
      </c>
      <c r="K70" s="16"/>
      <c r="L70" s="268" t="s">
        <v>368</v>
      </c>
      <c r="M70" s="269" t="s">
        <v>71</v>
      </c>
      <c r="N70" s="267" t="n">
        <v>19270</v>
      </c>
      <c r="O70" s="267" t="n">
        <v>19090</v>
      </c>
      <c r="P70" s="267" t="n">
        <v>21290</v>
      </c>
      <c r="Q70" s="267" t="n">
        <v>21210</v>
      </c>
      <c r="R70" s="267" t="n">
        <v>22400</v>
      </c>
      <c r="S70" s="267" t="n">
        <v>23730</v>
      </c>
      <c r="T70" s="267" t="n">
        <v>25070</v>
      </c>
      <c r="U70" s="267"/>
      <c r="V70" s="267"/>
      <c r="W70" s="267" t="n">
        <v>28250</v>
      </c>
      <c r="X70" s="267" t="n">
        <v>29320</v>
      </c>
      <c r="Y70" s="267" t="n">
        <v>35860</v>
      </c>
      <c r="Z70" s="267"/>
      <c r="AA70" s="267"/>
      <c r="AB70" s="267" t="n">
        <v>28540</v>
      </c>
      <c r="AC70" s="267" t="n">
        <v>32740</v>
      </c>
      <c r="AD70" s="267"/>
      <c r="AE70" s="267" t="n">
        <v>34500</v>
      </c>
    </row>
    <row r="71" spans="1:31">
      <c r="A71" s="241" t="str">
        <f>L62</f>
        <v>Viajes+Venta</v>
      </c>
      <c r="B71" s="254">
        <f>M62/$M$65</f>
        <v>0.00287013343250299968</v>
      </c>
      <c r="D71" s="228" t="s">
        <v>339</v>
      </c>
      <c r="E71" s="255">
        <f>M52</f>
        <v>2373000</v>
      </c>
      <c r="F71" s="213">
        <f>E71/E75</f>
        <v>0.347123229038869008</v>
      </c>
      <c r="G71" s="248" t="s">
        <v>358</v>
      </c>
      <c r="H71" s="253">
        <f>M62</f>
        <v>7000</v>
      </c>
      <c r="I71" s="216">
        <f>H71/$H$75</f>
        <v>0.0010239623275480001</v>
      </c>
      <c r="K71" s="16"/>
      <c r="L71" s="268"/>
      <c r="M71" s="269" t="s">
        <v>369</v>
      </c>
      <c r="N71" s="267" t="n">
        <v>7790</v>
      </c>
      <c r="O71" s="267" t="n">
        <v>7790</v>
      </c>
      <c r="P71" s="267" t="n">
        <v>7790</v>
      </c>
      <c r="Q71" s="267" t="n">
        <v>7400</v>
      </c>
      <c r="R71" s="267" t="n">
        <v>7400</v>
      </c>
      <c r="S71" s="267" t="n">
        <v>7400</v>
      </c>
      <c r="T71" s="267" t="n">
        <v>7400</v>
      </c>
      <c r="U71" s="267"/>
      <c r="V71" s="267"/>
      <c r="W71" s="267" t="n">
        <v>7400</v>
      </c>
      <c r="X71" s="267" t="n">
        <v>7400</v>
      </c>
      <c r="Y71" s="267" t="n">
        <v>7400</v>
      </c>
      <c r="Z71" s="267"/>
      <c r="AA71" s="267"/>
      <c r="AB71" s="267" t="n">
        <v>8170</v>
      </c>
      <c r="AC71" s="267" t="n">
        <v>8170</v>
      </c>
      <c r="AD71" s="267"/>
      <c r="AE71" s="267" t="n">
        <v>8120</v>
      </c>
    </row>
    <row r="72" spans="1:31">
      <c r="A72" s="241" t="str">
        <f>L64</f>
        <v>Intereses</v>
      </c>
      <c r="B72" s="254">
        <f>M64/$M$65</f>
        <v>0</v>
      </c>
      <c r="D72" s="228" t="s">
        <v>324</v>
      </c>
      <c r="E72" s="255">
        <f>M46</f>
        <v>1218693</v>
      </c>
      <c r="F72" s="213">
        <f>E72/E75</f>
        <v>0.178270817263829002</v>
      </c>
      <c r="G72" s="248" t="s">
        <v>361</v>
      </c>
      <c r="H72" s="253">
        <f>M64</f>
        <v>0</v>
      </c>
      <c r="I72" s="216">
        <f>H72/$H$75</f>
        <v>0</v>
      </c>
      <c r="K72" s="16"/>
      <c r="L72" s="268"/>
      <c r="M72" s="269" t="s">
        <v>249</v>
      </c>
      <c r="N72" s="267" t="n">
        <v>14830</v>
      </c>
      <c r="O72" s="267" t="n">
        <v>14830</v>
      </c>
      <c r="P72" s="267" t="n">
        <v>17180</v>
      </c>
      <c r="Q72" s="267" t="n">
        <v>17260</v>
      </c>
      <c r="R72" s="267" t="n">
        <v>18430</v>
      </c>
      <c r="S72" s="267" t="n">
        <v>19740</v>
      </c>
      <c r="T72" s="267" t="n">
        <v>21040</v>
      </c>
      <c r="U72" s="267"/>
      <c r="V72" s="267"/>
      <c r="W72" s="267" t="n">
        <v>24450</v>
      </c>
      <c r="X72" s="267" t="n">
        <v>25570</v>
      </c>
      <c r="Y72" s="267" t="n">
        <v>31910</v>
      </c>
      <c r="Z72" s="267"/>
      <c r="AA72" s="267"/>
      <c r="AB72" s="267" t="n">
        <v>25490</v>
      </c>
      <c r="AC72" s="267" t="n">
        <v>29660</v>
      </c>
      <c r="AD72" s="267"/>
      <c r="AE72" s="267" t="n">
        <v>31600</v>
      </c>
    </row>
    <row r="73" spans="1:31">
      <c r="A73" s="16"/>
      <c r="B73" s="270">
        <f>SUM(B64:B72)</f>
        <v>1</v>
      </c>
      <c r="D73" s="228" t="s">
        <v>326</v>
      </c>
      <c r="E73" s="255">
        <f>M47</f>
        <v>863261</v>
      </c>
      <c r="F73" s="213">
        <f>E73/E75</f>
        <v>0.126278106120236977</v>
      </c>
      <c r="G73" s="221"/>
      <c r="H73" s="222"/>
      <c r="I73" s="216"/>
      <c r="K73" s="16"/>
      <c r="L73" s="268"/>
      <c r="M73" s="269" t="s">
        <v>250</v>
      </c>
      <c r="N73" s="267" t="n">
        <v>5250</v>
      </c>
      <c r="O73" s="267" t="n">
        <v>5250</v>
      </c>
      <c r="P73" s="267" t="n">
        <v>5190</v>
      </c>
      <c r="Q73" s="267" t="n">
        <v>5190</v>
      </c>
      <c r="R73" s="267" t="n">
        <v>5190</v>
      </c>
      <c r="S73" s="267" t="n">
        <v>5190</v>
      </c>
      <c r="T73" s="267" t="n">
        <v>5190</v>
      </c>
      <c r="U73" s="267"/>
      <c r="V73" s="267"/>
      <c r="W73" s="267" t="n">
        <v>5210</v>
      </c>
      <c r="X73" s="267" t="n">
        <v>5210</v>
      </c>
      <c r="Y73" s="267" t="n">
        <v>5250</v>
      </c>
      <c r="Z73" s="267"/>
      <c r="AA73" s="267"/>
      <c r="AB73" s="267" t="n">
        <v>6350</v>
      </c>
      <c r="AC73" s="267" t="n">
        <v>6350</v>
      </c>
      <c r="AD73" s="267"/>
      <c r="AE73" s="267" t="n">
        <v>6350</v>
      </c>
    </row>
    <row r="74" spans="1:31">
      <c r="A74" s="31"/>
      <c r="B74" s="271"/>
      <c r="D74" s="272" t="s">
        <v>333</v>
      </c>
      <c r="E74" s="273">
        <f>M50</f>
        <v>0</v>
      </c>
      <c r="F74" s="213">
        <f>E74/E75</f>
        <v>0</v>
      </c>
      <c r="G74" s="274"/>
      <c r="H74" s="275"/>
      <c r="I74" s="276"/>
      <c r="K74" s="16"/>
      <c r="L74" s="268"/>
      <c r="M74" s="269" t="s">
        <v>254</v>
      </c>
      <c r="N74" s="277" t="s">
        <v>381</v>
      </c>
      <c r="O74" s="277" t="s">
        <v>382</v>
      </c>
      <c r="P74" s="277" t="s">
        <v>383</v>
      </c>
      <c r="Q74" s="277" t="s">
        <v>384</v>
      </c>
      <c r="R74" s="277" t="s">
        <v>385</v>
      </c>
      <c r="S74" s="277" t="s">
        <v>386</v>
      </c>
      <c r="T74" s="277" t="s">
        <v>387</v>
      </c>
      <c r="U74" s="277"/>
      <c r="V74" s="277"/>
      <c r="W74" s="277" t="s">
        <v>371</v>
      </c>
      <c r="X74" s="277" t="s">
        <v>372</v>
      </c>
      <c r="Y74" s="277" t="s">
        <v>373</v>
      </c>
      <c r="Z74" s="277"/>
      <c r="AA74" s="277"/>
      <c r="AB74" s="277" t="s">
        <v>374</v>
      </c>
      <c r="AC74" s="277" t="s">
        <v>375</v>
      </c>
      <c r="AD74" s="277"/>
      <c r="AE74" s="277" t="s">
        <v>290</v>
      </c>
    </row>
    <row r="75" spans="1:31">
      <c r="A75" s="278">
        <f>M65</f>
        <v>2438911</v>
      </c>
      <c r="B75" s="278"/>
      <c r="D75" s="279" t="s">
        <v>376</v>
      </c>
      <c r="E75" s="280">
        <f>E69+E61+E55+E45+E50+E64</f>
        <v>6836189</v>
      </c>
      <c r="F75" s="281">
        <f>F69+F61+F55+F45+F50+F64</f>
        <v>1</v>
      </c>
      <c r="G75" s="279" t="s">
        <v>376</v>
      </c>
      <c r="H75" s="280">
        <f>H66+H58+H50+H45+H62</f>
        <v>6836189</v>
      </c>
      <c r="I75" s="282">
        <f>H75/$H$75</f>
        <v>1</v>
      </c>
      <c r="K75" s="16"/>
      <c r="L75" s="268"/>
      <c r="M75" s="269" t="s">
        <v>377</v>
      </c>
      <c r="N75" s="283" t="n">
        <v>5.25</v>
      </c>
      <c r="O75" s="283" t="n">
        <v>5.25</v>
      </c>
      <c r="P75" s="283" t="n">
        <v>5.25</v>
      </c>
      <c r="Q75" s="283" t="n">
        <v>5.25</v>
      </c>
      <c r="R75" s="283" t="n">
        <v>5.5</v>
      </c>
      <c r="S75" s="283" t="n">
        <v>5.5</v>
      </c>
      <c r="T75" s="283" t="n">
        <v>5.5</v>
      </c>
      <c r="U75" s="283"/>
      <c r="V75" s="283"/>
      <c r="W75" s="283" t="n">
        <v>5.5</v>
      </c>
      <c r="X75" s="283" t="n">
        <v>5.5</v>
      </c>
      <c r="Y75" s="283" t="n">
        <v>5.5</v>
      </c>
      <c r="Z75" s="283"/>
      <c r="AA75" s="283"/>
      <c r="AB75" s="283" t="n">
        <v>5.75</v>
      </c>
      <c r="AC75" s="283" t="n">
        <v>5.75</v>
      </c>
      <c r="AD75" s="283"/>
      <c r="AE75" s="283" t="n">
        <v>5.75</v>
      </c>
    </row>
    <row r="76" spans="5:31">
      <c r="E76" s="222"/>
      <c r="F76" s="196"/>
      <c r="G76" s="284"/>
      <c r="H76" s="285">
        <f>E75-H75</f>
        <v>0</v>
      </c>
      <c r="I76" s="222"/>
      <c r="K76" s="16"/>
      <c r="L76" s="268"/>
      <c r="M76" s="269" t="s">
        <v>251</v>
      </c>
      <c r="N76" s="283" t="n">
        <v>4.75</v>
      </c>
      <c r="O76" s="283" t="n">
        <v>4.75</v>
      </c>
      <c r="P76" s="283" t="n">
        <v>5.25</v>
      </c>
      <c r="Q76" s="283" t="n">
        <v>5.25</v>
      </c>
      <c r="R76" s="283" t="n">
        <v>5.5</v>
      </c>
      <c r="S76" s="283" t="n">
        <v>5.75</v>
      </c>
      <c r="T76" s="283" t="n">
        <v>6</v>
      </c>
      <c r="U76" s="283"/>
      <c r="V76" s="283"/>
      <c r="W76" s="283" t="n">
        <v>6</v>
      </c>
      <c r="X76" s="283" t="n">
        <v>6</v>
      </c>
      <c r="Y76" s="283" t="n">
        <v>6</v>
      </c>
      <c r="Z76" s="283"/>
      <c r="AA76" s="283"/>
      <c r="AB76" s="283" t="n">
        <v>6.25</v>
      </c>
      <c r="AC76" s="283" t="n">
        <v>6</v>
      </c>
      <c r="AD76" s="283"/>
      <c r="AE76" s="283" t="n">
        <v>6</v>
      </c>
    </row>
    <row r="77" spans="5:31">
      <c r="E77" s="222"/>
      <c r="F77" s="222"/>
      <c r="H77" s="222"/>
      <c r="I77" s="222"/>
      <c r="K77" s="16"/>
      <c r="L77" s="268"/>
      <c r="M77" s="269" t="s">
        <v>378</v>
      </c>
      <c r="N77" s="283" t="n">
        <v>2.25</v>
      </c>
      <c r="O77" s="283" t="n">
        <v>2.5</v>
      </c>
      <c r="P77" s="283" t="n">
        <v>2.75</v>
      </c>
      <c r="Q77" s="283" t="n">
        <v>2.75</v>
      </c>
      <c r="R77" s="283" t="n">
        <v>2.75</v>
      </c>
      <c r="S77" s="283" t="n">
        <v>3</v>
      </c>
      <c r="T77" s="283" t="n">
        <v>3</v>
      </c>
      <c r="U77" s="283"/>
      <c r="V77" s="283"/>
      <c r="W77" s="283" t="n">
        <v>2.75</v>
      </c>
      <c r="X77" s="283" t="n">
        <v>2.75</v>
      </c>
      <c r="Y77" s="283" t="n">
        <v>2.75</v>
      </c>
      <c r="Z77" s="283"/>
      <c r="AA77" s="283"/>
      <c r="AB77" s="283" t="n">
        <v>2.75</v>
      </c>
      <c r="AC77" s="283" t="n">
        <v>2.75</v>
      </c>
      <c r="AD77" s="283"/>
      <c r="AE77" s="283" t="n">
        <v>2.75</v>
      </c>
    </row>
    <row r="78" spans="4:31">
      <c r="D78" s="286"/>
      <c r="E78" s="287"/>
      <c r="F78" s="222"/>
      <c r="G78" s="16"/>
      <c r="H78" s="204"/>
      <c r="I78" s="204"/>
      <c r="K78" s="16"/>
      <c r="L78" s="16"/>
      <c r="M78" s="192" t="s">
        <v>379</v>
      </c>
      <c r="N78" s="288">
        <f>N70/N71</f>
        <v>2.47368421052631993</v>
      </c>
      <c r="O78" s="288">
        <f>O70/O71</f>
        <v>2.45057766367136987</v>
      </c>
      <c r="P78" s="288">
        <f>P70/P71</f>
        <v>2.73299101412067014</v>
      </c>
      <c r="Q78" s="288">
        <f>Q70/Q71</f>
        <v>2.86621621621622005</v>
      </c>
      <c r="R78" s="288">
        <f>R70/R71</f>
        <v>3.02702702702702986</v>
      </c>
      <c r="S78" s="288">
        <f>S70/S71</f>
        <v>3.20675675675675986</v>
      </c>
      <c r="T78" s="288">
        <f>T70/T71</f>
        <v>3.3878378378378402</v>
      </c>
      <c r="U78" s="288"/>
      <c r="V78" s="288"/>
      <c r="W78" s="288">
        <f>W70/W71</f>
        <v>3.81756756756757021</v>
      </c>
      <c r="X78" s="288">
        <f>X70/X71</f>
        <v>3.96216216216215997</v>
      </c>
      <c r="Y78" s="288">
        <f>Y70/Y71</f>
        <v>4.84594594594595041</v>
      </c>
      <c r="Z78" s="288" t="e">
        <f>Z70/Z71</f>
        <v>#DIV/0!</v>
      </c>
      <c r="AA78" s="288" t="e">
        <f>AA70/AA71</f>
        <v>#DIV/0!</v>
      </c>
      <c r="AB78" s="288">
        <f>AB70/AB71</f>
        <v>3.49326805385556982</v>
      </c>
      <c r="AC78" s="288">
        <f>AC70/AC71</f>
        <v>4.00734394124846993</v>
      </c>
      <c r="AD78" s="288" t="e">
        <f>AD70/AD71</f>
        <v>#DIV/0!</v>
      </c>
      <c r="AE78" s="288">
        <f>AE70/AE71</f>
        <v>4.24876847290640036</v>
      </c>
    </row>
    <row r="79" spans="5:31">
      <c r="E79" s="204"/>
      <c r="F79" s="222"/>
      <c r="H79" s="222"/>
      <c r="I79" s="222"/>
      <c r="K79" s="16"/>
      <c r="L79" s="16"/>
      <c r="M79" s="16"/>
      <c r="N79" s="16"/>
      <c r="O79" s="7"/>
      <c r="P79" s="289"/>
      <c r="Q79" s="290">
        <f>(Q47-P47)/P47</f>
        <v>0.086691658856606999</v>
      </c>
      <c r="R79" s="290">
        <f>(R47-Q47)/Q47</f>
        <v>0.095730918499353006</v>
      </c>
      <c r="S79" s="290">
        <f>(S47-R47)/R47</f>
        <v>0.077659714023349995</v>
      </c>
      <c r="T79" s="290">
        <f>(T47-S47)/S47</f>
        <v>0.0720632988435789912</v>
      </c>
      <c r="U79" s="290">
        <f>(U47-T47)/T47</f>
        <v>0.0644487339616209987</v>
      </c>
      <c r="V79" s="290">
        <f>(V47-U47)/U47</f>
        <v>0.049964798498069003</v>
      </c>
      <c r="W79" s="290">
        <f>(W47-V47)/V47</f>
        <v>0.0488672152798940029</v>
      </c>
      <c r="X79" s="290">
        <f>(X47-W47)/W47</f>
        <v>0.0465904688105390008</v>
      </c>
      <c r="Y79" s="290">
        <f>(Y47-X47)/X47</f>
        <v>0.0445164275798240006</v>
      </c>
      <c r="Z79" s="290">
        <f>(Z47-Y47)/Y47</f>
        <v>0.0409002303739150008</v>
      </c>
      <c r="AA79" s="290">
        <f>(AA47-Z47)/Z47</f>
        <v>0.0362967755115939994</v>
      </c>
      <c r="AB79" s="290">
        <f>(AB47-AA47)/AA47</f>
        <v>0.0364711680630850044</v>
      </c>
      <c r="AC79" s="290">
        <f>(AC47-AB47)/AB47</f>
        <v>0.0351878269139319944</v>
      </c>
      <c r="AD79" s="290">
        <f>(AD47-AC47)/AC47</f>
        <v>0.0311590874291840025</v>
      </c>
      <c r="AE79" s="290">
        <f>(AE47-AD47)/AD47</f>
        <v>0.0302175365654469985</v>
      </c>
    </row>
    <row r="80" spans="5:26">
      <c r="E80" s="222"/>
      <c r="F80" s="222"/>
      <c r="H80" s="222"/>
      <c r="I80" s="222"/>
      <c r="K80" s="16"/>
      <c r="L80" s="16"/>
      <c r="M80" s="16"/>
      <c r="N80" s="16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</row>
    <row r="81" spans="11:31">
      <c r="K81" s="16"/>
      <c r="L81" s="16"/>
      <c r="M81" s="16"/>
      <c r="N81" s="16"/>
      <c r="P81" s="289"/>
      <c r="Q81" s="289"/>
      <c r="R81" s="289"/>
      <c r="S81" s="289"/>
      <c r="T81" s="289"/>
      <c r="U81" s="289"/>
      <c r="V81" s="289"/>
      <c r="W81" s="297"/>
      <c r="X81" s="289"/>
      <c r="Y81" s="289"/>
      <c r="Z81" s="289"/>
      <c r="AA81" s="289"/>
      <c r="AB81" s="289"/>
      <c r="AC81" s="289"/>
      <c r="AD81" s="289"/>
      <c r="AE81" s="289"/>
    </row>
    <row r="82" spans="11:23">
      <c r="K82" s="16"/>
      <c r="L82" s="16"/>
      <c r="M82" s="16"/>
      <c r="N82" s="16"/>
      <c r="P82" s="289"/>
      <c r="Q82" s="298"/>
      <c r="R82" s="298"/>
      <c r="S82" s="298"/>
      <c r="T82" s="298"/>
      <c r="W82" s="222"/>
    </row>
    <row r="83" spans="11:20">
      <c r="K83" s="16"/>
      <c r="L83" s="16"/>
      <c r="M83" s="16"/>
      <c r="N83" s="16"/>
      <c r="O83" s="222"/>
      <c r="P83" s="289"/>
      <c r="Q83" s="298"/>
      <c r="R83" s="298"/>
      <c r="S83" s="298"/>
      <c r="T83" s="298"/>
    </row>
    <row r="84" spans="11:26">
      <c r="K84" s="16"/>
      <c r="L84" s="16"/>
      <c r="M84" s="16"/>
      <c r="N84" s="16"/>
      <c r="P84" s="289"/>
      <c r="Q84" s="298"/>
      <c r="R84" s="298"/>
      <c r="S84" s="298"/>
      <c r="T84" s="298"/>
      <c r="Z84" s="222"/>
    </row>
    <row r="85" spans="11:20">
      <c r="K85" s="16"/>
      <c r="L85" s="16"/>
      <c r="M85" s="16"/>
      <c r="N85" s="16"/>
      <c r="P85" s="289"/>
      <c r="Q85" s="298"/>
      <c r="R85" s="298"/>
      <c r="S85" s="298"/>
      <c r="T85" s="299"/>
    </row>
    <row r="86" spans="11:16">
      <c r="K86" s="16"/>
      <c r="L86" s="16"/>
      <c r="M86" s="16"/>
      <c r="N86" s="16"/>
      <c r="P86" s="289"/>
    </row>
    <row r="87" spans="11:16">
      <c r="K87" s="16"/>
      <c r="L87" s="16"/>
      <c r="M87" s="16"/>
      <c r="N87" s="16"/>
      <c r="P87" s="289"/>
    </row>
    <row r="88" spans="11:16">
      <c r="K88" s="16"/>
      <c r="L88" s="16"/>
      <c r="M88" s="16"/>
      <c r="N88" s="16"/>
      <c r="P88" s="289"/>
    </row>
    <row r="89" spans="11:16">
      <c r="K89" s="16"/>
      <c r="L89" s="16"/>
      <c r="M89" s="16"/>
      <c r="N89" s="16"/>
      <c r="P89" s="289"/>
    </row>
    <row r="90" spans="11:16">
      <c r="K90" s="16"/>
      <c r="L90" s="16"/>
      <c r="M90" s="16"/>
      <c r="N90" s="16"/>
      <c r="P90" s="289"/>
    </row>
    <row r="91" spans="11:16">
      <c r="K91" s="16"/>
      <c r="L91" s="16"/>
      <c r="M91" s="16"/>
      <c r="N91" s="16"/>
      <c r="P91" s="289"/>
    </row>
    <row r="92" spans="11:16">
      <c r="K92" s="16"/>
      <c r="L92" s="16"/>
      <c r="M92" s="16"/>
      <c r="N92" s="16"/>
      <c r="P92" s="289"/>
    </row>
    <row r="93" spans="11:16">
      <c r="K93" s="16"/>
      <c r="L93" s="16"/>
      <c r="M93" s="16"/>
      <c r="N93" s="16"/>
      <c r="P93" s="289"/>
    </row>
    <row r="94" spans="11:16">
      <c r="K94" s="16"/>
      <c r="L94" s="16"/>
      <c r="M94" s="16"/>
      <c r="N94" s="16"/>
      <c r="P94" s="289"/>
    </row>
    <row r="95" spans="11:16">
      <c r="K95" s="16"/>
      <c r="L95" s="16"/>
      <c r="M95" s="16"/>
      <c r="N95" s="16"/>
      <c r="P95" s="289"/>
    </row>
    <row r="96" spans="11:16">
      <c r="K96" s="16"/>
      <c r="L96" s="16"/>
      <c r="M96" s="16"/>
      <c r="N96" s="16"/>
      <c r="P96" s="289"/>
    </row>
    <row r="97" spans="11:16">
      <c r="K97" s="16"/>
      <c r="L97" s="16"/>
      <c r="M97" s="16"/>
      <c r="N97" s="16"/>
      <c r="P97" s="289"/>
    </row>
    <row r="98" spans="11:16">
      <c r="K98" s="16"/>
      <c r="L98" s="16"/>
      <c r="M98" s="16"/>
      <c r="N98" s="16"/>
      <c r="P98" s="289"/>
    </row>
    <row r="99" spans="11:16">
      <c r="K99" s="16"/>
      <c r="L99" s="16"/>
      <c r="M99" s="16"/>
      <c r="N99" s="16"/>
      <c r="P99" s="289"/>
    </row>
    <row r="100" spans="11:16">
      <c r="K100" s="16"/>
      <c r="L100" s="16"/>
      <c r="M100" s="16"/>
      <c r="N100" s="16"/>
      <c r="P100" s="289"/>
    </row>
    <row r="101" spans="11:16">
      <c r="K101" s="16"/>
      <c r="L101" s="16"/>
      <c r="M101" s="16"/>
      <c r="N101" s="16"/>
      <c r="P101" s="289"/>
    </row>
    <row r="102" spans="11:16">
      <c r="K102" s="16"/>
      <c r="L102" s="16"/>
      <c r="M102" s="16"/>
      <c r="N102" s="16"/>
      <c r="P102" s="289"/>
    </row>
    <row r="103" spans="11:16">
      <c r="K103" s="16"/>
      <c r="L103" s="16"/>
      <c r="M103" s="16"/>
      <c r="N103" s="16"/>
      <c r="P103" s="289"/>
    </row>
    <row r="104" spans="11:16">
      <c r="K104" s="16"/>
      <c r="L104" s="16"/>
      <c r="M104" s="16"/>
      <c r="N104" s="16"/>
      <c r="P104" s="289"/>
    </row>
    <row r="105" spans="11:16">
      <c r="K105" s="16"/>
      <c r="L105" s="16"/>
      <c r="M105" s="16"/>
      <c r="N105" s="16"/>
      <c r="P105" s="289"/>
    </row>
    <row r="106" spans="11:16">
      <c r="K106" s="16"/>
      <c r="L106" s="16"/>
      <c r="M106" s="16"/>
      <c r="N106" s="16"/>
      <c r="P106" s="289"/>
    </row>
    <row r="107" spans="11:16">
      <c r="K107" s="16"/>
      <c r="L107" s="16"/>
      <c r="M107" s="16"/>
      <c r="N107" s="16"/>
      <c r="P107" s="289"/>
    </row>
    <row r="108" spans="11:16">
      <c r="K108" s="16"/>
      <c r="L108" s="16"/>
      <c r="M108" s="16"/>
      <c r="N108" s="16"/>
      <c r="P108" s="289"/>
    </row>
    <row r="109" spans="11:16">
      <c r="K109" s="16"/>
      <c r="L109" s="16"/>
      <c r="M109" s="16"/>
      <c r="N109" s="16"/>
      <c r="P109" s="289"/>
    </row>
    <row r="110" spans="11:16">
      <c r="K110" s="16"/>
      <c r="L110" s="16"/>
      <c r="M110" s="16"/>
      <c r="N110" s="16"/>
      <c r="P110" s="289"/>
    </row>
    <row r="111" spans="11:16">
      <c r="K111" s="16"/>
      <c r="L111" s="16"/>
      <c r="M111" s="16"/>
      <c r="N111" s="16"/>
      <c r="P111" s="289"/>
    </row>
    <row r="112" spans="11:16">
      <c r="K112" s="16"/>
      <c r="L112" s="16"/>
      <c r="M112" s="16"/>
      <c r="N112" s="16"/>
      <c r="P112" s="289"/>
    </row>
    <row r="113" spans="11:16">
      <c r="K113" s="16"/>
      <c r="L113" s="16"/>
      <c r="M113" s="16"/>
      <c r="N113" s="16"/>
      <c r="P113" s="289"/>
    </row>
    <row r="114" spans="11:16">
      <c r="K114" s="16"/>
      <c r="L114" s="16"/>
      <c r="M114" s="16"/>
      <c r="N114" s="16"/>
      <c r="P114" s="289"/>
    </row>
    <row r="115" spans="11:16">
      <c r="K115" s="16"/>
      <c r="L115" s="16"/>
      <c r="M115" s="16"/>
      <c r="N115" s="16"/>
      <c r="P115" s="289"/>
    </row>
    <row r="116" spans="11:16">
      <c r="K116" s="16"/>
      <c r="L116" s="16"/>
      <c r="M116" s="16"/>
      <c r="N116" s="16"/>
      <c r="P116" s="289"/>
    </row>
    <row r="117" spans="11:16">
      <c r="K117" s="16"/>
      <c r="L117" s="16"/>
      <c r="M117" s="16"/>
      <c r="N117" s="16"/>
      <c r="P117" s="289"/>
    </row>
    <row r="118" spans="11:16">
      <c r="K118" s="16"/>
      <c r="L118" s="16"/>
      <c r="M118" s="16"/>
      <c r="N118" s="16"/>
      <c r="P118" s="289"/>
    </row>
    <row r="119" spans="11:16">
      <c r="K119" s="16"/>
      <c r="L119" s="16"/>
      <c r="M119" s="16"/>
      <c r="N119" s="16"/>
      <c r="P119" s="289"/>
    </row>
    <row r="120" spans="11:16">
      <c r="K120" s="16"/>
      <c r="L120" s="16"/>
      <c r="M120" s="16"/>
      <c r="N120" s="16"/>
      <c r="P120" s="289"/>
    </row>
    <row r="121" spans="11:16">
      <c r="K121" s="16"/>
      <c r="L121" s="16"/>
      <c r="M121" s="16"/>
      <c r="N121" s="16"/>
      <c r="P121" s="289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65" priority="1" operator="greaterThan">
      <formula>0</formula>
    </cfRule>
  </conditionalFormatting>
  <conditionalFormatting sqref="E39">
    <cfRule type="cellIs" dxfId="66" priority="2" operator="lessThan">
      <formula>0</formula>
    </cfRule>
  </conditionalFormatting>
  <conditionalFormatting sqref="H38">
    <cfRule type="cellIs" dxfId="67" priority="3" operator="lessThan">
      <formula>0</formula>
    </cfRule>
  </conditionalFormatting>
  <conditionalFormatting sqref="H11:H16">
    <cfRule type="cellIs" dxfId="68" priority="4" operator="lessThan">
      <formula>0</formula>
    </cfRule>
  </conditionalFormatting>
  <conditionalFormatting sqref="H11:H16">
    <cfRule type="cellIs" dxfId="69" priority="5" operator="greaterThan">
      <formula>0</formula>
    </cfRule>
  </conditionalFormatting>
  <conditionalFormatting sqref="E79">
    <cfRule type="cellIs" dxfId="70" priority="6" operator="greaterThan">
      <formula>0</formula>
    </cfRule>
  </conditionalFormatting>
  <conditionalFormatting sqref="E79">
    <cfRule type="cellIs" dxfId="71" priority="7" operator="lessThan">
      <formula>0</formula>
    </cfRule>
  </conditionalFormatting>
  <conditionalFormatting sqref="H78">
    <cfRule type="cellIs" dxfId="72" priority="8" operator="lessThan">
      <formula>0</formula>
    </cfRule>
  </conditionalFormatting>
  <conditionalFormatting sqref="H51:H56">
    <cfRule type="cellIs" dxfId="73" priority="9" operator="lessThan">
      <formula>0</formula>
    </cfRule>
  </conditionalFormatting>
  <conditionalFormatting sqref="H51:H56">
    <cfRule type="cellIs" dxfId="74" priority="10" operator="greaterThan">
      <formula>0</formula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legacyDrawing r:id="rId2"/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78571" defaultRowHeight="15.40"/>
  <cols>
    <col min="1" max="1" width="17.285714" customWidth="1" style="0"/>
    <col min="2" max="2" width="155.857143" customWidth="1" style="0"/>
  </cols>
  <sheetData>
    <row r="1" spans="1:2">
      <c r="A1" s="9" t="s">
        <v>388</v>
      </c>
      <c r="B1" s="9"/>
    </row>
    <row r="2" spans="1:2">
      <c r="A2" s="300" t="s">
        <v>389</v>
      </c>
      <c r="B2" s="300" t="s">
        <v>390</v>
      </c>
    </row>
    <row r="3" spans="1:2">
      <c r="A3" s="300" t="s">
        <v>391</v>
      </c>
      <c r="B3" t="s">
        <v>392</v>
      </c>
    </row>
    <row r="4" spans="1:2">
      <c r="A4" s="300" t="s">
        <v>391</v>
      </c>
      <c r="B4" s="300" t="s">
        <v>393</v>
      </c>
    </row>
    <row r="5" spans="1:2">
      <c r="A5" s="300" t="s">
        <v>394</v>
      </c>
      <c r="B5" t="s">
        <v>395</v>
      </c>
    </row>
    <row r="6" spans="1:2">
      <c r="A6" s="300" t="s">
        <v>396</v>
      </c>
      <c r="B6" s="300" t="s">
        <v>397</v>
      </c>
    </row>
    <row r="7" spans="1:2">
      <c r="A7" s="300" t="s">
        <v>398</v>
      </c>
      <c r="B7" t="s">
        <v>399</v>
      </c>
    </row>
    <row r="8" spans="1:2">
      <c r="A8" s="300" t="s">
        <v>400</v>
      </c>
      <c r="B8" t="s">
        <v>401</v>
      </c>
    </row>
    <row r="9" spans="1:2" s="16" customFormat="1">
      <c r="A9" s="301" t="s">
        <v>400</v>
      </c>
      <c r="B9" s="301" t="s">
        <v>402</v>
      </c>
    </row>
    <row r="10" spans="1:2">
      <c r="A10" s="300" t="s">
        <v>403</v>
      </c>
      <c r="B10" t="s">
        <v>395</v>
      </c>
    </row>
    <row r="11" spans="1:2">
      <c r="A11" s="300" t="s">
        <v>403</v>
      </c>
      <c r="B11" t="s">
        <v>395</v>
      </c>
    </row>
    <row r="12" spans="1:2">
      <c r="A12" s="300" t="s">
        <v>404</v>
      </c>
      <c r="B12" s="300" t="s">
        <v>405</v>
      </c>
    </row>
    <row r="13" spans="1:2">
      <c r="A13" s="300" t="s">
        <v>406</v>
      </c>
      <c r="B13" t="s">
        <v>407</v>
      </c>
    </row>
    <row r="14" spans="1:2">
      <c r="A14" s="300" t="s">
        <v>406</v>
      </c>
      <c r="B14" s="300" t="s">
        <v>408</v>
      </c>
    </row>
    <row r="15" spans="1:2">
      <c r="A15" s="300" t="s">
        <v>409</v>
      </c>
      <c r="B15" t="s">
        <v>395</v>
      </c>
    </row>
    <row r="16" spans="1:2">
      <c r="A16" s="300" t="s">
        <v>409</v>
      </c>
      <c r="B16" t="s">
        <v>410</v>
      </c>
    </row>
    <row r="17" spans="1:2">
      <c r="A17" s="300" t="s">
        <v>409</v>
      </c>
      <c r="B17" s="300" t="s">
        <v>411</v>
      </c>
    </row>
    <row r="18" spans="1:2">
      <c r="A18" s="300" t="s">
        <v>412</v>
      </c>
      <c r="B18" t="s">
        <v>413</v>
      </c>
    </row>
    <row r="19" spans="1:2">
      <c r="A19" s="300" t="s">
        <v>412</v>
      </c>
      <c r="B19" s="300" t="s">
        <v>414</v>
      </c>
    </row>
    <row r="20" spans="1:2">
      <c r="A20" s="300" t="s">
        <v>412</v>
      </c>
      <c r="B20" s="300" t="s">
        <v>415</v>
      </c>
    </row>
    <row r="21" spans="1:2">
      <c r="A21" s="300" t="s">
        <v>416</v>
      </c>
      <c r="B21" t="s">
        <v>395</v>
      </c>
    </row>
    <row r="22" spans="1:2">
      <c r="A22" s="300" t="s">
        <v>416</v>
      </c>
      <c r="B22" t="s">
        <v>417</v>
      </c>
    </row>
    <row r="23" spans="1:2">
      <c r="A23" s="300" t="s">
        <v>416</v>
      </c>
      <c r="B23" s="300" t="s">
        <v>418</v>
      </c>
    </row>
    <row r="24" spans="1:2">
      <c r="A24" s="300" t="s">
        <v>416</v>
      </c>
      <c r="B24" s="300" t="s">
        <v>419</v>
      </c>
    </row>
    <row r="25" spans="1:2">
      <c r="A25" s="300" t="s">
        <v>416</v>
      </c>
      <c r="B25" s="300" t="s">
        <v>420</v>
      </c>
    </row>
    <row r="26" spans="1:2" s="16" customFormat="1">
      <c r="A26" s="301" t="s">
        <v>416</v>
      </c>
      <c r="B26" s="301" t="s">
        <v>402</v>
      </c>
    </row>
    <row r="27" spans="1:2">
      <c r="A27" s="300" t="s">
        <v>416</v>
      </c>
      <c r="B27" s="300" t="s">
        <v>421</v>
      </c>
    </row>
    <row r="28" spans="1:2">
      <c r="A28" s="300" t="s">
        <v>416</v>
      </c>
      <c r="B28" s="300" t="s">
        <v>422</v>
      </c>
    </row>
    <row r="29" spans="1:2">
      <c r="A29" s="300" t="s">
        <v>423</v>
      </c>
      <c r="B29" s="300" t="s">
        <v>424</v>
      </c>
    </row>
    <row r="30" spans="1:2">
      <c r="A30" s="300" t="s">
        <v>423</v>
      </c>
      <c r="B30" t="s">
        <v>410</v>
      </c>
    </row>
    <row r="31" spans="1:2">
      <c r="A31" s="300" t="s">
        <v>425</v>
      </c>
      <c r="B31" t="s">
        <v>426</v>
      </c>
    </row>
    <row r="32" spans="1:2">
      <c r="A32" s="300" t="s">
        <v>427</v>
      </c>
      <c r="B32" s="300" t="s">
        <v>428</v>
      </c>
    </row>
    <row r="33" spans="1:2">
      <c r="A33" s="300" t="s">
        <v>427</v>
      </c>
      <c r="B33" s="300" t="s">
        <v>424</v>
      </c>
    </row>
    <row r="34" spans="1:2">
      <c r="A34" s="300" t="s">
        <v>427</v>
      </c>
      <c r="B34" t="s">
        <v>395</v>
      </c>
    </row>
    <row r="35" spans="1:2">
      <c r="A35" s="300" t="s">
        <v>427</v>
      </c>
      <c r="B35" t="s">
        <v>410</v>
      </c>
    </row>
    <row r="36" spans="1:2">
      <c r="A36" s="300" t="s">
        <v>429</v>
      </c>
      <c r="B36" t="s">
        <v>430</v>
      </c>
    </row>
    <row r="37" spans="1:2">
      <c r="A37" s="300" t="s">
        <v>429</v>
      </c>
      <c r="B37" t="s">
        <v>431</v>
      </c>
    </row>
    <row r="38" spans="1:2">
      <c r="A38" s="300" t="s">
        <v>432</v>
      </c>
      <c r="B38" t="s">
        <v>433</v>
      </c>
    </row>
    <row r="39" spans="1:2">
      <c r="A39" s="300" t="s">
        <v>432</v>
      </c>
      <c r="B39" s="300" t="s">
        <v>402</v>
      </c>
    </row>
    <row r="40" spans="1:2">
      <c r="A40" s="300" t="s">
        <v>434</v>
      </c>
      <c r="B40" t="s">
        <v>395</v>
      </c>
    </row>
    <row r="41" spans="1:2">
      <c r="A41" s="300" t="s">
        <v>435</v>
      </c>
      <c r="B41" s="300" t="s">
        <v>424</v>
      </c>
    </row>
    <row r="42" spans="1:2">
      <c r="A42" s="300" t="s">
        <v>435</v>
      </c>
      <c r="B42" t="s">
        <v>410</v>
      </c>
    </row>
    <row r="43" spans="1:2">
      <c r="A43" s="300" t="s">
        <v>436</v>
      </c>
      <c r="B43" t="s">
        <v>437</v>
      </c>
    </row>
    <row r="44" spans="1:2">
      <c r="A44" s="300" t="s">
        <v>438</v>
      </c>
      <c r="B44" t="s">
        <v>395</v>
      </c>
    </row>
    <row r="45" spans="1:2">
      <c r="A45" s="300" t="s">
        <v>439</v>
      </c>
      <c r="B45" s="300" t="s">
        <v>405</v>
      </c>
    </row>
    <row r="46" spans="1:2">
      <c r="A46" s="300" t="s">
        <v>440</v>
      </c>
      <c r="B46" t="s">
        <v>441</v>
      </c>
    </row>
    <row r="47" spans="1:2">
      <c r="A47" s="300" t="s">
        <v>442</v>
      </c>
      <c r="B47" t="s">
        <v>443</v>
      </c>
    </row>
    <row r="48" spans="1:2">
      <c r="A48" s="300" t="s">
        <v>442</v>
      </c>
      <c r="B48" s="300" t="s">
        <v>402</v>
      </c>
    </row>
    <row r="49" spans="1:2">
      <c r="A49" s="300" t="s">
        <v>444</v>
      </c>
      <c r="B49" t="s">
        <v>395</v>
      </c>
    </row>
    <row r="50" spans="1:2">
      <c r="A50" s="300" t="s">
        <v>445</v>
      </c>
      <c r="B50" s="300" t="s">
        <v>405</v>
      </c>
    </row>
    <row r="51" spans="1:2">
      <c r="A51" s="300" t="s">
        <v>445</v>
      </c>
      <c r="B51" t="s">
        <v>410</v>
      </c>
    </row>
    <row r="52" spans="1:2">
      <c r="A52" s="300" t="s">
        <v>446</v>
      </c>
      <c r="B52" t="s">
        <v>447</v>
      </c>
    </row>
    <row r="53" spans="1:2">
      <c r="A53" s="300" t="s">
        <v>446</v>
      </c>
      <c r="B53" t="s">
        <v>395</v>
      </c>
    </row>
    <row r="54" spans="1:2">
      <c r="A54" s="300" t="s">
        <v>446</v>
      </c>
      <c r="B54" t="s">
        <v>395</v>
      </c>
    </row>
    <row r="55" spans="1:2">
      <c r="A55" s="300" t="s">
        <v>448</v>
      </c>
      <c r="B55" s="300" t="s">
        <v>405</v>
      </c>
    </row>
    <row r="56" spans="1:2">
      <c r="A56" s="300" t="s">
        <v>449</v>
      </c>
      <c r="B56" t="s">
        <v>431</v>
      </c>
    </row>
    <row r="57" spans="1:2">
      <c r="A57" s="300" t="s">
        <v>449</v>
      </c>
      <c r="B57" t="s">
        <v>395</v>
      </c>
    </row>
    <row r="58" spans="1:2">
      <c r="A58" s="300" t="s">
        <v>450</v>
      </c>
      <c r="B58" t="s">
        <v>451</v>
      </c>
    </row>
    <row r="59" spans="1:2">
      <c r="A59" s="300" t="s">
        <v>450</v>
      </c>
      <c r="B59" s="300" t="s">
        <v>402</v>
      </c>
    </row>
    <row r="60" spans="1:2">
      <c r="A60" s="300" t="s">
        <v>452</v>
      </c>
      <c r="B60" t="s">
        <v>395</v>
      </c>
    </row>
    <row r="61" spans="1:2">
      <c r="A61" s="300" t="s">
        <v>452</v>
      </c>
      <c r="B61" t="s">
        <v>410</v>
      </c>
    </row>
    <row r="62" spans="1:2">
      <c r="A62" s="300" t="s">
        <v>453</v>
      </c>
      <c r="B62" s="300" t="s">
        <v>405</v>
      </c>
    </row>
    <row r="63" spans="1:2">
      <c r="A63" s="300" t="s">
        <v>454</v>
      </c>
      <c r="B63" t="s">
        <v>455</v>
      </c>
    </row>
    <row r="64" spans="1:2">
      <c r="A64" s="300" t="s">
        <v>456</v>
      </c>
      <c r="B64" t="s">
        <v>395</v>
      </c>
    </row>
    <row r="65" spans="1:2">
      <c r="A65" s="300" t="s">
        <v>457</v>
      </c>
      <c r="B65" s="300" t="s">
        <v>405</v>
      </c>
    </row>
    <row r="66" spans="1:2">
      <c r="A66" s="300" t="s">
        <v>457</v>
      </c>
      <c r="B66" t="s">
        <v>458</v>
      </c>
    </row>
    <row r="67" spans="1:2">
      <c r="A67" s="300" t="s">
        <v>459</v>
      </c>
      <c r="B67" t="s">
        <v>441</v>
      </c>
    </row>
    <row r="68" spans="1:2">
      <c r="A68" s="300" t="s">
        <v>460</v>
      </c>
      <c r="B68" t="s">
        <v>461</v>
      </c>
    </row>
    <row r="69" spans="1:2">
      <c r="A69" s="300" t="s">
        <v>460</v>
      </c>
      <c r="B69" t="s">
        <v>395</v>
      </c>
    </row>
    <row r="70" spans="1:2">
      <c r="A70" s="300" t="s">
        <v>460</v>
      </c>
      <c r="B70" s="300" t="s">
        <v>402</v>
      </c>
    </row>
    <row r="71" spans="1:2">
      <c r="A71" s="300" t="s">
        <v>462</v>
      </c>
      <c r="B71" t="s">
        <v>463</v>
      </c>
    </row>
    <row r="72" spans="1:2">
      <c r="A72" s="300" t="s">
        <v>464</v>
      </c>
      <c r="B72" t="s">
        <v>410</v>
      </c>
    </row>
    <row r="73" spans="1:2">
      <c r="A73" s="300" t="s">
        <v>464</v>
      </c>
      <c r="B73" s="300" t="s">
        <v>411</v>
      </c>
    </row>
    <row r="74" spans="1:2">
      <c r="A74" s="300" t="s">
        <v>465</v>
      </c>
      <c r="B74" t="s">
        <v>466</v>
      </c>
    </row>
    <row r="75" spans="1:2">
      <c r="A75" s="300" t="s">
        <v>467</v>
      </c>
      <c r="B75" t="s">
        <v>395</v>
      </c>
    </row>
    <row r="76" spans="1:2">
      <c r="A76" s="300" t="s">
        <v>468</v>
      </c>
      <c r="B76" s="300" t="s">
        <v>411</v>
      </c>
    </row>
    <row r="77" spans="1:2">
      <c r="A77" s="300" t="s">
        <v>469</v>
      </c>
      <c r="B77" t="s">
        <v>431</v>
      </c>
    </row>
    <row r="78" spans="1:2">
      <c r="A78" s="300" t="s">
        <v>469</v>
      </c>
      <c r="B78" t="s">
        <v>395</v>
      </c>
    </row>
    <row r="79" spans="1:2">
      <c r="A79" s="300" t="s">
        <v>470</v>
      </c>
      <c r="B79" t="s">
        <v>471</v>
      </c>
    </row>
    <row r="80" spans="1:2">
      <c r="A80" s="300" t="s">
        <v>470</v>
      </c>
      <c r="B80" s="300" t="s">
        <v>402</v>
      </c>
    </row>
    <row r="81" spans="1:2">
      <c r="A81" s="300" t="s">
        <v>472</v>
      </c>
      <c r="B81" t="s">
        <v>395</v>
      </c>
    </row>
    <row r="82" spans="1:2">
      <c r="A82" s="300" t="s">
        <v>473</v>
      </c>
      <c r="B82" s="300" t="s">
        <v>411</v>
      </c>
    </row>
    <row r="83" spans="1:2">
      <c r="A83" s="300" t="s">
        <v>473</v>
      </c>
      <c r="B83" t="s">
        <v>410</v>
      </c>
    </row>
    <row r="84" spans="1:2">
      <c r="A84" s="300" t="s">
        <v>474</v>
      </c>
      <c r="B84" t="s">
        <v>475</v>
      </c>
    </row>
    <row r="85" spans="1:2">
      <c r="A85" s="300" t="s">
        <v>476</v>
      </c>
      <c r="B85" t="s">
        <v>395</v>
      </c>
    </row>
    <row r="86" spans="1:2">
      <c r="A86" s="300" t="s">
        <v>477</v>
      </c>
      <c r="B86" s="300" t="s">
        <v>411</v>
      </c>
    </row>
    <row r="87" spans="1:2">
      <c r="A87" s="300" t="s">
        <v>478</v>
      </c>
      <c r="B87" t="s">
        <v>479</v>
      </c>
    </row>
    <row r="88" spans="1:2">
      <c r="A88" s="300" t="s">
        <v>480</v>
      </c>
      <c r="B88" t="s">
        <v>481</v>
      </c>
    </row>
    <row r="89" spans="1:2">
      <c r="A89" s="300" t="s">
        <v>480</v>
      </c>
      <c r="B89" s="300" t="s">
        <v>402</v>
      </c>
    </row>
    <row r="90" spans="1:2">
      <c r="A90" s="300" t="s">
        <v>482</v>
      </c>
      <c r="B90" t="s">
        <v>395</v>
      </c>
    </row>
    <row r="91" spans="1:2">
      <c r="A91" s="300" t="s">
        <v>483</v>
      </c>
      <c r="B91" s="300" t="s">
        <v>411</v>
      </c>
    </row>
    <row r="92" spans="1:2">
      <c r="A92" s="300" t="s">
        <v>483</v>
      </c>
      <c r="B92" t="s">
        <v>410</v>
      </c>
    </row>
    <row r="93" spans="1:2">
      <c r="A93" s="300" t="s">
        <v>484</v>
      </c>
      <c r="B93" t="s">
        <v>485</v>
      </c>
    </row>
    <row r="94" spans="1:2">
      <c r="A94" s="300" t="s">
        <v>486</v>
      </c>
      <c r="B94" s="300" t="s">
        <v>487</v>
      </c>
    </row>
    <row r="95" spans="1:2">
      <c r="A95" s="300" t="s">
        <v>486</v>
      </c>
      <c r="B95" t="s">
        <v>395</v>
      </c>
    </row>
    <row r="96" spans="1:2">
      <c r="A96" s="300" t="s">
        <v>488</v>
      </c>
      <c r="B96" t="s">
        <v>431</v>
      </c>
    </row>
    <row r="97" spans="1:2">
      <c r="A97" s="300" t="s">
        <v>489</v>
      </c>
      <c r="B97" t="s">
        <v>490</v>
      </c>
    </row>
    <row r="98" spans="1:2">
      <c r="A98" s="300" t="s">
        <v>489</v>
      </c>
      <c r="B98" s="300" t="s">
        <v>402</v>
      </c>
    </row>
    <row r="99" spans="1:2">
      <c r="A99" s="300" t="s">
        <v>491</v>
      </c>
      <c r="B99" t="s">
        <v>395</v>
      </c>
    </row>
    <row r="100" spans="1:2">
      <c r="A100" s="300" t="s">
        <v>492</v>
      </c>
      <c r="B100" s="300" t="s">
        <v>487</v>
      </c>
    </row>
    <row r="101" spans="1:2">
      <c r="A101" s="300" t="s">
        <v>492</v>
      </c>
      <c r="B101" t="s">
        <v>410</v>
      </c>
    </row>
  </sheetData>
  <mergeCells count="1">
    <mergeCell ref="A1:B1"/>
  </mergeCells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302" t="s">
        <v>493</v>
      </c>
      <c r="N1" s="302" t="s">
        <v>494</v>
      </c>
      <c r="O1" s="302" t="s">
        <v>495</v>
      </c>
      <c r="P1" s="302" t="s">
        <v>496</v>
      </c>
      <c r="Q1" s="302" t="s">
        <v>497</v>
      </c>
      <c r="R1" s="302" t="s">
        <v>498</v>
      </c>
      <c r="S1" s="302" t="s">
        <v>499</v>
      </c>
      <c r="U1" s="302" t="s">
        <v>500</v>
      </c>
    </row>
    <row r="2" spans="3:21">
      <c r="C2" s="303" t="s">
        <v>501</v>
      </c>
      <c r="D2" s="304" t="s">
        <v>502</v>
      </c>
      <c r="E2" s="304"/>
      <c r="F2" s="305" t="s">
        <v>503</v>
      </c>
      <c r="G2" s="305"/>
      <c r="H2" s="306" t="s">
        <v>504</v>
      </c>
      <c r="I2" s="306"/>
      <c r="K2" s="83"/>
      <c r="M2" s="307" t="n">
        <v>11</v>
      </c>
      <c r="N2" s="308" t="n">
        <v>14.9800000000000004</v>
      </c>
      <c r="O2" s="308" t="n">
        <v>5.95000000000000018</v>
      </c>
      <c r="P2" s="309">
        <f>U2*0.97</f>
        <v>5.32530000000000037</v>
      </c>
      <c r="Q2" s="308" t="n">
        <v>0.68000000000000016</v>
      </c>
      <c r="R2" s="310" t="n">
        <v>27.0899999999999999</v>
      </c>
      <c r="U2" s="308" t="n">
        <v>5.49000000000000021</v>
      </c>
    </row>
    <row r="3" spans="1:21">
      <c r="A3" s="311" t="s">
        <v>505</v>
      </c>
      <c r="B3" s="312">
        <f>B4+B5+B6+B7</f>
        <v>19046</v>
      </c>
      <c r="C3" s="313">
        <f>C4+C5+C6+C7</f>
        <v>19046</v>
      </c>
      <c r="D3" s="54" t="s">
        <v>506</v>
      </c>
      <c r="E3" s="54" t="s">
        <v>507</v>
      </c>
      <c r="F3" s="54" t="s">
        <v>506</v>
      </c>
      <c r="G3" s="54" t="s">
        <v>508</v>
      </c>
      <c r="H3" s="54" t="s">
        <v>506</v>
      </c>
      <c r="I3" s="314" t="s">
        <v>509</v>
      </c>
      <c r="J3" s="54" t="s">
        <v>510</v>
      </c>
      <c r="K3" s="54" t="s">
        <v>511</v>
      </c>
      <c r="M3" s="307" t="n">
        <v>10</v>
      </c>
      <c r="N3" s="315" t="n">
        <v>14.2300000000000004</v>
      </c>
      <c r="O3" s="315" t="n">
        <v>5.58999999999999986</v>
      </c>
      <c r="P3" s="309">
        <f>U3*0.97</f>
        <v>4.91790000000000038</v>
      </c>
      <c r="Q3" s="315" t="n">
        <v>0.620000000000000018</v>
      </c>
      <c r="R3" s="316" t="n">
        <v>25.5199999999999996</v>
      </c>
      <c r="U3" s="315" t="n">
        <v>5.07000000000000028</v>
      </c>
    </row>
    <row r="4" spans="1:21">
      <c r="A4" s="311" t="s">
        <v>512</v>
      </c>
      <c r="B4" s="312" t="n">
        <v>11372</v>
      </c>
      <c r="C4" s="317" t="n">
        <v>11372</v>
      </c>
      <c r="D4" s="318" t="n">
        <v>45</v>
      </c>
      <c r="E4" s="319">
        <f>D4*(C4-B4)</f>
        <v>0</v>
      </c>
      <c r="F4" s="320" t="n">
        <v>0.5</v>
      </c>
      <c r="G4" s="319">
        <f>(C4-B4)*F4</f>
        <v>0</v>
      </c>
      <c r="H4" s="320" t="n">
        <v>7</v>
      </c>
      <c r="I4" s="321">
        <f>(C4-B4)*H4</f>
        <v>0</v>
      </c>
      <c r="J4" s="319">
        <f>H4*C4</f>
        <v>79604</v>
      </c>
      <c r="K4" s="54">
        <f>B4*F4</f>
        <v>5686</v>
      </c>
      <c r="L4" s="89">
        <f>5000*N13*F4</f>
        <v>1382.4289405684799</v>
      </c>
      <c r="M4" s="307" t="n">
        <v>9</v>
      </c>
      <c r="N4" s="308" t="n">
        <v>13.4900000000000002</v>
      </c>
      <c r="O4" s="308" t="n">
        <v>5.24000000000000021</v>
      </c>
      <c r="P4" s="309">
        <f>U4*0.97</f>
        <v>4.5202</v>
      </c>
      <c r="Q4" s="308" t="n">
        <v>0.569999999999999929</v>
      </c>
      <c r="R4" s="310" t="n">
        <v>23.9499999999999993</v>
      </c>
      <c r="U4" s="308" t="n">
        <v>4.66000000000000014</v>
      </c>
    </row>
    <row r="5" spans="1:21">
      <c r="A5" s="311" t="s">
        <v>513</v>
      </c>
      <c r="B5" s="312" t="n">
        <v>4119</v>
      </c>
      <c r="C5" s="322" t="n">
        <v>4119</v>
      </c>
      <c r="D5" s="323" t="n">
        <v>75</v>
      </c>
      <c r="E5" s="319">
        <f>D5*(C5-B5)</f>
        <v>0</v>
      </c>
      <c r="F5" s="324" t="n">
        <v>0.7</v>
      </c>
      <c r="G5" s="319">
        <f>(C5-B5)*F5</f>
        <v>0</v>
      </c>
      <c r="H5" s="324" t="n">
        <v>10</v>
      </c>
      <c r="I5" s="321">
        <f>(C5-B5)*H5</f>
        <v>0</v>
      </c>
      <c r="J5" s="319">
        <f>H5*C5</f>
        <v>41190</v>
      </c>
      <c r="K5" s="54">
        <f>B5*F5</f>
        <v>2883.30000000000018</v>
      </c>
      <c r="L5" s="89">
        <f>5000*O13*F5</f>
        <v>768.733850129203006</v>
      </c>
      <c r="M5" s="307" t="n">
        <v>8</v>
      </c>
      <c r="N5" s="315" t="n">
        <v>12.7400000000000002</v>
      </c>
      <c r="O5" s="315" t="n">
        <v>4.88999999999999968</v>
      </c>
      <c r="P5" s="309">
        <f>U5*0.97</f>
        <v>4.12249999999999961</v>
      </c>
      <c r="Q5" s="315" t="n">
        <v>0.509999999999999964</v>
      </c>
      <c r="R5" s="316" t="n">
        <v>22.3900000000000006</v>
      </c>
      <c r="U5" s="315" t="n">
        <v>4.25</v>
      </c>
    </row>
    <row r="6" spans="1:21">
      <c r="A6" s="311" t="s">
        <v>514</v>
      </c>
      <c r="B6" s="312" t="n">
        <v>3177</v>
      </c>
      <c r="C6" s="322" t="n">
        <v>3177</v>
      </c>
      <c r="D6" s="318" t="n">
        <v>90</v>
      </c>
      <c r="E6" s="319">
        <f>D6*(C6-B6)</f>
        <v>0</v>
      </c>
      <c r="F6" s="320" t="n">
        <v>1</v>
      </c>
      <c r="G6" s="319">
        <f>(C6-B6)*F6</f>
        <v>0</v>
      </c>
      <c r="H6" s="320" t="n">
        <v>19</v>
      </c>
      <c r="I6" s="321">
        <f>(C6-B6)*H6</f>
        <v>0</v>
      </c>
      <c r="J6" s="319">
        <f>H6*C6</f>
        <v>60363</v>
      </c>
      <c r="K6" s="54">
        <f>B6*F6</f>
        <v>3177</v>
      </c>
      <c r="L6" s="89">
        <f>5000*P13*F6</f>
        <v>982.890365448505008</v>
      </c>
      <c r="M6" s="307" t="n">
        <v>7</v>
      </c>
      <c r="N6" s="308" t="n">
        <v>12</v>
      </c>
      <c r="O6" s="308" t="n">
        <v>4.53000000000000025</v>
      </c>
      <c r="P6" s="309">
        <f>U6*0.97</f>
        <v>3.72480000000000011</v>
      </c>
      <c r="Q6" s="308" t="n">
        <v>0.460000000000000053</v>
      </c>
      <c r="R6" s="310" t="n">
        <v>20.8299999999999983</v>
      </c>
      <c r="U6" s="308" t="n">
        <v>3.83999999999999986</v>
      </c>
    </row>
    <row r="7" spans="1:21">
      <c r="A7" s="311" t="s">
        <v>515</v>
      </c>
      <c r="B7" s="312" t="n">
        <v>378</v>
      </c>
      <c r="C7" s="325" t="n">
        <v>378</v>
      </c>
      <c r="D7" s="323" t="n">
        <v>300</v>
      </c>
      <c r="E7" s="319">
        <f>D7*(C7-B7)</f>
        <v>0</v>
      </c>
      <c r="F7" s="324" t="n">
        <v>2.5</v>
      </c>
      <c r="G7" s="319">
        <f>(C7-B7)*F7</f>
        <v>0</v>
      </c>
      <c r="H7" s="324" t="n">
        <v>35</v>
      </c>
      <c r="I7" s="321">
        <f>(C7-B7)*H7</f>
        <v>0</v>
      </c>
      <c r="J7" s="319">
        <f>H7*C7</f>
        <v>13230</v>
      </c>
      <c r="K7" s="54">
        <f>B7*F7</f>
        <v>945</v>
      </c>
      <c r="L7" s="89">
        <f>5000*Q13*F7</f>
        <v>313.768918420088028</v>
      </c>
      <c r="M7" s="307" t="n">
        <v>6</v>
      </c>
      <c r="N7" s="315" t="n">
        <v>11.2599999999999998</v>
      </c>
      <c r="O7" s="315" t="n">
        <v>4.16999999999999993</v>
      </c>
      <c r="P7" s="309">
        <f>U7*0.97</f>
        <v>3.33680000000000021</v>
      </c>
      <c r="Q7" s="315" t="n">
        <v>0.409999999999999964</v>
      </c>
      <c r="R7" s="316" t="n">
        <v>19.2699999999999996</v>
      </c>
      <c r="U7" s="315" t="n">
        <v>3.43999999999999995</v>
      </c>
    </row>
    <row r="8" spans="3:21">
      <c r="C8" s="326">
        <f>C4/$C$3</f>
        <v>0.597080751863908965</v>
      </c>
      <c r="J8" s="319">
        <f>J7+J6+J5+J4</f>
        <v>194387</v>
      </c>
      <c r="K8" s="54">
        <f>K7+K6+K5+K4</f>
        <v>12691.2999999999993</v>
      </c>
      <c r="L8" s="54">
        <f>L7+L6+L5+L4</f>
        <v>3447.8220745662702</v>
      </c>
      <c r="M8" s="307" t="n">
        <v>5</v>
      </c>
      <c r="N8" s="308" t="n">
        <v>10.5199999999999996</v>
      </c>
      <c r="O8" s="308" t="n">
        <v>3.81000000000000014</v>
      </c>
      <c r="P8" s="309">
        <f>U8*0.97</f>
        <v>2.93909999999999982</v>
      </c>
      <c r="Q8" s="308" t="n">
        <v>0.35</v>
      </c>
      <c r="R8" s="310" t="n">
        <v>17.7199999999999953</v>
      </c>
      <c r="U8" s="308" t="n">
        <v>3.0299999999999998</v>
      </c>
    </row>
    <row r="9" spans="3:21">
      <c r="C9" s="327">
        <f>C5/$C$3</f>
        <v>0.216265882600020998</v>
      </c>
      <c r="E9" s="328">
        <f>C4-B4</f>
        <v>0</v>
      </c>
      <c r="H9">
        <f>H10+H11+H12+H13</f>
        <v>71304</v>
      </c>
      <c r="M9" s="307" t="n">
        <v>4</v>
      </c>
      <c r="N9" s="315" t="n">
        <v>9.80000000000000071</v>
      </c>
      <c r="O9" s="315" t="n">
        <v>3.45999999999999996</v>
      </c>
      <c r="P9" s="309">
        <f>U9*0.97</f>
        <v>2.55109999999999992</v>
      </c>
      <c r="Q9" s="315" t="n">
        <v>0.3</v>
      </c>
      <c r="R9" s="316" t="n">
        <v>16.1700000000000017</v>
      </c>
      <c r="U9" s="315" t="n">
        <v>2.62999999999999989</v>
      </c>
    </row>
    <row r="10" spans="2:21">
      <c r="B10" s="329">
        <f>B11/B13</f>
        <v>1</v>
      </c>
      <c r="C10" s="327">
        <f>C6/$C$3</f>
        <v>0.166806678567678013</v>
      </c>
      <c r="E10" s="328">
        <f>C5-B5</f>
        <v>0</v>
      </c>
      <c r="H10" t="n">
        <v>40146</v>
      </c>
      <c r="I10" s="213">
        <f>H10/$H$9</f>
        <v>0.563025917199596027</v>
      </c>
      <c r="M10" s="307" t="n">
        <v>3</v>
      </c>
      <c r="N10" s="308" t="n">
        <v>9.08999999999999986</v>
      </c>
      <c r="O10" s="308" t="n">
        <v>3.10000000000000009</v>
      </c>
      <c r="P10" s="309">
        <f>U10*0.97</f>
        <v>2.14369999999999994</v>
      </c>
      <c r="Q10" s="308" t="n">
        <v>0.239999999999999991</v>
      </c>
      <c r="R10" s="310" t="n">
        <v>14.6300000000000008</v>
      </c>
      <c r="U10" s="308" t="n">
        <v>2.20999999999999996</v>
      </c>
    </row>
    <row r="11" spans="1:21">
      <c r="A11" s="298" t="s">
        <v>516</v>
      </c>
      <c r="B11" s="330" t="n">
        <v>10000</v>
      </c>
      <c r="C11" s="327">
        <f>C7/$C$3</f>
        <v>0.0198466869683920031</v>
      </c>
      <c r="E11" s="328">
        <f>C6-B6</f>
        <v>0</v>
      </c>
      <c r="H11" t="n">
        <v>15594</v>
      </c>
      <c r="I11" s="213">
        <f>H11/$H$9</f>
        <v>0.218697408280040007</v>
      </c>
      <c r="M11" s="307" t="n">
        <v>2</v>
      </c>
      <c r="N11" s="315" t="n">
        <v>8.41999999999999993</v>
      </c>
      <c r="O11" s="315" t="n">
        <v>2.72999999999999998</v>
      </c>
      <c r="P11" s="309">
        <f>U11*0.97</f>
        <v>1.71690000000000005</v>
      </c>
      <c r="Q11" s="315" t="n">
        <v>0.179999999999999964</v>
      </c>
      <c r="R11" s="316" t="n">
        <v>13.0899999999999999</v>
      </c>
      <c r="U11" s="315" t="n">
        <v>1.77000000000000002</v>
      </c>
    </row>
    <row r="12" spans="1:21">
      <c r="A12" s="298" t="s">
        <v>517</v>
      </c>
      <c r="B12" s="331">
        <f>E7+E6+E5+E4</f>
        <v>0</v>
      </c>
      <c r="E12" s="328">
        <f>C7-B7</f>
        <v>0</v>
      </c>
      <c r="H12" t="n">
        <v>13868</v>
      </c>
      <c r="I12" s="213">
        <f>H12/$H$9</f>
        <v>0.194491192639963995</v>
      </c>
      <c r="M12" s="307" t="n">
        <v>1</v>
      </c>
      <c r="N12" s="308" t="n">
        <v>7.84999999999999876</v>
      </c>
      <c r="O12" s="308" t="n">
        <v>2.33999999999999986</v>
      </c>
      <c r="P12" s="309">
        <f>U12*0.97</f>
        <v>1.19310000000000006</v>
      </c>
      <c r="Q12" s="308" t="n">
        <v>0.1</v>
      </c>
      <c r="R12" s="310" t="n">
        <v>11.5299999999999994</v>
      </c>
      <c r="U12" s="308" t="n">
        <v>1.22999999999999998</v>
      </c>
    </row>
    <row r="13" spans="1:17">
      <c r="A13" s="332" t="s">
        <v>376</v>
      </c>
      <c r="B13" s="333">
        <f>B11+B12</f>
        <v>10000</v>
      </c>
      <c r="H13" t="n">
        <v>1696</v>
      </c>
      <c r="I13" s="213">
        <f>H13/$H$9</f>
        <v>0.0237854818803989998</v>
      </c>
      <c r="N13">
        <f>N2/R2</f>
        <v>0.552971576227390038</v>
      </c>
      <c r="O13">
        <f>O2/R2</f>
        <v>0.219638242894057001</v>
      </c>
      <c r="P13" s="309">
        <f>P2/R2</f>
        <v>0.196578073089700993</v>
      </c>
      <c r="Q13">
        <f>Q2/R2</f>
        <v>0.0251015134736070022</v>
      </c>
    </row>
    <row r="15" spans="1:35">
      <c r="A15" s="31"/>
      <c r="B15" s="334" t="s">
        <v>299</v>
      </c>
      <c r="C15" s="334" t="s">
        <v>300</v>
      </c>
      <c r="D15" s="334" t="s">
        <v>301</v>
      </c>
      <c r="E15" s="334" t="s">
        <v>302</v>
      </c>
      <c r="F15" s="334" t="s">
        <v>303</v>
      </c>
      <c r="G15" s="334" t="s">
        <v>304</v>
      </c>
      <c r="H15" s="334" t="s">
        <v>305</v>
      </c>
      <c r="I15" s="334" t="s">
        <v>306</v>
      </c>
      <c r="J15" s="334" t="s">
        <v>307</v>
      </c>
      <c r="K15" s="334" t="s">
        <v>308</v>
      </c>
      <c r="L15" s="334" t="s">
        <v>309</v>
      </c>
      <c r="M15" s="334" t="s">
        <v>310</v>
      </c>
      <c r="N15" s="334" t="s">
        <v>311</v>
      </c>
      <c r="O15" s="334" t="s">
        <v>312</v>
      </c>
      <c r="P15" s="334" t="s">
        <v>313</v>
      </c>
      <c r="Q15" s="334" t="s">
        <v>314</v>
      </c>
      <c r="R15" s="334" t="s">
        <v>299</v>
      </c>
      <c r="S15" s="334" t="s">
        <v>300</v>
      </c>
      <c r="T15" s="334" t="s">
        <v>301</v>
      </c>
      <c r="U15" s="334" t="s">
        <v>302</v>
      </c>
      <c r="V15" s="334" t="s">
        <v>303</v>
      </c>
      <c r="W15" s="334" t="s">
        <v>304</v>
      </c>
      <c r="X15" s="334" t="s">
        <v>305</v>
      </c>
      <c r="Y15" s="334" t="s">
        <v>306</v>
      </c>
      <c r="Z15" s="334" t="s">
        <v>307</v>
      </c>
      <c r="AA15" s="334" t="s">
        <v>308</v>
      </c>
      <c r="AB15" s="334" t="s">
        <v>309</v>
      </c>
      <c r="AC15" s="334" t="s">
        <v>310</v>
      </c>
      <c r="AD15" s="334" t="s">
        <v>311</v>
      </c>
      <c r="AE15" s="334" t="s">
        <v>312</v>
      </c>
      <c r="AF15" s="334" t="s">
        <v>313</v>
      </c>
      <c r="AG15" s="334" t="s">
        <v>314</v>
      </c>
      <c r="AH15" s="334"/>
      <c r="AI15" s="334"/>
    </row>
    <row r="16" spans="1:35">
      <c r="A16" s="335" t="s">
        <v>518</v>
      </c>
      <c r="B16" s="336" t="n">
        <v>801</v>
      </c>
      <c r="C16" s="336">
        <f>B16+35</f>
        <v>836</v>
      </c>
      <c r="D16" s="336">
        <f>C16+35</f>
        <v>871</v>
      </c>
      <c r="E16" s="336">
        <f>D16+35</f>
        <v>906</v>
      </c>
      <c r="F16" s="336">
        <f>E16+35</f>
        <v>941</v>
      </c>
      <c r="G16" s="336">
        <f>F16+35</f>
        <v>976</v>
      </c>
      <c r="H16" s="336">
        <f>G16+35</f>
        <v>1011</v>
      </c>
      <c r="I16" s="336">
        <f>H16+35</f>
        <v>1046</v>
      </c>
      <c r="J16" s="336">
        <f>I16+35</f>
        <v>1081</v>
      </c>
      <c r="K16" s="336">
        <f>J16+35</f>
        <v>1116</v>
      </c>
      <c r="L16" s="336">
        <f>K16+35</f>
        <v>1151</v>
      </c>
      <c r="M16" s="336">
        <f>L16+35</f>
        <v>1186</v>
      </c>
      <c r="N16" s="336">
        <f>M16+35</f>
        <v>1221</v>
      </c>
      <c r="O16" s="336">
        <f>N16+35</f>
        <v>1256</v>
      </c>
      <c r="P16" s="336">
        <f>O16+35</f>
        <v>1291</v>
      </c>
      <c r="Q16" s="336">
        <f>P16+35</f>
        <v>1326</v>
      </c>
      <c r="R16" s="336">
        <f>Q16+35</f>
        <v>1361</v>
      </c>
      <c r="S16" s="336">
        <f>R16+35</f>
        <v>1396</v>
      </c>
      <c r="T16" s="336">
        <f>S16+35</f>
        <v>1431</v>
      </c>
      <c r="U16" s="336">
        <f>T16+35</f>
        <v>1466</v>
      </c>
      <c r="V16" s="336">
        <f>U16+35</f>
        <v>1501</v>
      </c>
      <c r="W16" s="336">
        <f>V16+35</f>
        <v>1536</v>
      </c>
      <c r="X16" s="336">
        <f>W16+35</f>
        <v>1571</v>
      </c>
      <c r="Y16" s="336">
        <f>X16+35</f>
        <v>1606</v>
      </c>
      <c r="Z16" s="336">
        <f>Y16+35</f>
        <v>1641</v>
      </c>
      <c r="AA16" s="336">
        <f>Z16+35</f>
        <v>1676</v>
      </c>
      <c r="AB16" s="336">
        <f>AA16+35</f>
        <v>1711</v>
      </c>
      <c r="AC16" s="336">
        <f>AB16+35</f>
        <v>1746</v>
      </c>
      <c r="AD16" s="336">
        <f>AC16+35</f>
        <v>1781</v>
      </c>
      <c r="AE16" s="336"/>
      <c r="AF16" s="335"/>
      <c r="AG16" s="335"/>
      <c r="AH16" s="335"/>
      <c r="AI16" s="335"/>
    </row>
    <row r="17" spans="1:35">
      <c r="A17" s="335"/>
      <c r="B17" s="336">
        <f>B18+B19+B20+B21</f>
        <v>14112.8991000000005</v>
      </c>
      <c r="C17" s="336">
        <f>C18+C19+C20+C21</f>
        <v>14729.5676000000003</v>
      </c>
      <c r="D17" s="336">
        <f>D18+D19+D20+D21</f>
        <v>15346.2361000000001</v>
      </c>
      <c r="E17" s="336">
        <f>E18+E19+E20+E21</f>
        <v>15962.9045999999998</v>
      </c>
      <c r="F17" s="336">
        <f>F18+F19+F20+F21</f>
        <v>16579.5731000000014</v>
      </c>
      <c r="G17" s="336">
        <f>G18+G19+G20+G21</f>
        <v>17196.2416000000012</v>
      </c>
      <c r="H17" s="336">
        <f>H18+H19+H20+H21</f>
        <v>17812.910100000001</v>
      </c>
      <c r="I17" s="336">
        <f>I18+I19+I20+I21</f>
        <v>18429.5786000000007</v>
      </c>
      <c r="J17" s="336">
        <f>J18+J19+J20+J21</f>
        <v>19046.2471000000005</v>
      </c>
      <c r="K17" s="336">
        <f>K18+K19+K20+K21</f>
        <v>19662.9156000000003</v>
      </c>
      <c r="L17" s="336">
        <f>L18+L19+L20+L21</f>
        <v>20279.5841</v>
      </c>
      <c r="M17" s="336">
        <f>M18+M19+M20+M21</f>
        <v>20896.2525999999998</v>
      </c>
      <c r="N17" s="336">
        <f>N18+N19+N20+N21</f>
        <v>21512.9210999999996</v>
      </c>
      <c r="O17" s="336">
        <f>O18+O19+O20+O21</f>
        <v>22129.5895999999993</v>
      </c>
      <c r="P17" s="336">
        <f>P18+P19+P20+P21</f>
        <v>22746.2580999999991</v>
      </c>
      <c r="Q17" s="336">
        <f>Q18+Q19+Q20+Q21</f>
        <v>23362.9265999999989</v>
      </c>
      <c r="R17" s="336">
        <f>R18+R19+R20+R21</f>
        <v>23979.5950999999986</v>
      </c>
      <c r="S17" s="336">
        <f>S18+S19+S20+S21</f>
        <v>24596.2635999999984</v>
      </c>
      <c r="T17" s="336">
        <f>T18+T19+T20+T21</f>
        <v>25212.9321000000018</v>
      </c>
      <c r="U17" s="336">
        <f>U18+U19+U20+U21</f>
        <v>25829.6006000000016</v>
      </c>
      <c r="V17" s="336">
        <f>V18+V19+V20+V21</f>
        <v>26446.2691000000013</v>
      </c>
      <c r="W17" s="336">
        <f>W18+W19+W20+W21</f>
        <v>27062.9376000000011</v>
      </c>
      <c r="X17" s="336">
        <f>X18+X19+X20+X21</f>
        <v>27679.6061000000009</v>
      </c>
      <c r="Y17" s="336">
        <f>Y18+Y19+Y20+Y21</f>
        <v>28296.2746000000006</v>
      </c>
      <c r="Z17" s="336">
        <f>Z18+Z19+Z20+Z21</f>
        <v>28912.9431000000004</v>
      </c>
      <c r="AA17" s="336">
        <f>AA18+AA19+AA20+AA21</f>
        <v>29529.6116000000002</v>
      </c>
      <c r="AB17" s="336">
        <f>AB18+AB19+AB20+AB21</f>
        <v>30146.2800999999999</v>
      </c>
      <c r="AC17" s="336">
        <f>AC18+AC19+AC20+AC21</f>
        <v>30762.9485999999997</v>
      </c>
      <c r="AD17" s="336">
        <f>AD18+AD19+AD20+AD21</f>
        <v>31379.6170999999995</v>
      </c>
      <c r="AE17" s="336"/>
      <c r="AF17" s="336"/>
      <c r="AG17" s="336"/>
      <c r="AH17" s="336"/>
      <c r="AI17" s="336"/>
    </row>
    <row r="18" spans="1:48">
      <c r="A18" s="337" t="s">
        <v>519</v>
      </c>
      <c r="B18" s="338">
        <f>B16*$N$8</f>
        <v>8426.52000000000044</v>
      </c>
      <c r="C18" s="338">
        <f>C16*$N$8</f>
        <v>8794.71999999999935</v>
      </c>
      <c r="D18" s="338">
        <f>D16*$N$8</f>
        <v>9162.92000000000007</v>
      </c>
      <c r="E18" s="338">
        <f>E16*$N$8</f>
        <v>9531.1200000000008</v>
      </c>
      <c r="F18" s="338">
        <f>F16*$N$8</f>
        <v>9899.31999999999971</v>
      </c>
      <c r="G18" s="338">
        <f>G16*$N$8</f>
        <v>10267.5200000000004</v>
      </c>
      <c r="H18" s="338">
        <f>H16*$N$8</f>
        <v>10635.7199999999993</v>
      </c>
      <c r="I18" s="338">
        <f>I16*$N$8</f>
        <v>11003.9200000000001</v>
      </c>
      <c r="J18" s="338">
        <f>J16*$N$8</f>
        <v>11372.1200000000008</v>
      </c>
      <c r="K18" s="338">
        <f>K16*$N$8</f>
        <v>11740.3199999999997</v>
      </c>
      <c r="L18" s="338">
        <f>L16*$N$8</f>
        <v>12108.5200000000004</v>
      </c>
      <c r="M18" s="338">
        <f>M16*$N$8</f>
        <v>12476.7199999999993</v>
      </c>
      <c r="N18" s="338">
        <f>N16*$N$8</f>
        <v>12844.9200000000001</v>
      </c>
      <c r="O18" s="338">
        <f>O16*$N$8</f>
        <v>13213.1200000000008</v>
      </c>
      <c r="P18" s="338">
        <f>P16*$N$8</f>
        <v>13581.3199999999997</v>
      </c>
      <c r="Q18" s="338">
        <f>Q16*$N$8</f>
        <v>13949.5200000000004</v>
      </c>
      <c r="R18" s="338">
        <f>R16*$N$8</f>
        <v>14317.7199999999993</v>
      </c>
      <c r="S18" s="338">
        <f>S16*$N$8</f>
        <v>14685.9200000000001</v>
      </c>
      <c r="T18" s="338">
        <f>T16*$N$8</f>
        <v>15054.1200000000008</v>
      </c>
      <c r="U18" s="338">
        <f>U16*$N$8</f>
        <v>15422.3199999999997</v>
      </c>
      <c r="V18" s="338">
        <f>V16*$N$8</f>
        <v>15790.5200000000004</v>
      </c>
      <c r="W18" s="338">
        <f>W16*$N$8</f>
        <v>16158.7199999999993</v>
      </c>
      <c r="X18" s="338">
        <f>X16*$N$8</f>
        <v>16526.9199999999983</v>
      </c>
      <c r="Y18" s="338">
        <f>Y16*$N$8</f>
        <v>16895.119999999999</v>
      </c>
      <c r="Z18" s="338">
        <f>Z16*$N$8</f>
        <v>17263.3199999999997</v>
      </c>
      <c r="AA18" s="338">
        <f>AA16*$N$8</f>
        <v>17631.5200000000004</v>
      </c>
      <c r="AB18" s="338">
        <f>AB16*$N$8</f>
        <v>17999.7200000000012</v>
      </c>
      <c r="AC18" s="338">
        <f>AC16*$N$8</f>
        <v>18367.9199999999983</v>
      </c>
      <c r="AD18" s="338">
        <f>AD16*$N$8</f>
        <v>18736.119999999999</v>
      </c>
      <c r="AE18" s="338"/>
      <c r="AF18" s="338"/>
      <c r="AG18" s="338"/>
      <c r="AH18" s="338"/>
      <c r="AI18" s="338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</row>
    <row r="19" spans="1:35">
      <c r="A19" s="337" t="s">
        <v>520</v>
      </c>
      <c r="B19" s="338">
        <f>B16*$O$8</f>
        <v>3051.80999999999995</v>
      </c>
      <c r="C19" s="338">
        <f>C16*$O$8</f>
        <v>3185.15999999999985</v>
      </c>
      <c r="D19" s="338">
        <f>D16*$O$8</f>
        <v>3318.51000000000022</v>
      </c>
      <c r="E19" s="338">
        <f>E16*$O$8</f>
        <v>3451.86000000000013</v>
      </c>
      <c r="F19" s="338">
        <f>F16*$O$8</f>
        <v>3585.21000000000004</v>
      </c>
      <c r="G19" s="338">
        <f>G16*$O$8</f>
        <v>3718.55999999999995</v>
      </c>
      <c r="H19" s="338">
        <f>H16*$O$8</f>
        <v>3851.90999999999985</v>
      </c>
      <c r="I19" s="338">
        <f>I16*$O$8</f>
        <v>3985.26000000000022</v>
      </c>
      <c r="J19" s="338">
        <f>J16*$O$8</f>
        <v>4118.60999999999967</v>
      </c>
      <c r="K19" s="338">
        <f>K16*$O$8</f>
        <v>4251.96000000000004</v>
      </c>
      <c r="L19" s="338">
        <f>L16*$O$8</f>
        <v>4385.3100000000004</v>
      </c>
      <c r="M19" s="338">
        <f>M16*$O$8</f>
        <v>4518.65999999999985</v>
      </c>
      <c r="N19" s="338">
        <f>N16*$O$8</f>
        <v>4652.01000000000022</v>
      </c>
      <c r="O19" s="338">
        <f>O16*$O$8</f>
        <v>4785.35999999999967</v>
      </c>
      <c r="P19" s="338">
        <f>P16*$O$8</f>
        <v>4918.71000000000004</v>
      </c>
      <c r="Q19" s="338">
        <f>Q16*$O$8</f>
        <v>5052.0600000000004</v>
      </c>
      <c r="R19" s="338">
        <f>R16*$O$8</f>
        <v>5185.40999999999985</v>
      </c>
      <c r="S19" s="338">
        <f>S16*$O$8</f>
        <v>5318.76000000000022</v>
      </c>
      <c r="T19" s="338">
        <f>T16*$O$8</f>
        <v>5452.10999999999967</v>
      </c>
      <c r="U19" s="338">
        <f>U16*$O$8</f>
        <v>5585.46000000000004</v>
      </c>
      <c r="V19" s="338">
        <f>V16*$O$8</f>
        <v>5718.8100000000004</v>
      </c>
      <c r="W19" s="338">
        <f>W16*$O$8</f>
        <v>5852.15999999999985</v>
      </c>
      <c r="X19" s="338">
        <f>X16*$O$8</f>
        <v>5985.51000000000022</v>
      </c>
      <c r="Y19" s="338">
        <f>Y16*$O$8</f>
        <v>6118.85999999999967</v>
      </c>
      <c r="Z19" s="338">
        <f>Z16*$O$8</f>
        <v>6252.21000000000004</v>
      </c>
      <c r="AA19" s="338">
        <f>AA16*$O$8</f>
        <v>6385.5600000000004</v>
      </c>
      <c r="AB19" s="338">
        <f>AB16*$O$8</f>
        <v>6518.90999999999985</v>
      </c>
      <c r="AC19" s="338">
        <f>AC16*$O$8</f>
        <v>6652.26000000000022</v>
      </c>
      <c r="AD19" s="338">
        <f>AD16*$O$8</f>
        <v>6785.60999999999967</v>
      </c>
      <c r="AE19" s="338"/>
      <c r="AF19" s="338"/>
      <c r="AG19" s="338"/>
      <c r="AH19" s="338"/>
      <c r="AI19" s="338"/>
    </row>
    <row r="20" spans="1:35">
      <c r="A20" s="337" t="s">
        <v>521</v>
      </c>
      <c r="B20" s="338">
        <f>B16*$P$8</f>
        <v>2354.2190999999998</v>
      </c>
      <c r="C20" s="338">
        <f>C16*$P$8</f>
        <v>2457.08759999999984</v>
      </c>
      <c r="D20" s="338">
        <f>D16*$P$8</f>
        <v>2559.95609999999988</v>
      </c>
      <c r="E20" s="338">
        <f>E16*$P$8</f>
        <v>2662.82459999999992</v>
      </c>
      <c r="F20" s="338">
        <f>F16*$P$8</f>
        <v>2765.69309999999996</v>
      </c>
      <c r="G20" s="338">
        <f>G16*$P$8</f>
        <v>2868.5616</v>
      </c>
      <c r="H20" s="338">
        <f>H16*$P$8</f>
        <v>2971.43010000000004</v>
      </c>
      <c r="I20" s="338">
        <f>I16*$P$8</f>
        <v>3074.29860000000008</v>
      </c>
      <c r="J20" s="338">
        <f>J16*$P$8</f>
        <v>3177.16710000000012</v>
      </c>
      <c r="K20" s="338">
        <f>K16*$P$8</f>
        <v>3280.03560000000016</v>
      </c>
      <c r="L20" s="338">
        <f>L16*$P$8</f>
        <v>3382.9041000000002</v>
      </c>
      <c r="M20" s="338">
        <f>M16*$P$8</f>
        <v>3485.77259999999978</v>
      </c>
      <c r="N20" s="338">
        <f>N16*$P$8</f>
        <v>3588.64109999999982</v>
      </c>
      <c r="O20" s="338">
        <f>O16*$P$8</f>
        <v>3691.50959999999986</v>
      </c>
      <c r="P20" s="338">
        <f>P16*$P$8</f>
        <v>3794.3780999999999</v>
      </c>
      <c r="Q20" s="338">
        <f>Q16*$P$8</f>
        <v>3897.24659999999994</v>
      </c>
      <c r="R20" s="338">
        <f>R16*$P$8</f>
        <v>4000.11509999999998</v>
      </c>
      <c r="S20" s="338">
        <f>S16*$P$8</f>
        <v>4102.98359999999957</v>
      </c>
      <c r="T20" s="338">
        <f>T16*$P$8</f>
        <v>4205.85210000000006</v>
      </c>
      <c r="U20" s="338">
        <f>U16*$P$8</f>
        <v>4308.72059999999965</v>
      </c>
      <c r="V20" s="338">
        <f>V16*$P$8</f>
        <v>4411.58910000000014</v>
      </c>
      <c r="W20" s="338">
        <f>W16*$P$8</f>
        <v>4514.45759999999973</v>
      </c>
      <c r="X20" s="338">
        <f>X16*$P$8</f>
        <v>4617.32610000000022</v>
      </c>
      <c r="Y20" s="338">
        <f>Y16*$P$8</f>
        <v>4720.19459999999981</v>
      </c>
      <c r="Z20" s="338">
        <f>Z16*$P$8</f>
        <v>4823.0631000000003</v>
      </c>
      <c r="AA20" s="338">
        <f>AA16*$P$8</f>
        <v>4925.93159999999989</v>
      </c>
      <c r="AB20" s="338">
        <f>AB16*$P$8</f>
        <v>5028.80010000000038</v>
      </c>
      <c r="AC20" s="338">
        <f>AC16*$P$8</f>
        <v>5131.66859999999997</v>
      </c>
      <c r="AD20" s="338">
        <f>AD16*$P$8</f>
        <v>5234.53709999999955</v>
      </c>
      <c r="AE20" s="338"/>
      <c r="AF20" s="338"/>
      <c r="AG20" s="338"/>
      <c r="AH20" s="338"/>
      <c r="AI20" s="338"/>
    </row>
    <row r="21" spans="1:35">
      <c r="A21" s="337" t="s">
        <v>522</v>
      </c>
      <c r="B21" s="338">
        <f>B16*$Q$8</f>
        <v>280.350000000000023</v>
      </c>
      <c r="C21" s="338">
        <f>C16*$Q$8</f>
        <v>292.600000000000023</v>
      </c>
      <c r="D21" s="338">
        <f>D16*$Q$8</f>
        <v>304.850000000000023</v>
      </c>
      <c r="E21" s="338">
        <f>E16*$Q$8</f>
        <v>317.100000000000023</v>
      </c>
      <c r="F21" s="338">
        <f>F16*$Q$8</f>
        <v>329.350000000000023</v>
      </c>
      <c r="G21" s="338">
        <f>G16*$Q$8</f>
        <v>341.600000000000023</v>
      </c>
      <c r="H21" s="338">
        <f>H16*$Q$8</f>
        <v>353.850000000000023</v>
      </c>
      <c r="I21" s="338">
        <f>I16*$Q$8</f>
        <v>366.100000000000023</v>
      </c>
      <c r="J21" s="338">
        <f>J16*$Q$8</f>
        <v>378.350000000000023</v>
      </c>
      <c r="K21" s="338">
        <f>K16*$Q$8</f>
        <v>390.600000000000023</v>
      </c>
      <c r="L21" s="338">
        <f>L16*$Q$8</f>
        <v>402.850000000000023</v>
      </c>
      <c r="M21" s="338">
        <f>M16*$Q$8</f>
        <v>415.100000000000023</v>
      </c>
      <c r="N21" s="338">
        <f>N16*$Q$8</f>
        <v>427.350000000000023</v>
      </c>
      <c r="O21" s="338">
        <f>O16*$Q$8</f>
        <v>439.600000000000023</v>
      </c>
      <c r="P21" s="338">
        <f>P16*$Q$8</f>
        <v>451.850000000000023</v>
      </c>
      <c r="Q21" s="338">
        <f>Q16*$Q$8</f>
        <v>464.100000000000023</v>
      </c>
      <c r="R21" s="338">
        <f>R16*$Q$8</f>
        <v>476.350000000000023</v>
      </c>
      <c r="S21" s="338">
        <f>S16*$Q$8</f>
        <v>488.600000000000023</v>
      </c>
      <c r="T21" s="338">
        <f>T16*$Q$8</f>
        <v>500.850000000000023</v>
      </c>
      <c r="U21" s="338">
        <f>U16*$Q$8</f>
        <v>513.100000000000023</v>
      </c>
      <c r="V21" s="338">
        <f>V16*$Q$8</f>
        <v>525.350000000000023</v>
      </c>
      <c r="W21" s="338">
        <f>W16*$Q$8</f>
        <v>537.600000000000023</v>
      </c>
      <c r="X21" s="338">
        <f>X16*$Q$8</f>
        <v>549.850000000000023</v>
      </c>
      <c r="Y21" s="338">
        <f>Y16*$Q$8</f>
        <v>562.100000000000023</v>
      </c>
      <c r="Z21" s="338">
        <f>Z16*$Q$8</f>
        <v>574.350000000000023</v>
      </c>
      <c r="AA21" s="338">
        <f>AA16*$Q$8</f>
        <v>586.600000000000023</v>
      </c>
      <c r="AB21" s="338">
        <f>AB16*$Q$8</f>
        <v>598.850000000000023</v>
      </c>
      <c r="AC21" s="338">
        <f>AC16*$Q$8</f>
        <v>611.100000000000023</v>
      </c>
      <c r="AD21" s="338">
        <f>AD16*$Q$8</f>
        <v>623.350000000000023</v>
      </c>
      <c r="AE21" s="338"/>
      <c r="AF21" s="338"/>
      <c r="AG21" s="338"/>
      <c r="AH21" s="338"/>
      <c r="AI21" s="338"/>
    </row>
    <row r="22" spans="1:35">
      <c r="A22" s="337" t="s">
        <v>523</v>
      </c>
      <c r="B22" s="338">
        <f>MIN(B$18,$C$4)</f>
        <v>8426.52000000000044</v>
      </c>
      <c r="C22" s="338">
        <f>MIN(C$18,$C$4)</f>
        <v>8794.71999999999935</v>
      </c>
      <c r="D22" s="338">
        <f>MIN(D$18,$C$4)</f>
        <v>9162.92000000000007</v>
      </c>
      <c r="E22" s="338">
        <f>MIN(E$18,$C$4)</f>
        <v>9531.1200000000008</v>
      </c>
      <c r="F22" s="338">
        <f>MIN(F$18,$C$4)</f>
        <v>9899.31999999999971</v>
      </c>
      <c r="G22" s="338">
        <f>MIN(G$18,$C$4)</f>
        <v>10267.5200000000004</v>
      </c>
      <c r="H22" s="338">
        <f>MIN(H$18,$C$4)</f>
        <v>10635.7199999999993</v>
      </c>
      <c r="I22" s="338">
        <f>MIN(I$18,$C$4)</f>
        <v>11003.9200000000001</v>
      </c>
      <c r="J22" s="338">
        <f>MIN(J$18,$C$4)</f>
        <v>11372</v>
      </c>
      <c r="K22" s="338">
        <f>MIN(K$18,$C$4)</f>
        <v>11372</v>
      </c>
      <c r="L22" s="338">
        <f>MIN(L$18,$C$4)</f>
        <v>11372</v>
      </c>
      <c r="M22" s="338">
        <f>MIN(M$18,$C$4)</f>
        <v>11372</v>
      </c>
      <c r="N22" s="338">
        <f>MIN(N$18,$C$4)</f>
        <v>11372</v>
      </c>
      <c r="O22" s="338">
        <f>MIN(O$18,$C$4)</f>
        <v>11372</v>
      </c>
      <c r="P22" s="338">
        <f>MIN(P$18,$C$4)</f>
        <v>11372</v>
      </c>
      <c r="Q22" s="338">
        <f>MIN(Q$18,$C$4)</f>
        <v>11372</v>
      </c>
      <c r="R22" s="338">
        <f>MIN(R$18,$C$4)</f>
        <v>11372</v>
      </c>
      <c r="S22" s="338">
        <f>MIN(S$18,$C$4)</f>
        <v>11372</v>
      </c>
      <c r="T22" s="338">
        <f>MIN(T$18,$C$4)</f>
        <v>11372</v>
      </c>
      <c r="U22" s="338">
        <f>MIN(U$18,$C$4)</f>
        <v>11372</v>
      </c>
      <c r="V22" s="338">
        <f>MIN(V$18,$C$4)</f>
        <v>11372</v>
      </c>
      <c r="W22" s="338">
        <f>MIN(W$18,$C$4)</f>
        <v>11372</v>
      </c>
      <c r="X22" s="338">
        <f>MIN(X$18,$C$4)</f>
        <v>11372</v>
      </c>
      <c r="Y22" s="338">
        <f>MIN(Y$18,$C$4)</f>
        <v>11372</v>
      </c>
      <c r="Z22" s="338">
        <f>MIN(Z$18,$C$4)</f>
        <v>11372</v>
      </c>
      <c r="AA22" s="338">
        <f>MIN(AA$18,$C$4)</f>
        <v>11372</v>
      </c>
      <c r="AB22" s="338">
        <f>MIN(AB$18,$C$4)</f>
        <v>11372</v>
      </c>
      <c r="AC22" s="338">
        <f>MIN(AC$18,$C$4)</f>
        <v>11372</v>
      </c>
      <c r="AD22" s="338">
        <f>MIN(AD$18,$C$4)</f>
        <v>11372</v>
      </c>
      <c r="AE22" s="338"/>
      <c r="AF22" s="338"/>
      <c r="AG22" s="338"/>
      <c r="AH22" s="338"/>
      <c r="AI22" s="338"/>
    </row>
    <row r="23" spans="1:35">
      <c r="A23" s="337" t="s">
        <v>524</v>
      </c>
      <c r="B23" s="338">
        <f>MIN(B$19,$C$5)</f>
        <v>3051.80999999999995</v>
      </c>
      <c r="C23" s="338">
        <f>MIN(C$19,$C$5)</f>
        <v>3185.15999999999985</v>
      </c>
      <c r="D23" s="338">
        <f>MIN(D$19,$C$5)</f>
        <v>3318.51000000000022</v>
      </c>
      <c r="E23" s="338">
        <f>MIN(E$19,$C$5)</f>
        <v>3451.86000000000013</v>
      </c>
      <c r="F23" s="338">
        <f>MIN(F$19,$C$5)</f>
        <v>3585.21000000000004</v>
      </c>
      <c r="G23" s="338">
        <f>MIN(G$19,$C$5)</f>
        <v>3718.55999999999995</v>
      </c>
      <c r="H23" s="338">
        <f>MIN(H$19,$C$5)</f>
        <v>3851.90999999999985</v>
      </c>
      <c r="I23" s="338">
        <f>MIN(I$19,$C$5)</f>
        <v>3985.26000000000022</v>
      </c>
      <c r="J23" s="338">
        <f>MIN(J$19,$C$5)</f>
        <v>4118.60999999999967</v>
      </c>
      <c r="K23" s="338">
        <f>MIN(K$19,$C$5)</f>
        <v>4119</v>
      </c>
      <c r="L23" s="338">
        <f>MIN(L$19,$C$5)</f>
        <v>4119</v>
      </c>
      <c r="M23" s="338">
        <f>MIN(M$19,$C$5)</f>
        <v>4119</v>
      </c>
      <c r="N23" s="338">
        <f>MIN(N$19,$C$5)</f>
        <v>4119</v>
      </c>
      <c r="O23" s="338">
        <f>MIN(O$19,$C$5)</f>
        <v>4119</v>
      </c>
      <c r="P23" s="338">
        <f>MIN(P$19,$C$5)</f>
        <v>4119</v>
      </c>
      <c r="Q23" s="338">
        <f>MIN(Q$19,$C$5)</f>
        <v>4119</v>
      </c>
      <c r="R23" s="338">
        <f>MIN(R$19,$C$5)</f>
        <v>4119</v>
      </c>
      <c r="S23" s="338">
        <f>MIN(S$19,$C$5)</f>
        <v>4119</v>
      </c>
      <c r="T23" s="338">
        <f>MIN(T$19,$C$5)</f>
        <v>4119</v>
      </c>
      <c r="U23" s="338">
        <f>MIN(U$19,$C$5)</f>
        <v>4119</v>
      </c>
      <c r="V23" s="338">
        <f>MIN(V$19,$C$5)</f>
        <v>4119</v>
      </c>
      <c r="W23" s="338">
        <f>MIN(W$19,$C$5)</f>
        <v>4119</v>
      </c>
      <c r="X23" s="338">
        <f>MIN(X$19,$C$5)</f>
        <v>4119</v>
      </c>
      <c r="Y23" s="338">
        <f>MIN(Y$19,$C$5)</f>
        <v>4119</v>
      </c>
      <c r="Z23" s="338">
        <f>MIN(Z$19,$C$5)</f>
        <v>4119</v>
      </c>
      <c r="AA23" s="338">
        <f>MIN(AA$19,$C$5)</f>
        <v>4119</v>
      </c>
      <c r="AB23" s="338">
        <f>MIN(AB$19,$C$5)</f>
        <v>4119</v>
      </c>
      <c r="AC23" s="338">
        <f>MIN(AC$19,$C$5)</f>
        <v>4119</v>
      </c>
      <c r="AD23" s="338">
        <f>MIN(AD$19,$C$5)</f>
        <v>4119</v>
      </c>
      <c r="AE23" s="338"/>
      <c r="AF23" s="338"/>
      <c r="AG23" s="338"/>
      <c r="AH23" s="338"/>
      <c r="AI23" s="338"/>
    </row>
    <row r="24" spans="1:35">
      <c r="A24" s="337" t="s">
        <v>525</v>
      </c>
      <c r="B24" s="338">
        <f>MIN(B$20,$C$6)</f>
        <v>2354.2190999999998</v>
      </c>
      <c r="C24" s="338">
        <f>MIN(C$20,$C$6)</f>
        <v>2457.08759999999984</v>
      </c>
      <c r="D24" s="338">
        <f>MIN(D$20,$C$6)</f>
        <v>2559.95609999999988</v>
      </c>
      <c r="E24" s="338">
        <f>MIN(E$20,$C$6)</f>
        <v>2662.82459999999992</v>
      </c>
      <c r="F24" s="338">
        <f>MIN(F$20,$C$6)</f>
        <v>2765.69309999999996</v>
      </c>
      <c r="G24" s="338">
        <f>MIN(G$20,$C$6)</f>
        <v>2868.5616</v>
      </c>
      <c r="H24" s="338">
        <f>MIN(H$20,$C$6)</f>
        <v>2971.43010000000004</v>
      </c>
      <c r="I24" s="338">
        <f>MIN(I$20,$C$6)</f>
        <v>3074.29860000000008</v>
      </c>
      <c r="J24" s="338">
        <f>MIN(J$20,$C$6)</f>
        <v>3177</v>
      </c>
      <c r="K24" s="338">
        <f>MIN(K$20,$C$6)</f>
        <v>3177</v>
      </c>
      <c r="L24" s="338">
        <f>MIN(L$20,$C$6)</f>
        <v>3177</v>
      </c>
      <c r="M24" s="338">
        <f>MIN(M$20,$C$6)</f>
        <v>3177</v>
      </c>
      <c r="N24" s="338">
        <f>MIN(N$20,$C$6)</f>
        <v>3177</v>
      </c>
      <c r="O24" s="338">
        <f>MIN(O$20,$C$6)</f>
        <v>3177</v>
      </c>
      <c r="P24" s="338">
        <f>MIN(P$20,$C$6)</f>
        <v>3177</v>
      </c>
      <c r="Q24" s="338">
        <f>MIN(Q$20,$C$6)</f>
        <v>3177</v>
      </c>
      <c r="R24" s="338">
        <f>MIN(R$20,$C$6)</f>
        <v>3177</v>
      </c>
      <c r="S24" s="338">
        <f>MIN(S$20,$C$6)</f>
        <v>3177</v>
      </c>
      <c r="T24" s="338">
        <f>MIN(T$20,$C$6)</f>
        <v>3177</v>
      </c>
      <c r="U24" s="338">
        <f>MIN(U$20,$C$6)</f>
        <v>3177</v>
      </c>
      <c r="V24" s="338">
        <f>MIN(V$20,$C$6)</f>
        <v>3177</v>
      </c>
      <c r="W24" s="338">
        <f>MIN(W$20,$C$6)</f>
        <v>3177</v>
      </c>
      <c r="X24" s="338">
        <f>MIN(X$20,$C$6)</f>
        <v>3177</v>
      </c>
      <c r="Y24" s="338">
        <f>MIN(Y$20,$C$6)</f>
        <v>3177</v>
      </c>
      <c r="Z24" s="338">
        <f>MIN(Z$20,$C$6)</f>
        <v>3177</v>
      </c>
      <c r="AA24" s="338">
        <f>MIN(AA$20,$C$6)</f>
        <v>3177</v>
      </c>
      <c r="AB24" s="338">
        <f>MIN(AB$20,$C$6)</f>
        <v>3177</v>
      </c>
      <c r="AC24" s="338">
        <f>MIN(AC$20,$C$6)</f>
        <v>3177</v>
      </c>
      <c r="AD24" s="338">
        <f>MIN(AD$20,$C$6)</f>
        <v>3177</v>
      </c>
      <c r="AE24" s="338"/>
      <c r="AF24" s="338"/>
      <c r="AG24" s="338"/>
      <c r="AH24" s="338"/>
      <c r="AI24" s="338"/>
    </row>
    <row r="25" spans="1:35">
      <c r="A25" s="337" t="s">
        <v>526</v>
      </c>
      <c r="B25" s="338">
        <f>MIN(B$21,$C$7)</f>
        <v>280.350000000000023</v>
      </c>
      <c r="C25" s="338">
        <f>MIN(C$21,$C$7)</f>
        <v>292.600000000000023</v>
      </c>
      <c r="D25" s="338">
        <f>MIN(D$21,$C$7)</f>
        <v>304.850000000000023</v>
      </c>
      <c r="E25" s="338">
        <f>MIN(E$21,$C$7)</f>
        <v>317.100000000000023</v>
      </c>
      <c r="F25" s="338">
        <f>MIN(F$21,$C$7)</f>
        <v>329.350000000000023</v>
      </c>
      <c r="G25" s="338">
        <f>MIN(G$21,$C$7)</f>
        <v>341.600000000000023</v>
      </c>
      <c r="H25" s="338">
        <f>MIN(H$21,$C$7)</f>
        <v>353.850000000000023</v>
      </c>
      <c r="I25" s="338">
        <f>MIN(I$21,$C$7)</f>
        <v>366.100000000000023</v>
      </c>
      <c r="J25" s="338">
        <f>MIN(J$21,$C$7)</f>
        <v>378</v>
      </c>
      <c r="K25" s="338">
        <f>MIN(K$21,$C$7)</f>
        <v>378</v>
      </c>
      <c r="L25" s="338">
        <f>MIN(L$21,$C$7)</f>
        <v>378</v>
      </c>
      <c r="M25" s="338">
        <f>MIN(M$21,$C$7)</f>
        <v>378</v>
      </c>
      <c r="N25" s="338">
        <f>MIN(N$21,$C$7)</f>
        <v>378</v>
      </c>
      <c r="O25" s="338">
        <f>MIN(O$21,$C$7)</f>
        <v>378</v>
      </c>
      <c r="P25" s="338">
        <f>MIN(P$21,$C$7)</f>
        <v>378</v>
      </c>
      <c r="Q25" s="338">
        <f>MIN(Q$21,$C$7)</f>
        <v>378</v>
      </c>
      <c r="R25" s="338">
        <f>MIN(R$21,$C$7)</f>
        <v>378</v>
      </c>
      <c r="S25" s="338">
        <f>MIN(S$21,$C$7)</f>
        <v>378</v>
      </c>
      <c r="T25" s="338">
        <f>MIN(T$21,$C$7)</f>
        <v>378</v>
      </c>
      <c r="U25" s="338">
        <f>MIN(U$21,$C$7)</f>
        <v>378</v>
      </c>
      <c r="V25" s="338">
        <f>MIN(V$21,$C$7)</f>
        <v>378</v>
      </c>
      <c r="W25" s="338">
        <f>MIN(W$21,$C$7)</f>
        <v>378</v>
      </c>
      <c r="X25" s="338">
        <f>MIN(X$21,$C$7)</f>
        <v>378</v>
      </c>
      <c r="Y25" s="338">
        <f>MIN(Y$21,$C$7)</f>
        <v>378</v>
      </c>
      <c r="Z25" s="338">
        <f>MIN(Z$21,$C$7)</f>
        <v>378</v>
      </c>
      <c r="AA25" s="338">
        <f>MIN(AA$21,$C$7)</f>
        <v>378</v>
      </c>
      <c r="AB25" s="338">
        <f>MIN(AB$21,$C$7)</f>
        <v>378</v>
      </c>
      <c r="AC25" s="338">
        <f>MIN(AC$21,$C$7)</f>
        <v>378</v>
      </c>
      <c r="AD25" s="338">
        <f>MIN(AD$21,$C$7)</f>
        <v>378</v>
      </c>
      <c r="AE25" s="338"/>
      <c r="AF25" s="338"/>
      <c r="AG25" s="338"/>
      <c r="AH25" s="338"/>
      <c r="AI25" s="338"/>
    </row>
    <row r="26" spans="1:37">
      <c r="A26" s="339" t="s">
        <v>527</v>
      </c>
      <c r="B26" s="340">
        <f>IF(B22&gt;$B$4,(B22-$B$4)*$H$4,0)</f>
        <v>0</v>
      </c>
      <c r="C26" s="340" t="n">
        <v>0</v>
      </c>
      <c r="D26" s="340">
        <f>IF(D22&gt;$B$4,(D22-$B$4)*$H$4,0)</f>
        <v>0</v>
      </c>
      <c r="E26" s="340" t="n">
        <v>0</v>
      </c>
      <c r="F26" s="340">
        <f>IF(F22&gt;$B$4,(F22-$B$4)*$H$4,0)</f>
        <v>0</v>
      </c>
      <c r="G26" s="340" t="n">
        <v>0</v>
      </c>
      <c r="H26" s="340">
        <f>IF(H22&gt;$B$4,(H22-$B$4)*$H$4,0)</f>
        <v>0</v>
      </c>
      <c r="I26" s="340" t="n">
        <v>0</v>
      </c>
      <c r="J26" s="340">
        <f>IF(J22&gt;$B$4,(J22-$B$4)*$H$4,0)</f>
        <v>0</v>
      </c>
      <c r="K26" s="340" t="n">
        <v>0</v>
      </c>
      <c r="L26" s="340">
        <f>IF(L22&gt;$B$4,(L22-$B$4)*$H$4,0)</f>
        <v>0</v>
      </c>
      <c r="M26" s="340" t="n">
        <v>0</v>
      </c>
      <c r="N26" s="340">
        <f>IF(N22&gt;$B$4,(N22-$B$4)*$H$4,0)</f>
        <v>0</v>
      </c>
      <c r="O26" s="340" t="n">
        <v>0</v>
      </c>
      <c r="P26" s="340">
        <f>IF(P22&gt;$B$4,(P22-$B$4)*$H$4,0)</f>
        <v>0</v>
      </c>
      <c r="Q26" s="340" t="n">
        <v>0</v>
      </c>
      <c r="R26" s="340">
        <f>IF(R22&gt;$B$4,(R22-$B$4)*$H$4,0)</f>
        <v>0</v>
      </c>
      <c r="S26" s="340" t="n">
        <v>0</v>
      </c>
      <c r="T26" s="340">
        <f>IF(T22&gt;$B$4,(T22-$B$4)*$H$4,0)</f>
        <v>0</v>
      </c>
      <c r="U26" s="340" t="n">
        <v>0</v>
      </c>
      <c r="V26" s="340">
        <f>IF(V22&gt;$B$4,(V22-$B$4)*$H$4,0)</f>
        <v>0</v>
      </c>
      <c r="W26" s="340" t="n">
        <v>0</v>
      </c>
      <c r="X26" s="340">
        <f>IF(X22&gt;$B$4,(X22-$B$4)*$H$4,0)</f>
        <v>0</v>
      </c>
      <c r="Y26" s="340" t="n">
        <v>0</v>
      </c>
      <c r="Z26" s="340">
        <f>IF(Z22&gt;$B$4,(Z22-$B$4)*$H$4,0)</f>
        <v>0</v>
      </c>
      <c r="AA26" s="340" t="n">
        <v>0</v>
      </c>
      <c r="AB26" s="340">
        <f>IF(AB22&gt;$B$4,(AB22-$B$4)*$H$4,0)</f>
        <v>0</v>
      </c>
      <c r="AC26" s="340" t="n">
        <v>0</v>
      </c>
      <c r="AD26" s="340">
        <f>IF(AD22&gt;$B$4,(AD22-$B$4)*$H$4,0)</f>
        <v>0</v>
      </c>
      <c r="AE26" s="340" t="n">
        <v>0</v>
      </c>
      <c r="AF26" s="340">
        <f>IF(AF22&gt;$B$4,(AF22-$B$4)*$H$4,0)</f>
        <v>0</v>
      </c>
      <c r="AG26" s="340" t="n">
        <v>0</v>
      </c>
      <c r="AH26" s="340">
        <f>IF(AH22&gt;$B$4,(AH22-$B$4)*$H$4,0)</f>
        <v>0</v>
      </c>
      <c r="AI26" s="340" t="n">
        <v>0</v>
      </c>
      <c r="AJ26" s="340">
        <f>IF(AJ22&gt;$B$4,(AJ22-$B$4)*$H$4,0)</f>
        <v>0</v>
      </c>
      <c r="AK26" s="340" t="n">
        <v>0</v>
      </c>
    </row>
    <row r="27" spans="1:37">
      <c r="A27" s="339" t="s">
        <v>528</v>
      </c>
      <c r="B27" s="340">
        <f>IF(B23&gt;$B$5,(B23-$B$5)*$H$5,0)</f>
        <v>0</v>
      </c>
      <c r="C27" s="340" t="n">
        <v>0</v>
      </c>
      <c r="D27" s="340">
        <f>IF(D23&gt;$B$5,(D23-$B$5)*$H$5,0)</f>
        <v>0</v>
      </c>
      <c r="E27" s="340" t="n">
        <v>0</v>
      </c>
      <c r="F27" s="340">
        <f>IF(F23&gt;$B$5,(F23-$B$5)*$H$5,0)</f>
        <v>0</v>
      </c>
      <c r="G27" s="340" t="n">
        <v>0</v>
      </c>
      <c r="H27" s="340">
        <f>IF(H23&gt;$B$5,(H23-$B$5)*$H$5,0)</f>
        <v>0</v>
      </c>
      <c r="I27" s="340" t="n">
        <v>0</v>
      </c>
      <c r="J27" s="340">
        <f>IF(J23&gt;$B$5,(J23-$B$5)*$H$5,0)</f>
        <v>0</v>
      </c>
      <c r="K27" s="340" t="n">
        <v>0</v>
      </c>
      <c r="L27" s="340">
        <f>IF(L23&gt;$B$5,(L23-$B$5)*$H$5,0)</f>
        <v>0</v>
      </c>
      <c r="M27" s="340" t="n">
        <v>0</v>
      </c>
      <c r="N27" s="340">
        <f>IF(N23&gt;$B$5,(N23-$B$5)*$H$5,0)</f>
        <v>0</v>
      </c>
      <c r="O27" s="340" t="n">
        <v>0</v>
      </c>
      <c r="P27" s="340">
        <f>IF(P23&gt;$B$5,(P23-$B$5)*$H$5,0)</f>
        <v>0</v>
      </c>
      <c r="Q27" s="340" t="n">
        <v>0</v>
      </c>
      <c r="R27" s="340">
        <f>IF(R23&gt;$B$5,(R23-$B$5)*$H$5,0)</f>
        <v>0</v>
      </c>
      <c r="S27" s="340" t="n">
        <v>0</v>
      </c>
      <c r="T27" s="340">
        <f>IF(T23&gt;$B$5,(T23-$B$5)*$H$5,0)</f>
        <v>0</v>
      </c>
      <c r="U27" s="340" t="n">
        <v>0</v>
      </c>
      <c r="V27" s="340">
        <f>IF(V23&gt;$B$5,(V23-$B$5)*$H$5,0)</f>
        <v>0</v>
      </c>
      <c r="W27" s="340" t="n">
        <v>0</v>
      </c>
      <c r="X27" s="340">
        <f>IF(X23&gt;$B$5,(X23-$B$5)*$H$5,0)</f>
        <v>0</v>
      </c>
      <c r="Y27" s="340" t="n">
        <v>0</v>
      </c>
      <c r="Z27" s="340">
        <f>IF(Z23&gt;$B$5,(Z23-$B$5)*$H$5,0)</f>
        <v>0</v>
      </c>
      <c r="AA27" s="340" t="n">
        <v>0</v>
      </c>
      <c r="AB27" s="340">
        <f>IF(AB23&gt;$B$5,(AB23-$B$5)*$H$5,0)</f>
        <v>0</v>
      </c>
      <c r="AC27" s="340" t="n">
        <v>0</v>
      </c>
      <c r="AD27" s="340">
        <f>IF(AD23&gt;$B$5,(AD23-$B$5)*$H$5,0)</f>
        <v>0</v>
      </c>
      <c r="AE27" s="340" t="n">
        <v>0</v>
      </c>
      <c r="AF27" s="340">
        <f>IF(AF23&gt;$B$5,(AF23-$B$5)*$H$5,0)</f>
        <v>0</v>
      </c>
      <c r="AG27" s="340" t="n">
        <v>0</v>
      </c>
      <c r="AH27" s="340">
        <f>IF(AH23&gt;$B$5,(AH23-$B$5)*$H$5,0)</f>
        <v>0</v>
      </c>
      <c r="AI27" s="340" t="n">
        <v>0</v>
      </c>
      <c r="AJ27" s="340">
        <f>IF(AJ23&gt;$B$5,(AJ23-$B$5)*$H$5,0)</f>
        <v>0</v>
      </c>
      <c r="AK27" s="340" t="n">
        <v>0</v>
      </c>
    </row>
    <row r="28" spans="1:37">
      <c r="A28" s="339" t="s">
        <v>529</v>
      </c>
      <c r="B28" s="340">
        <f>IF(B24&gt;$B$6,(B24-$B$6)*$H$6,0)</f>
        <v>0</v>
      </c>
      <c r="C28" s="340" t="n">
        <v>0</v>
      </c>
      <c r="D28" s="340">
        <f>IF(D24&gt;$B$6,(D24-$B$6)*$H$6,0)</f>
        <v>0</v>
      </c>
      <c r="E28" s="340" t="n">
        <v>0</v>
      </c>
      <c r="F28" s="340">
        <f>IF(F24&gt;$B$6,(F24-$B$6)*$H$6,0)</f>
        <v>0</v>
      </c>
      <c r="G28" s="340" t="n">
        <v>0</v>
      </c>
      <c r="H28" s="340">
        <f>IF(H24&gt;$B$6,(H24-$B$6)*$H$6,0)</f>
        <v>0</v>
      </c>
      <c r="I28" s="340" t="n">
        <v>0</v>
      </c>
      <c r="J28" s="340">
        <f>IF(J24&gt;$B$6,(J24-$B$6)*$H$6,0)</f>
        <v>0</v>
      </c>
      <c r="K28" s="340" t="n">
        <v>0</v>
      </c>
      <c r="L28" s="340">
        <f>IF(L24&gt;$B$6,(L24-$B$6)*$H$6,0)</f>
        <v>0</v>
      </c>
      <c r="M28" s="340" t="n">
        <v>0</v>
      </c>
      <c r="N28" s="340">
        <f>IF(N24&gt;$B$6,(N24-$B$6)*$H$6,0)</f>
        <v>0</v>
      </c>
      <c r="O28" s="340" t="n">
        <v>0</v>
      </c>
      <c r="P28" s="340">
        <f>IF(P24&gt;$B$6,(P24-$B$6)*$H$6,0)</f>
        <v>0</v>
      </c>
      <c r="Q28" s="340" t="n">
        <v>0</v>
      </c>
      <c r="R28" s="340">
        <f>IF(R24&gt;$B$6,(R24-$B$6)*$H$6,0)</f>
        <v>0</v>
      </c>
      <c r="S28" s="340" t="n">
        <v>0</v>
      </c>
      <c r="T28" s="340">
        <f>IF(T24&gt;$B$6,(T24-$B$6)*$H$6,0)</f>
        <v>0</v>
      </c>
      <c r="U28" s="340" t="n">
        <v>0</v>
      </c>
      <c r="V28" s="340">
        <f>IF(V24&gt;$B$6,(V24-$B$6)*$H$6,0)</f>
        <v>0</v>
      </c>
      <c r="W28" s="340" t="n">
        <v>0</v>
      </c>
      <c r="X28" s="340">
        <f>IF(X24&gt;$B$6,(X24-$B$6)*$H$6,0)</f>
        <v>0</v>
      </c>
      <c r="Y28" s="340" t="n">
        <v>0</v>
      </c>
      <c r="Z28" s="340">
        <f>IF(Z24&gt;$B$6,(Z24-$B$6)*$H$6,0)</f>
        <v>0</v>
      </c>
      <c r="AA28" s="340" t="n">
        <v>0</v>
      </c>
      <c r="AB28" s="340">
        <f>IF(AB24&gt;$B$6,(AB24-$B$6)*$H$6,0)</f>
        <v>0</v>
      </c>
      <c r="AC28" s="340" t="n">
        <v>0</v>
      </c>
      <c r="AD28" s="340">
        <f>IF(AD24&gt;$B$6,(AD24-$B$6)*$H$6,0)</f>
        <v>0</v>
      </c>
      <c r="AE28" s="340" t="n">
        <v>0</v>
      </c>
      <c r="AF28" s="340">
        <f>IF(AF24&gt;$B$6,(AF24-$B$6)*$H$6,0)</f>
        <v>0</v>
      </c>
      <c r="AG28" s="340" t="n">
        <v>0</v>
      </c>
      <c r="AH28" s="340">
        <f>IF(AH24&gt;$B$6,(AH24-$B$6)*$H$6,0)</f>
        <v>0</v>
      </c>
      <c r="AI28" s="340" t="n">
        <v>0</v>
      </c>
      <c r="AJ28" s="340">
        <f>IF(AJ24&gt;$B$6,(AJ24-$B$6)*$H$6,0)</f>
        <v>0</v>
      </c>
      <c r="AK28" s="340" t="n">
        <v>0</v>
      </c>
    </row>
    <row r="29" spans="1:37">
      <c r="A29" s="339" t="s">
        <v>530</v>
      </c>
      <c r="B29" s="340">
        <f>IF(B25&gt;$B$7,(B25-$B$7)*$H$7,0)</f>
        <v>0</v>
      </c>
      <c r="C29" s="340" t="n">
        <v>0</v>
      </c>
      <c r="D29" s="340">
        <f>IF(D25&gt;$B$7,(D25-$B$7)*$H$7,0)</f>
        <v>0</v>
      </c>
      <c r="E29" s="340" t="n">
        <v>0</v>
      </c>
      <c r="F29" s="340">
        <f>IF(F25&gt;$B$7,(F25-$B$7)*$H$7,0)</f>
        <v>0</v>
      </c>
      <c r="G29" s="340" t="n">
        <v>0</v>
      </c>
      <c r="H29" s="340">
        <f>IF(H25&gt;$B$7,(H25-$B$7)*$H$7,0)</f>
        <v>0</v>
      </c>
      <c r="I29" s="340" t="n">
        <v>0</v>
      </c>
      <c r="J29" s="340">
        <f>IF(J25&gt;$B$7,(J25-$B$7)*$H$7,0)</f>
        <v>0</v>
      </c>
      <c r="K29" s="340" t="n">
        <v>0</v>
      </c>
      <c r="L29" s="340">
        <f>IF(L25&gt;$B$7,(L25-$B$7)*$H$7,0)</f>
        <v>0</v>
      </c>
      <c r="M29" s="340" t="n">
        <v>0</v>
      </c>
      <c r="N29" s="340">
        <f>IF(N25&gt;$B$7,(N25-$B$7)*$H$7,0)</f>
        <v>0</v>
      </c>
      <c r="O29" s="340" t="n">
        <v>0</v>
      </c>
      <c r="P29" s="340">
        <f>IF(P25&gt;$B$7,(P25-$B$7)*$H$7,0)</f>
        <v>0</v>
      </c>
      <c r="Q29" s="340" t="n">
        <v>0</v>
      </c>
      <c r="R29" s="340">
        <f>IF(R25&gt;$B$7,(R25-$B$7)*$H$7,0)</f>
        <v>0</v>
      </c>
      <c r="S29" s="340" t="n">
        <v>0</v>
      </c>
      <c r="T29" s="340">
        <f>IF(T25&gt;$B$7,(T25-$B$7)*$H$7,0)</f>
        <v>0</v>
      </c>
      <c r="U29" s="340" t="n">
        <v>0</v>
      </c>
      <c r="V29" s="340">
        <f>IF(V25&gt;$B$7,(V25-$B$7)*$H$7,0)</f>
        <v>0</v>
      </c>
      <c r="W29" s="340" t="n">
        <v>0</v>
      </c>
      <c r="X29" s="340">
        <f>IF(X25&gt;$B$7,(X25-$B$7)*$H$7,0)</f>
        <v>0</v>
      </c>
      <c r="Y29" s="340" t="n">
        <v>0</v>
      </c>
      <c r="Z29" s="340">
        <f>IF(Z25&gt;$B$7,(Z25-$B$7)*$H$7,0)</f>
        <v>0</v>
      </c>
      <c r="AA29" s="340" t="n">
        <v>0</v>
      </c>
      <c r="AB29" s="340">
        <f>IF(AB25&gt;$B$7,(AB25-$B$7)*$H$7,0)</f>
        <v>0</v>
      </c>
      <c r="AC29" s="340" t="n">
        <v>0</v>
      </c>
      <c r="AD29" s="340">
        <f>IF(AD25&gt;$B$7,(AD25-$B$7)*$H$7,0)</f>
        <v>0</v>
      </c>
      <c r="AE29" s="340" t="n">
        <v>0</v>
      </c>
      <c r="AF29" s="340">
        <f>IF(AF25&gt;$B$7,(AF25-$B$7)*$H$7,0)</f>
        <v>0</v>
      </c>
      <c r="AG29" s="340" t="n">
        <v>0</v>
      </c>
      <c r="AH29" s="340">
        <f>IF(AH25&gt;$B$7,(AH25-$B$7)*$H$7,0)</f>
        <v>0</v>
      </c>
      <c r="AI29" s="340" t="n">
        <v>0</v>
      </c>
      <c r="AJ29" s="340">
        <f>IF(AJ25&gt;$B$7,(AJ25-$B$7)*$H$7,0)</f>
        <v>0</v>
      </c>
      <c r="AK29" s="340" t="n">
        <v>0</v>
      </c>
    </row>
    <row r="30" spans="1:35">
      <c r="A30" s="341" t="s">
        <v>531</v>
      </c>
      <c r="B30" s="342">
        <f>G4+G5+G6+G7</f>
        <v>0</v>
      </c>
      <c r="C30" s="342">
        <f>B30</f>
        <v>0</v>
      </c>
      <c r="D30" s="342">
        <f>C30</f>
        <v>0</v>
      </c>
      <c r="E30" s="342">
        <f>D30</f>
        <v>0</v>
      </c>
      <c r="F30" s="342">
        <f>E30</f>
        <v>0</v>
      </c>
      <c r="G30" s="342">
        <f>F30</f>
        <v>0</v>
      </c>
      <c r="H30" s="342">
        <f>G30</f>
        <v>0</v>
      </c>
      <c r="I30" s="342">
        <f>H30</f>
        <v>0</v>
      </c>
      <c r="J30" s="342">
        <f>I30</f>
        <v>0</v>
      </c>
      <c r="K30" s="342">
        <f>J30</f>
        <v>0</v>
      </c>
      <c r="L30" s="342">
        <f>K30</f>
        <v>0</v>
      </c>
      <c r="M30" s="342">
        <f>L30</f>
        <v>0</v>
      </c>
      <c r="N30" s="342">
        <f>M30</f>
        <v>0</v>
      </c>
      <c r="O30" s="342">
        <f>N30</f>
        <v>0</v>
      </c>
      <c r="P30" s="342">
        <f>O30</f>
        <v>0</v>
      </c>
      <c r="Q30" s="342">
        <f>P30</f>
        <v>0</v>
      </c>
      <c r="R30" s="342">
        <f>Q30</f>
        <v>0</v>
      </c>
      <c r="S30" s="342">
        <f>R30</f>
        <v>0</v>
      </c>
      <c r="T30" s="342">
        <f>S30</f>
        <v>0</v>
      </c>
      <c r="U30" s="342">
        <f>T30</f>
        <v>0</v>
      </c>
      <c r="V30" s="342">
        <f>U30</f>
        <v>0</v>
      </c>
      <c r="W30" s="342">
        <f>V30</f>
        <v>0</v>
      </c>
      <c r="X30" s="342">
        <f>W30</f>
        <v>0</v>
      </c>
      <c r="Y30" s="342">
        <f>X30</f>
        <v>0</v>
      </c>
      <c r="Z30" s="342">
        <f>Y30</f>
        <v>0</v>
      </c>
      <c r="AA30" s="342">
        <f>Z30</f>
        <v>0</v>
      </c>
      <c r="AB30" s="342">
        <f>AA30</f>
        <v>0</v>
      </c>
      <c r="AC30" s="342">
        <f>AB30</f>
        <v>0</v>
      </c>
      <c r="AD30" s="342">
        <f>AC30</f>
        <v>0</v>
      </c>
      <c r="AE30" s="342"/>
      <c r="AF30" s="342"/>
      <c r="AG30" s="342"/>
      <c r="AH30" s="342"/>
      <c r="AI30" s="342"/>
    </row>
    <row r="31" spans="1:48">
      <c r="A31" s="343" t="s">
        <v>532</v>
      </c>
      <c r="B31" s="344">
        <f>B26+B27+B28+B29-B30</f>
        <v>0</v>
      </c>
      <c r="C31" s="344">
        <f>C26+C27+C28+C29-C30</f>
        <v>0</v>
      </c>
      <c r="D31" s="344">
        <f>D26+D27+D28+D29-D30</f>
        <v>0</v>
      </c>
      <c r="E31" s="344">
        <f>E26+E27+E28+E29-E30</f>
        <v>0</v>
      </c>
      <c r="F31" s="344">
        <f>F26+F27+F28+F29-F30</f>
        <v>0</v>
      </c>
      <c r="G31" s="344">
        <f>G26+G27+G28+G29-G30</f>
        <v>0</v>
      </c>
      <c r="H31" s="344">
        <f>H26+H27+H28+H29-H30</f>
        <v>0</v>
      </c>
      <c r="I31" s="344">
        <f>I26+I27+I28+I29-I30</f>
        <v>0</v>
      </c>
      <c r="J31" s="344">
        <f>J26+J27+J28+J29-J30</f>
        <v>0</v>
      </c>
      <c r="K31" s="344">
        <f>K26+K27+K28+K29-K30</f>
        <v>0</v>
      </c>
      <c r="L31" s="344">
        <f>L26+L27+L28+L29-L30</f>
        <v>0</v>
      </c>
      <c r="M31" s="344">
        <f>M26+M27+M28+M29-M30</f>
        <v>0</v>
      </c>
      <c r="N31" s="344">
        <f>N26+N27+N28+N29-N30</f>
        <v>0</v>
      </c>
      <c r="O31" s="344">
        <f>O26+O27+O28+O29-O30</f>
        <v>0</v>
      </c>
      <c r="P31" s="344">
        <f>P26+P27+P28+P29-P30</f>
        <v>0</v>
      </c>
      <c r="Q31" s="344">
        <f>Q26+Q27+Q28+Q29-Q30</f>
        <v>0</v>
      </c>
      <c r="R31" s="344">
        <f>R26+R27+R28+R29-R30</f>
        <v>0</v>
      </c>
      <c r="S31" s="344">
        <f>S26+S27+S28+S29-S30</f>
        <v>0</v>
      </c>
      <c r="T31" s="344">
        <f>T26+T27+T28+T29-T30</f>
        <v>0</v>
      </c>
      <c r="U31" s="344">
        <f>U26+U27+U28+U29-U30</f>
        <v>0</v>
      </c>
      <c r="V31" s="344">
        <f>V26+V27+V28+V29-V30</f>
        <v>0</v>
      </c>
      <c r="W31" s="344">
        <f>W26+W27+W28+W29-W30</f>
        <v>0</v>
      </c>
      <c r="X31" s="344">
        <f>X26+X27+X28+X29-X30</f>
        <v>0</v>
      </c>
      <c r="Y31" s="344">
        <f>Y26+Y27+Y28+Y29-Y30</f>
        <v>0</v>
      </c>
      <c r="Z31" s="344">
        <f>Z26+Z27+Z28+Z29-Z30</f>
        <v>0</v>
      </c>
      <c r="AA31" s="344">
        <f>AA26+AA27+AA28+AA29-AA30</f>
        <v>0</v>
      </c>
      <c r="AB31" s="344">
        <f>AB26+AB27+AB28+AB29-AB30</f>
        <v>0</v>
      </c>
      <c r="AC31" s="344">
        <f>AC26+AC27+AC28+AC29-AC30</f>
        <v>0</v>
      </c>
      <c r="AD31" s="344">
        <f>AD26+AD27+AD28+AD29-AD30</f>
        <v>0</v>
      </c>
      <c r="AE31" s="344"/>
      <c r="AF31" s="344"/>
      <c r="AG31" s="344"/>
      <c r="AH31" s="344"/>
      <c r="AI31" s="344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</row>
    <row r="32" spans="1:48">
      <c r="A32" s="345" t="s">
        <v>533</v>
      </c>
      <c r="B32" s="344">
        <f>-B12-B11+B31</f>
        <v>-10000</v>
      </c>
      <c r="C32" s="344">
        <f>B32+C31</f>
        <v>-10000</v>
      </c>
      <c r="D32" s="344">
        <f>C32+D31</f>
        <v>-10000</v>
      </c>
      <c r="E32" s="344">
        <f>D32+E31</f>
        <v>-10000</v>
      </c>
      <c r="F32" s="344">
        <f>E32+F31</f>
        <v>-10000</v>
      </c>
      <c r="G32" s="344">
        <f>F32+G31</f>
        <v>-10000</v>
      </c>
      <c r="H32" s="344">
        <f>G32+H31</f>
        <v>-10000</v>
      </c>
      <c r="I32" s="344">
        <f>H32+I31</f>
        <v>-10000</v>
      </c>
      <c r="J32" s="344">
        <f>I32+J31</f>
        <v>-10000</v>
      </c>
      <c r="K32" s="344">
        <f>J32+K31</f>
        <v>-10000</v>
      </c>
      <c r="L32" s="344">
        <f>K32+L31</f>
        <v>-10000</v>
      </c>
      <c r="M32" s="344">
        <f>L32+M31</f>
        <v>-10000</v>
      </c>
      <c r="N32" s="344">
        <f>M32+N31</f>
        <v>-10000</v>
      </c>
      <c r="O32" s="344">
        <f>N32+O31</f>
        <v>-10000</v>
      </c>
      <c r="P32" s="344">
        <f>O32+P31</f>
        <v>-10000</v>
      </c>
      <c r="Q32" s="344">
        <f>P32+Q31</f>
        <v>-10000</v>
      </c>
      <c r="R32" s="344">
        <f>Q32+R31</f>
        <v>-10000</v>
      </c>
      <c r="S32" s="344">
        <f>R32+S31</f>
        <v>-10000</v>
      </c>
      <c r="T32" s="344">
        <f>S32+T31</f>
        <v>-10000</v>
      </c>
      <c r="U32" s="344">
        <f>T32+U31</f>
        <v>-10000</v>
      </c>
      <c r="V32" s="344">
        <f>U32+V31</f>
        <v>-10000</v>
      </c>
      <c r="W32" s="344">
        <f>V32+W31</f>
        <v>-10000</v>
      </c>
      <c r="X32" s="344">
        <f>W32+X31</f>
        <v>-10000</v>
      </c>
      <c r="Y32" s="344">
        <f>X32+Y31</f>
        <v>-10000</v>
      </c>
      <c r="Z32" s="344">
        <f>Y32+Z31</f>
        <v>-10000</v>
      </c>
      <c r="AA32" s="344">
        <f>Z32+AA31</f>
        <v>-10000</v>
      </c>
      <c r="AB32" s="344">
        <f>AA32+AB31</f>
        <v>-10000</v>
      </c>
      <c r="AC32" s="344">
        <f>AB32+AC31</f>
        <v>-10000</v>
      </c>
      <c r="AD32" s="344">
        <f>AC32+AD31</f>
        <v>-10000</v>
      </c>
      <c r="AE32" s="344"/>
      <c r="AF32" s="344"/>
      <c r="AG32" s="344"/>
      <c r="AH32" s="344"/>
      <c r="AI32" s="344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</row>
    <row r="33" spans="2:35">
      <c r="B33" s="213">
        <f>B32/$B$13</f>
        <v>-1</v>
      </c>
      <c r="C33" s="213">
        <f>C32/$B$13</f>
        <v>-1</v>
      </c>
      <c r="D33" s="213">
        <f>D32/$B$13</f>
        <v>-1</v>
      </c>
      <c r="E33" s="213">
        <f>E32/$B$13</f>
        <v>-1</v>
      </c>
      <c r="F33" s="213">
        <f>F32/$B$13</f>
        <v>-1</v>
      </c>
      <c r="G33" s="213">
        <f>G32/$B$13</f>
        <v>-1</v>
      </c>
      <c r="H33" s="213">
        <f>H32/$B$13</f>
        <v>-1</v>
      </c>
      <c r="I33" s="213">
        <f>I32/$B$13</f>
        <v>-1</v>
      </c>
      <c r="J33" s="213">
        <f>J32/$B$13</f>
        <v>-1</v>
      </c>
      <c r="K33" s="213">
        <f>K32/$B$13</f>
        <v>-1</v>
      </c>
      <c r="L33" s="213">
        <f>L32/$B$13</f>
        <v>-1</v>
      </c>
      <c r="M33" s="213">
        <f>M32/$B$13</f>
        <v>-1</v>
      </c>
      <c r="N33" s="213">
        <f>N32/$B$13</f>
        <v>-1</v>
      </c>
      <c r="O33" s="213">
        <f>O32/$B$13</f>
        <v>-1</v>
      </c>
      <c r="P33" s="213">
        <f>P32/$B$13</f>
        <v>-1</v>
      </c>
      <c r="Q33" s="213">
        <f>Q32/$B$13</f>
        <v>-1</v>
      </c>
      <c r="R33" s="213">
        <f>R32/$B$13</f>
        <v>-1</v>
      </c>
      <c r="S33" s="213">
        <f>S32/$B$13</f>
        <v>-1</v>
      </c>
      <c r="T33" s="213">
        <f>T32/$B$13</f>
        <v>-1</v>
      </c>
      <c r="U33" s="213">
        <f>U32/$B$13</f>
        <v>-1</v>
      </c>
      <c r="V33" s="213">
        <f>V32/$B$13</f>
        <v>-1</v>
      </c>
      <c r="W33" s="213">
        <f>W32/$B$13</f>
        <v>-1</v>
      </c>
      <c r="X33" s="213">
        <f>X32/$B$13</f>
        <v>-1</v>
      </c>
      <c r="Y33" s="213">
        <f>Y32/$B$13</f>
        <v>-1</v>
      </c>
      <c r="Z33" s="213">
        <f>Z32/$B$13</f>
        <v>-1</v>
      </c>
      <c r="AA33" s="213">
        <f>AA32/$B$13</f>
        <v>-1</v>
      </c>
      <c r="AB33" s="213">
        <f>AB32/$B$13</f>
        <v>-1</v>
      </c>
      <c r="AC33" s="213">
        <f>AC32/$B$13</f>
        <v>-1</v>
      </c>
      <c r="AD33" s="213">
        <f>AD32/$B$13</f>
        <v>-1</v>
      </c>
      <c r="AE33" s="213"/>
      <c r="AF33" s="213"/>
      <c r="AG33" s="213"/>
      <c r="AH33" s="213"/>
      <c r="AI33" s="213"/>
    </row>
    <row r="36" spans="11:11">
      <c r="K36" s="213"/>
    </row>
    <row r="37" spans="11:11">
      <c r="K37" s="213"/>
    </row>
    <row r="38" spans="11:11">
      <c r="K38" s="213"/>
    </row>
    <row r="39" spans="11:11">
      <c r="K39" s="213"/>
    </row>
  </sheetData>
  <mergeCells count="3">
    <mergeCell ref="D2:E2"/>
    <mergeCell ref="F2:G2"/>
    <mergeCell ref="H2:I2"/>
  </mergeCells>
  <conditionalFormatting sqref="B32:AD32">
    <cfRule type="cellIs" dxfId="75" priority="1" operator="lessThan">
      <formula>0</formula>
    </cfRule>
  </conditionalFormatting>
  <conditionalFormatting sqref="B32:AD32">
    <cfRule type="cellIs" dxfId="76" priority="2" operator="greaterThan">
      <formula>0</formula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78571" defaultRowHeight="15.40"/>
  <sheetData>
    <row r="1" spans="1:1">
      <c r="A1" s="346" t="n">
        <v>43762</v>
      </c>
    </row>
  </sheetData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drawing r:id="rId1"/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topLeftCell="A9" workbookViewId="0">
      <selection activeCell="H18" sqref="H18"/>
    </sheetView>
  </sheetViews>
  <sheetFormatPr baseColWidth="10" defaultColWidth="10.678571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6" max="16" width="10.732143" customWidth="1" style="0"/>
    <col min="17" max="17" width="7.866071" customWidth="1" style="0"/>
    <col min="18" max="18" width="10.732143" customWidth="1" style="0"/>
  </cols>
  <sheetData>
    <row r="1" spans="1:18">
      <c r="A1" s="45" t="s">
        <v>55</v>
      </c>
      <c r="B1" s="46" t="s">
        <v>56</v>
      </c>
      <c r="C1" s="45" t="s">
        <v>57</v>
      </c>
      <c r="D1" s="45" t="s">
        <v>58</v>
      </c>
      <c r="E1" s="45" t="s">
        <v>59</v>
      </c>
      <c r="F1" s="45" t="s">
        <v>60</v>
      </c>
      <c r="G1" s="45" t="s">
        <v>61</v>
      </c>
      <c r="H1" s="45" t="s">
        <v>534</v>
      </c>
      <c r="I1" s="45" t="s">
        <v>535</v>
      </c>
      <c r="P1" s="16" t="s">
        <v>536</v>
      </c>
      <c r="Q1" s="16" t="s">
        <v>537</v>
      </c>
      <c r="R1" s="16" t="s">
        <v>538</v>
      </c>
    </row>
    <row r="2" spans="1:18">
      <c r="A2" s="7" t="str">
        <f>Plantilla!C26</f>
        <v>DAV</v>
      </c>
      <c r="B2" s="7" t="str">
        <f>Plantilla!D26</f>
        <v>I. Velayo</v>
      </c>
      <c r="C2" s="7">
        <f>Plantilla!E26</f>
        <v>19</v>
      </c>
      <c r="D2" s="74">
        <f>Plantilla!F26</f>
        <v>7</v>
      </c>
      <c r="F2" s="7">
        <f>Plantilla!H26</f>
        <v>2</v>
      </c>
      <c r="G2" s="124">
        <f>Plantilla!I26</f>
        <v>1.30000000000000004</v>
      </c>
      <c r="H2" s="180">
        <f aca="1">TODAY()-(C2*112)-D2</f>
        <v>41787</v>
      </c>
      <c r="I2" s="31">
        <f>VLOOKUP(H2,P:R,3,0)</f>
        <v>31</v>
      </c>
      <c r="P2" s="12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17</v>
      </c>
      <c r="D3" s="74">
        <f>Plantilla!F6</f>
        <v>37</v>
      </c>
      <c r="F3" s="7">
        <f>Plantilla!H6</f>
        <v>5</v>
      </c>
      <c r="G3" s="124">
        <f>Plantilla!I6</f>
        <v>1.10000000000000009</v>
      </c>
      <c r="H3" s="180">
        <f aca="1">TODAY()-(C3*112)-D3</f>
        <v>41981</v>
      </c>
      <c r="I3" s="31">
        <f>VLOOKUP(H3,P:R,3,0)</f>
        <v>33</v>
      </c>
      <c r="P3" s="12" t="n">
        <v>43747</v>
      </c>
      <c r="Q3" t="n">
        <v>15</v>
      </c>
      <c r="R3" t="n">
        <v>48</v>
      </c>
    </row>
    <row r="4" spans="1:18">
      <c r="A4" s="7" t="str">
        <f>Plantilla!C12</f>
        <v>CEN</v>
      </c>
      <c r="B4" s="7" t="str">
        <f>Plantilla!D12</f>
        <v>A. Aluja</v>
      </c>
      <c r="C4" s="7">
        <f>Plantilla!E12</f>
        <v>33</v>
      </c>
      <c r="D4" s="74">
        <f>Plantilla!F12</f>
        <v>40</v>
      </c>
      <c r="F4" s="7">
        <f>Plantilla!H12</f>
        <v>4</v>
      </c>
      <c r="G4" s="124">
        <f>Plantilla!I12</f>
        <v>6.79999999999999982</v>
      </c>
      <c r="H4" s="180">
        <f aca="1">TODAY()-(C4*112)-D4</f>
        <v>40186</v>
      </c>
      <c r="I4" s="31">
        <f>VLOOKUP(H4,P:R,3,0)</f>
        <v>17</v>
      </c>
      <c r="P4" s="12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31</v>
      </c>
      <c r="D5" s="74">
        <f>Plantilla!F11</f>
        <v>12</v>
      </c>
      <c r="F5" s="7">
        <f>Plantilla!H11</f>
        <v>5</v>
      </c>
      <c r="G5" s="124">
        <f>Plantilla!I11</f>
        <v>5.59999999999999964</v>
      </c>
      <c r="H5" s="180">
        <f aca="1">TODAY()-(C5*112)-D5</f>
        <v>40438</v>
      </c>
      <c r="I5" s="31">
        <f>VLOOKUP(H5,P:R,3,0)</f>
        <v>19</v>
      </c>
      <c r="P5" s="12" t="n">
        <v>43745</v>
      </c>
      <c r="Q5" t="n">
        <v>15</v>
      </c>
      <c r="R5" t="n">
        <v>48</v>
      </c>
    </row>
    <row r="6" spans="1:18">
      <c r="A6" s="7" t="str">
        <f>Plantilla!C21</f>
        <v>EXT</v>
      </c>
      <c r="B6" s="7" t="str">
        <f>Plantilla!D21</f>
        <v>M. Tàcias</v>
      </c>
      <c r="C6" s="7">
        <f>Plantilla!E21</f>
        <v>29</v>
      </c>
      <c r="D6" s="74">
        <f>Plantilla!F21</f>
        <v>66</v>
      </c>
      <c r="E6" s="7" t="str">
        <f>Plantilla!G21</f>
        <v>IMP</v>
      </c>
      <c r="F6" s="7">
        <f>Plantilla!H21</f>
        <v>0</v>
      </c>
      <c r="G6" s="124">
        <f>Plantilla!I21</f>
        <v>5.79999999999999982</v>
      </c>
      <c r="H6" s="180">
        <f aca="1">TODAY()-(C6*112)-D6</f>
        <v>40608</v>
      </c>
      <c r="I6" s="31">
        <f>VLOOKUP(H6,P:R,3,0)</f>
        <v>20</v>
      </c>
      <c r="P6" s="12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29</v>
      </c>
      <c r="D7" s="74">
        <f>Plantilla!F7</f>
        <v>9</v>
      </c>
      <c r="F7" s="7">
        <f>Plantilla!H7</f>
        <v>3</v>
      </c>
      <c r="G7" s="124">
        <f>Plantilla!I7</f>
        <v>5.09999999999999964</v>
      </c>
      <c r="H7" s="180">
        <f aca="1">TODAY()-(C7*112)-D7</f>
        <v>40665</v>
      </c>
      <c r="I7" s="31">
        <f>VLOOKUP(H7,P:R,3,0)</f>
        <v>21</v>
      </c>
      <c r="P7" s="12" t="n">
        <v>43743</v>
      </c>
      <c r="Q7" t="n">
        <v>14</v>
      </c>
      <c r="R7" t="n">
        <v>48</v>
      </c>
    </row>
    <row r="8" spans="1:18">
      <c r="A8" s="7" t="str">
        <f>Plantilla!C27</f>
        <v>DAV</v>
      </c>
      <c r="B8" s="7" t="str">
        <f>Plantilla!D27</f>
        <v>A. Manent</v>
      </c>
      <c r="C8" s="7">
        <f>Plantilla!E27</f>
        <v>28</v>
      </c>
      <c r="D8" s="74">
        <f>Plantilla!F27</f>
        <v>55</v>
      </c>
      <c r="F8" s="7">
        <f>Plantilla!H27</f>
        <v>4</v>
      </c>
      <c r="G8" s="124">
        <f>Plantilla!I27</f>
        <v>4.5</v>
      </c>
      <c r="H8" s="180">
        <f aca="1">TODAY()-(C8*112)-D8</f>
        <v>40731</v>
      </c>
      <c r="I8" s="31">
        <f>VLOOKUP(H8,P:R,3,0)</f>
        <v>21</v>
      </c>
      <c r="P8" s="12" t="n">
        <v>43742</v>
      </c>
      <c r="Q8" t="n">
        <v>14</v>
      </c>
      <c r="R8" t="n">
        <v>48</v>
      </c>
    </row>
    <row r="9" spans="1:18">
      <c r="A9" s="7" t="str">
        <f>Plantilla!C14</f>
        <v>MED</v>
      </c>
      <c r="B9" s="7" t="str">
        <f>Plantilla!D14</f>
        <v>J. Banal</v>
      </c>
      <c r="C9" s="7">
        <f>Plantilla!E14</f>
        <v>27</v>
      </c>
      <c r="D9" s="74">
        <f>Plantilla!F14</f>
        <v>75</v>
      </c>
      <c r="E9" s="7" t="str">
        <f>Plantilla!G14</f>
        <v>POT</v>
      </c>
      <c r="F9" s="7">
        <f>Plantilla!H14</f>
        <v>5</v>
      </c>
      <c r="G9" s="124">
        <f>Plantilla!I14</f>
        <v>3.39999999999999991</v>
      </c>
      <c r="H9" s="180">
        <f aca="1">TODAY()-(C9*112)-D9</f>
        <v>40823</v>
      </c>
      <c r="I9" s="31">
        <f>VLOOKUP(H9,P:R,3,0)</f>
        <v>22</v>
      </c>
      <c r="P9" s="12" t="n">
        <v>43741</v>
      </c>
      <c r="Q9" t="n">
        <v>14</v>
      </c>
      <c r="R9" t="n">
        <v>48</v>
      </c>
    </row>
    <row r="10" spans="1:18">
      <c r="A10" s="7" t="str">
        <f>Plantilla!C19</f>
        <v>MED</v>
      </c>
      <c r="B10" s="7" t="str">
        <f>Plantilla!D19</f>
        <v>A. Guau</v>
      </c>
      <c r="C10" s="7">
        <f>Plantilla!E19</f>
        <v>26</v>
      </c>
      <c r="D10" s="74">
        <f>Plantilla!F19</f>
        <v>62</v>
      </c>
      <c r="F10" s="7">
        <f>Plantilla!H19</f>
        <v>3</v>
      </c>
      <c r="G10" s="124">
        <f>Plantilla!I19</f>
        <v>4.09999999999999964</v>
      </c>
      <c r="H10" s="180">
        <f aca="1">TODAY()-(C10*112)-D10</f>
        <v>40948</v>
      </c>
      <c r="I10" s="31">
        <f>VLOOKUP(H10,P:R,3,0)</f>
        <v>23</v>
      </c>
      <c r="P10" s="12" t="n">
        <v>43740</v>
      </c>
      <c r="Q10" t="n">
        <v>14</v>
      </c>
      <c r="R10" t="n">
        <v>48</v>
      </c>
    </row>
    <row r="11" spans="1:18">
      <c r="A11" s="7" t="str">
        <f>Plantilla!C18</f>
        <v>MED</v>
      </c>
      <c r="B11" s="7" t="str">
        <f>Plantilla!D18</f>
        <v>I. Escuder</v>
      </c>
      <c r="C11" s="7">
        <f>Plantilla!E18</f>
        <v>25</v>
      </c>
      <c r="D11" s="74">
        <f>Plantilla!F18</f>
        <v>64</v>
      </c>
      <c r="F11" s="7">
        <f>Plantilla!H18</f>
        <v>5</v>
      </c>
      <c r="G11" s="124">
        <f>Plantilla!I18</f>
        <v>3.79999999999999982</v>
      </c>
      <c r="H11" s="180">
        <f aca="1">TODAY()-(C11*112)-D11</f>
        <v>41058</v>
      </c>
      <c r="I11" s="31">
        <f>VLOOKUP(H11,P:R,3,0)</f>
        <v>24</v>
      </c>
      <c r="P11" s="12" t="n">
        <v>43739</v>
      </c>
      <c r="Q11" t="n">
        <v>14</v>
      </c>
      <c r="R11" t="n">
        <v>48</v>
      </c>
    </row>
    <row r="12" spans="1:18">
      <c r="A12" s="7" t="str">
        <f>Plantilla!C23</f>
        <v>EXT</v>
      </c>
      <c r="B12" s="7" t="str">
        <f>Plantilla!D23</f>
        <v>T. Averous</v>
      </c>
      <c r="C12" s="7">
        <f>Plantilla!E23</f>
        <v>25</v>
      </c>
      <c r="D12" s="74">
        <f>Plantilla!F23</f>
        <v>20</v>
      </c>
      <c r="F12" s="7">
        <f>Plantilla!H23</f>
        <v>1</v>
      </c>
      <c r="G12" s="124">
        <f>Plantilla!I23</f>
        <v>4</v>
      </c>
      <c r="H12" s="180">
        <f aca="1">TODAY()-(C12*112)-D12</f>
        <v>41102</v>
      </c>
      <c r="I12" s="31">
        <f>VLOOKUP(H12,P:R,3,0)</f>
        <v>25</v>
      </c>
      <c r="P12" s="12" t="n">
        <v>43738</v>
      </c>
      <c r="Q12" t="n">
        <v>14</v>
      </c>
      <c r="R12" t="n">
        <v>48</v>
      </c>
    </row>
    <row r="13" spans="1:18">
      <c r="A13" s="7" t="str">
        <f>Plantilla!C15</f>
        <v>MED</v>
      </c>
      <c r="B13" s="7" t="str">
        <f>Plantilla!D15</f>
        <v>D. Salat</v>
      </c>
      <c r="C13" s="7">
        <f>Plantilla!E15</f>
        <v>23</v>
      </c>
      <c r="D13" s="74">
        <f>Plantilla!F15</f>
        <v>37</v>
      </c>
      <c r="F13" s="7">
        <f>Plantilla!H15</f>
        <v>2</v>
      </c>
      <c r="G13" s="124">
        <f>Plantilla!I15</f>
        <v>3.20000000000000018</v>
      </c>
      <c r="H13" s="180">
        <f aca="1">TODAY()-(C13*112)-D13</f>
        <v>41309</v>
      </c>
      <c r="I13" s="31">
        <f>VLOOKUP(H13,P:R,3,0)</f>
        <v>27</v>
      </c>
      <c r="P13" s="12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23</v>
      </c>
      <c r="D14" s="74">
        <f>Plantilla!F5</f>
        <v>83</v>
      </c>
      <c r="E14" s="7" t="str">
        <f>Plantilla!G5</f>
        <v>CAB</v>
      </c>
      <c r="F14" s="7">
        <f>Plantilla!H5</f>
        <v>6</v>
      </c>
      <c r="G14" s="124">
        <f>Plantilla!I5</f>
        <v>2.60000000000000009</v>
      </c>
      <c r="H14" s="180">
        <f aca="1">TODAY()-(C14*112)-D14</f>
        <v>41263</v>
      </c>
      <c r="I14" s="31">
        <f>VLOOKUP(H14,P:R,3,0)</f>
        <v>26</v>
      </c>
      <c r="P14" s="12" t="n">
        <v>43736</v>
      </c>
      <c r="Q14" t="n">
        <v>13</v>
      </c>
      <c r="R14" t="n">
        <v>48</v>
      </c>
    </row>
    <row r="15" spans="1:18">
      <c r="A15" s="7" t="str">
        <f>Plantilla!C22</f>
        <v>EXT</v>
      </c>
      <c r="B15" s="7" t="str">
        <f>Plantilla!D22</f>
        <v>A. Aguilella</v>
      </c>
      <c r="C15" s="7">
        <f>Plantilla!E22</f>
        <v>23</v>
      </c>
      <c r="D15" s="74">
        <f>Plantilla!F22</f>
        <v>38</v>
      </c>
      <c r="F15" s="7">
        <f>Plantilla!H22</f>
        <v>5</v>
      </c>
      <c r="G15" s="124">
        <f>Plantilla!I22</f>
        <v>2.60000000000000009</v>
      </c>
      <c r="H15" s="180">
        <f aca="1">TODAY()-(C15*112)-D15</f>
        <v>41308</v>
      </c>
      <c r="I15" s="31">
        <f>VLOOKUP(H15,P:R,3,0)</f>
        <v>27</v>
      </c>
      <c r="P15" s="12" t="n">
        <v>43735</v>
      </c>
      <c r="Q15" t="n">
        <v>13</v>
      </c>
      <c r="R15" t="n">
        <v>48</v>
      </c>
    </row>
    <row r="16" spans="1:18">
      <c r="A16" s="7" t="str">
        <f>Plantilla!C16</f>
        <v>MED</v>
      </c>
      <c r="B16" s="7" t="str">
        <f>Plantilla!D16</f>
        <v>P-P. Cunill</v>
      </c>
      <c r="C16" s="7">
        <f>Plantilla!E16</f>
        <v>22</v>
      </c>
      <c r="D16" s="74">
        <f>Plantilla!F16</f>
        <v>2</v>
      </c>
      <c r="F16" s="7">
        <f>Plantilla!H16</f>
        <v>2</v>
      </c>
      <c r="G16" s="124">
        <f>Plantilla!I16</f>
        <v>2.20000000000000018</v>
      </c>
      <c r="H16" s="180">
        <f aca="1">TODAY()-(C16*112)-D16</f>
        <v>41456</v>
      </c>
      <c r="I16" s="31">
        <f>VLOOKUP(H16,P:R,3,0)</f>
        <v>28</v>
      </c>
      <c r="P16" s="12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20</v>
      </c>
      <c r="D17" s="74">
        <f>Plantilla!F4</f>
        <v>92</v>
      </c>
      <c r="E17" s="7" t="str">
        <f>Plantilla!G4</f>
        <v>RAP</v>
      </c>
      <c r="F17" s="7">
        <f>Plantilla!H4</f>
        <v>2</v>
      </c>
      <c r="G17" s="124">
        <f>Plantilla!I4</f>
        <v>2.9</v>
      </c>
      <c r="H17" s="180">
        <f aca="1">TODAY()-(C17*112)-D17</f>
        <v>41590</v>
      </c>
      <c r="I17" s="31">
        <f>VLOOKUP(H17,P:R,3,0)</f>
        <v>29</v>
      </c>
      <c r="P17" s="12" t="n">
        <v>43733</v>
      </c>
      <c r="Q17" t="n">
        <v>13</v>
      </c>
      <c r="R17" t="n">
        <v>48</v>
      </c>
    </row>
    <row r="18" spans="1:18">
      <c r="A18" s="7" t="str">
        <f>Plantilla!C25</f>
        <v>DAV</v>
      </c>
      <c r="B18" s="7" t="str">
        <f>Plantilla!D25</f>
        <v>L-G. Salares</v>
      </c>
      <c r="C18" s="7">
        <f>Plantilla!E25</f>
        <v>20</v>
      </c>
      <c r="D18" s="74">
        <f>Plantilla!F25</f>
        <v>66</v>
      </c>
      <c r="F18" s="7">
        <f>Plantilla!H25</f>
        <v>2</v>
      </c>
      <c r="G18" s="124">
        <f>Plantilla!I25</f>
        <v>2.70000000000000018</v>
      </c>
      <c r="H18" s="180">
        <f aca="1">TODAY()-(C18*112)-D18</f>
        <v>41616</v>
      </c>
      <c r="I18" s="31">
        <f>VLOOKUP(H18,P:R,3,0)</f>
        <v>29</v>
      </c>
      <c r="P18" s="12" t="n">
        <v>43732</v>
      </c>
      <c r="Q18" t="n">
        <v>13</v>
      </c>
      <c r="R18" t="n">
        <v>48</v>
      </c>
    </row>
    <row r="19" spans="2:18">
      <c r="B19" s="7" t="str">
        <f>'Escola Jedi'!B6</f>
        <v>I. Bota</v>
      </c>
      <c r="C19" s="7">
        <f>'Escola Jedi'!C6</f>
        <v>17</v>
      </c>
      <c r="D19" s="74">
        <f>'Escola Jedi'!D6</f>
        <v>6</v>
      </c>
      <c r="E19" s="7">
        <f>'Escola Jedi'!E6</f>
        <v>0</v>
      </c>
      <c r="H19" s="180">
        <f aca="1">TODAY()-(C19*112)-D19</f>
        <v>42012</v>
      </c>
      <c r="I19" s="31">
        <f>VLOOKUP(H19,P:R,3,0)</f>
        <v>33</v>
      </c>
      <c r="P19" s="12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74" t="e">
        <f>#REF!</f>
        <v>#REF!</v>
      </c>
      <c r="H20" s="180" t="e">
        <f aca="1">TODAY()-(C20*112)-D20</f>
        <v>#REF!</v>
      </c>
      <c r="I20" s="31" t="e">
        <f>VLOOKUP(H20,P:R,3,0)</f>
        <v>#N/A</v>
      </c>
      <c r="P20" s="12" t="n">
        <v>43730</v>
      </c>
      <c r="Q20" t="n">
        <v>12</v>
      </c>
      <c r="R20" t="n">
        <v>48</v>
      </c>
    </row>
    <row r="21" spans="2:18">
      <c r="B21" s="7" t="str">
        <f>'Escola Jedi'!B3</f>
        <v>L. Grière</v>
      </c>
      <c r="C21" s="7">
        <f>'Escola Jedi'!C3</f>
        <v>16</v>
      </c>
      <c r="D21" s="74">
        <f>'Escola Jedi'!D3</f>
        <v>77</v>
      </c>
      <c r="H21" s="180">
        <f aca="1">TODAY()-(C21*112)-D21</f>
        <v>42053</v>
      </c>
      <c r="I21" s="31">
        <f>VLOOKUP(H21,P:R,3,0)</f>
        <v>33</v>
      </c>
      <c r="P21" s="12" t="n">
        <v>43729</v>
      </c>
      <c r="Q21" t="n">
        <v>12</v>
      </c>
      <c r="R21" t="n">
        <v>48</v>
      </c>
    </row>
    <row r="22" spans="2:18">
      <c r="B22" s="7" t="str">
        <f>'Escola Jedi'!B5</f>
        <v>T. Lebon</v>
      </c>
      <c r="C22" s="7">
        <f>'Escola Jedi'!C5</f>
        <v>17</v>
      </c>
      <c r="D22" s="74">
        <f>'Escola Jedi'!D5</f>
        <v>57</v>
      </c>
      <c r="H22" s="180">
        <f aca="1">TODAY()-(C22*112)-D22</f>
        <v>41961</v>
      </c>
      <c r="I22" s="31">
        <f>VLOOKUP(H22,P:R,3,0)</f>
        <v>32</v>
      </c>
      <c r="P22" s="12" t="n">
        <v>43728</v>
      </c>
      <c r="Q22" t="n">
        <v>12</v>
      </c>
      <c r="R22" t="n">
        <v>48</v>
      </c>
    </row>
    <row r="23" spans="2:18">
      <c r="B23" s="7" t="str">
        <f>'Escola Jedi'!B11</f>
        <v>O.Rocher</v>
      </c>
      <c r="C23" s="7">
        <f>'Escola Jedi'!C11</f>
        <v>16</v>
      </c>
      <c r="D23" s="74">
        <f>'Escola Jedi'!D11</f>
        <v>109</v>
      </c>
      <c r="H23" s="180">
        <f aca="1">TODAY()-(C23*112)-D23</f>
        <v>42021</v>
      </c>
      <c r="I23" s="31">
        <f>VLOOKUP(H23,P:R,3,0)</f>
        <v>33</v>
      </c>
      <c r="P23" s="12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74" t="e">
        <f>#REF!</f>
        <v>#REF!</v>
      </c>
      <c r="H24" s="180" t="e">
        <f aca="1">TODAY()-(C24*112)-D24</f>
        <v>#REF!</v>
      </c>
      <c r="I24" s="31" t="e">
        <f>VLOOKUP(H24,P:R,3,0)</f>
        <v>#N/A</v>
      </c>
      <c r="P24" s="12" t="n">
        <v>43726</v>
      </c>
      <c r="Q24" t="n">
        <v>12</v>
      </c>
      <c r="R24" t="n">
        <v>48</v>
      </c>
    </row>
    <row r="25" spans="2:18">
      <c r="B25" s="7" t="str">
        <f>'Escola Jedi'!B4</f>
        <v>A. Balsebre</v>
      </c>
      <c r="C25" s="7">
        <f>'Escola Jedi'!C4</f>
        <v>16</v>
      </c>
      <c r="D25" s="74">
        <f>'Escola Jedi'!D4</f>
        <v>57</v>
      </c>
      <c r="E25" s="7">
        <f>'Escola Jedi'!E4</f>
        <v>0</v>
      </c>
      <c r="H25" s="180">
        <f aca="1">TODAY()-(C25*112)-D25</f>
        <v>42073</v>
      </c>
      <c r="I25" s="31">
        <f>VLOOKUP(H25,P:R,3,0)</f>
        <v>33</v>
      </c>
      <c r="P25" s="12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74" t="e">
        <f>#REF!</f>
        <v>#REF!</v>
      </c>
      <c r="H26" s="180" t="e">
        <f aca="1">TODAY()-(C26*112)-D26</f>
        <v>#REF!</v>
      </c>
      <c r="I26" s="31" t="e">
        <f>VLOOKUP(H26,P:R,3,0)</f>
        <v>#N/A</v>
      </c>
      <c r="P26" s="12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74" t="e">
        <f>#REF!</f>
        <v>#REF!</v>
      </c>
      <c r="H27" s="180" t="e">
        <f aca="1">TODAY()-(C27*112)-D27</f>
        <v>#REF!</v>
      </c>
      <c r="I27" s="31" t="e">
        <f>VLOOKUP(H27,P:R,3,0)</f>
        <v>#N/A</v>
      </c>
      <c r="P27" s="12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74" t="e">
        <f>#REF!</f>
        <v>#REF!</v>
      </c>
      <c r="H28" s="180" t="e">
        <f aca="1">TODAY()-(C28*112)-D28</f>
        <v>#REF!</v>
      </c>
      <c r="I28" s="31" t="e">
        <f>VLOOKUP(H28,P:R,3,0)</f>
        <v>#N/A</v>
      </c>
      <c r="P28" s="12" t="n">
        <v>43722</v>
      </c>
      <c r="Q28">
        <f>Q21-1</f>
        <v>11</v>
      </c>
      <c r="R28" t="n">
        <v>48</v>
      </c>
    </row>
    <row r="29" spans="2:18">
      <c r="B29" s="7" t="str">
        <f>'Escola Jedi'!B20</f>
        <v>V. Garrell</v>
      </c>
      <c r="C29" s="7">
        <f>'Escola Jedi'!C20</f>
        <v>17</v>
      </c>
      <c r="D29" s="74">
        <f>'Escola Jedi'!D20</f>
        <v>75</v>
      </c>
      <c r="E29" s="7" t="str">
        <f>'Escola Jedi'!E20</f>
        <v>TEC</v>
      </c>
      <c r="H29" s="180">
        <f aca="1">TODAY()-(C29*112)-D29</f>
        <v>41943</v>
      </c>
      <c r="I29" s="31">
        <f>VLOOKUP(H29,P:R,3,0)</f>
        <v>32</v>
      </c>
      <c r="P29" s="12" t="n">
        <v>43721</v>
      </c>
      <c r="Q29">
        <f>Q22-1</f>
        <v>11</v>
      </c>
      <c r="R29" t="n">
        <v>48</v>
      </c>
    </row>
    <row r="30" spans="2:18">
      <c r="B30" s="7" t="str">
        <f>'Escola Jedi'!B18</f>
        <v>N. Aloy</v>
      </c>
      <c r="C30" s="7">
        <f>'Escola Jedi'!C18</f>
        <v>17</v>
      </c>
      <c r="D30" s="74">
        <f>'Escola Jedi'!D18</f>
        <v>64</v>
      </c>
      <c r="H30" s="180">
        <f aca="1">TODAY()-(C30*112)-D30</f>
        <v>41954</v>
      </c>
      <c r="I30" s="31">
        <f>VLOOKUP(H30,P:R,3,0)</f>
        <v>32</v>
      </c>
      <c r="P30" s="12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74" t="e">
        <f>#REF!</f>
        <v>#REF!</v>
      </c>
      <c r="E31" s="7" t="e">
        <f>#REF!</f>
        <v>#REF!</v>
      </c>
      <c r="H31" s="180" t="e">
        <f aca="1">TODAY()-(C31*112)-D31</f>
        <v>#REF!</v>
      </c>
      <c r="I31" s="31" t="e">
        <f>VLOOKUP(H31,P:R,3,0)</f>
        <v>#N/A</v>
      </c>
      <c r="P31" s="12" t="n">
        <v>43719</v>
      </c>
      <c r="Q31">
        <f>Q24-1</f>
        <v>11</v>
      </c>
      <c r="R31" t="n">
        <v>48</v>
      </c>
    </row>
    <row r="32" spans="2:18">
      <c r="B32" s="7" t="str">
        <f>'Escola Jedi'!B19</f>
        <v>J. A. Renau</v>
      </c>
      <c r="C32" s="7">
        <f>'Escola Jedi'!C19</f>
        <v>16</v>
      </c>
      <c r="D32" s="74">
        <f>'Escola Jedi'!D19</f>
        <v>23</v>
      </c>
      <c r="H32" s="180">
        <f aca="1">TODAY()-(C32*112)-D32</f>
        <v>42107</v>
      </c>
      <c r="I32" s="31">
        <f>VLOOKUP(H32,P:R,3,0)</f>
        <v>34</v>
      </c>
      <c r="P32" s="12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74" t="e">
        <f>#REF!</f>
        <v>#REF!</v>
      </c>
      <c r="H33" s="180" t="e">
        <f aca="1">TODAY()-(C33*112)-D33</f>
        <v>#REF!</v>
      </c>
      <c r="I33" s="31" t="e">
        <f>VLOOKUP(H33,P:R,3,0)</f>
        <v>#N/A</v>
      </c>
      <c r="P33" s="12" t="n">
        <v>43717</v>
      </c>
      <c r="Q33">
        <f>Q26-1</f>
        <v>11</v>
      </c>
      <c r="R33" t="n">
        <v>48</v>
      </c>
    </row>
    <row r="34" spans="2:18">
      <c r="B34" s="7" t="str">
        <f>'Escola Jedi'!B8</f>
        <v>P. Recatalà</v>
      </c>
      <c r="C34" s="7">
        <f>'Escola Jedi'!C8</f>
        <v>16</v>
      </c>
      <c r="D34" s="74">
        <f>'Escola Jedi'!D8</f>
        <v>32</v>
      </c>
      <c r="H34" s="180">
        <f aca="1">TODAY()-(C34*112)-D34</f>
        <v>42098</v>
      </c>
      <c r="I34" s="31">
        <f>VLOOKUP(H34,P:R,3,0)</f>
        <v>34</v>
      </c>
      <c r="P34" s="12" t="n">
        <v>43716</v>
      </c>
      <c r="Q34">
        <f>Q27-1</f>
        <v>10</v>
      </c>
      <c r="R34" t="n">
        <v>48</v>
      </c>
    </row>
    <row r="35" spans="2:18">
      <c r="B35" s="7" t="str">
        <f>'Escola Jedi'!B10</f>
        <v>G. Gasque</v>
      </c>
      <c r="C35" s="7">
        <f>'Escola Jedi'!C10</f>
        <v>15</v>
      </c>
      <c r="D35" s="74">
        <f>'Escola Jedi'!D10</f>
        <v>42</v>
      </c>
      <c r="H35" s="180">
        <f aca="1">TODAY()-(C35*112)-D35</f>
        <v>42200</v>
      </c>
      <c r="I35" s="31">
        <f>VLOOKUP(H35,P:R,3,0)</f>
        <v>35</v>
      </c>
      <c r="P35" s="12" t="n">
        <v>43715</v>
      </c>
      <c r="Q35">
        <f>Q28-1</f>
        <v>10</v>
      </c>
      <c r="R35" t="n">
        <v>48</v>
      </c>
    </row>
    <row r="36" spans="16:18">
      <c r="P36" s="12" t="n">
        <v>43714</v>
      </c>
      <c r="Q36">
        <f>Q29-1</f>
        <v>10</v>
      </c>
      <c r="R36" t="n">
        <v>48</v>
      </c>
    </row>
    <row r="37" spans="16:18">
      <c r="P37" s="12" t="n">
        <v>43713</v>
      </c>
      <c r="Q37">
        <f>Q30-1</f>
        <v>10</v>
      </c>
      <c r="R37" t="n">
        <v>48</v>
      </c>
    </row>
    <row r="38" spans="16:18">
      <c r="P38" s="12" t="n">
        <v>43712</v>
      </c>
      <c r="Q38">
        <f>Q31-1</f>
        <v>10</v>
      </c>
      <c r="R38" t="n">
        <v>48</v>
      </c>
    </row>
    <row r="39" spans="16:18">
      <c r="P39" s="12" t="n">
        <v>43711</v>
      </c>
      <c r="Q39">
        <f>Q32-1</f>
        <v>10</v>
      </c>
      <c r="R39" t="n">
        <v>48</v>
      </c>
    </row>
    <row r="40" spans="16:18">
      <c r="P40" s="12" t="n">
        <v>43710</v>
      </c>
      <c r="Q40">
        <f>Q33-1</f>
        <v>10</v>
      </c>
      <c r="R40" t="n">
        <v>48</v>
      </c>
    </row>
    <row r="41" spans="16:18">
      <c r="P41" s="12" t="n">
        <v>43709</v>
      </c>
      <c r="Q41">
        <f>Q34-1</f>
        <v>9</v>
      </c>
      <c r="R41" t="n">
        <v>48</v>
      </c>
    </row>
    <row r="42" spans="16:18">
      <c r="P42" s="12" t="n">
        <v>43708</v>
      </c>
      <c r="Q42">
        <f>Q35-1</f>
        <v>9</v>
      </c>
      <c r="R42" t="n">
        <v>48</v>
      </c>
    </row>
    <row r="43" spans="16:18">
      <c r="P43" s="12" t="n">
        <v>43707</v>
      </c>
      <c r="Q43">
        <f>Q36-1</f>
        <v>9</v>
      </c>
      <c r="R43" t="n">
        <v>48</v>
      </c>
    </row>
    <row r="44" spans="16:18">
      <c r="P44" s="12" t="n">
        <v>43706</v>
      </c>
      <c r="Q44">
        <f>Q37-1</f>
        <v>9</v>
      </c>
      <c r="R44" t="n">
        <v>48</v>
      </c>
    </row>
    <row r="45" spans="16:18">
      <c r="P45" s="12" t="n">
        <v>43705</v>
      </c>
      <c r="Q45">
        <f>Q38-1</f>
        <v>9</v>
      </c>
      <c r="R45" t="n">
        <v>48</v>
      </c>
    </row>
    <row r="46" spans="16:18">
      <c r="P46" s="12" t="n">
        <v>43704</v>
      </c>
      <c r="Q46">
        <f>Q39-1</f>
        <v>9</v>
      </c>
      <c r="R46" t="n">
        <v>48</v>
      </c>
    </row>
    <row r="47" spans="16:18">
      <c r="P47" s="12" t="n">
        <v>43703</v>
      </c>
      <c r="Q47">
        <f>Q40-1</f>
        <v>9</v>
      </c>
      <c r="R47" t="n">
        <v>48</v>
      </c>
    </row>
    <row r="48" spans="16:18">
      <c r="P48" s="12" t="n">
        <v>43702</v>
      </c>
      <c r="Q48">
        <f>Q41-1</f>
        <v>8</v>
      </c>
      <c r="R48" t="n">
        <v>48</v>
      </c>
    </row>
    <row r="49" spans="16:18">
      <c r="P49" s="12" t="n">
        <v>43701</v>
      </c>
      <c r="Q49">
        <f>Q42-1</f>
        <v>8</v>
      </c>
      <c r="R49" t="n">
        <v>48</v>
      </c>
    </row>
    <row r="50" spans="16:18">
      <c r="P50" s="12" t="n">
        <v>43700</v>
      </c>
      <c r="Q50">
        <f>Q43-1</f>
        <v>8</v>
      </c>
      <c r="R50" t="n">
        <v>48</v>
      </c>
    </row>
    <row r="51" spans="16:18">
      <c r="P51" s="12" t="n">
        <v>43699</v>
      </c>
      <c r="Q51">
        <f>Q44-1</f>
        <v>8</v>
      </c>
      <c r="R51" t="n">
        <v>48</v>
      </c>
    </row>
    <row r="52" spans="16:18">
      <c r="P52" s="12" t="n">
        <v>43698</v>
      </c>
      <c r="Q52">
        <f>Q45-1</f>
        <v>8</v>
      </c>
      <c r="R52" t="n">
        <v>48</v>
      </c>
    </row>
    <row r="53" spans="16:18">
      <c r="P53" s="12" t="n">
        <v>43697</v>
      </c>
      <c r="Q53">
        <f>Q46-1</f>
        <v>8</v>
      </c>
      <c r="R53" t="n">
        <v>48</v>
      </c>
    </row>
    <row r="54" spans="16:18">
      <c r="P54" s="12" t="n">
        <v>43696</v>
      </c>
      <c r="Q54">
        <f>Q47-1</f>
        <v>8</v>
      </c>
      <c r="R54" t="n">
        <v>48</v>
      </c>
    </row>
    <row r="55" spans="16:18">
      <c r="P55" s="12" t="n">
        <v>43695</v>
      </c>
      <c r="Q55">
        <f>Q48-1</f>
        <v>7</v>
      </c>
      <c r="R55" t="n">
        <v>48</v>
      </c>
    </row>
    <row r="56" spans="16:18">
      <c r="P56" s="12" t="n">
        <v>43694</v>
      </c>
      <c r="Q56">
        <f>Q49-1</f>
        <v>7</v>
      </c>
      <c r="R56" t="n">
        <v>48</v>
      </c>
    </row>
    <row r="57" spans="16:18">
      <c r="P57" s="12" t="n">
        <v>43693</v>
      </c>
      <c r="Q57">
        <f>Q50-1</f>
        <v>7</v>
      </c>
      <c r="R57" t="n">
        <v>48</v>
      </c>
    </row>
    <row r="58" spans="16:18">
      <c r="P58" s="12" t="n">
        <v>43692</v>
      </c>
      <c r="Q58">
        <f>Q51-1</f>
        <v>7</v>
      </c>
      <c r="R58" t="n">
        <v>48</v>
      </c>
    </row>
    <row r="59" spans="16:18">
      <c r="P59" s="12" t="n">
        <v>43691</v>
      </c>
      <c r="Q59">
        <f>Q52-1</f>
        <v>7</v>
      </c>
      <c r="R59" t="n">
        <v>48</v>
      </c>
    </row>
    <row r="60" spans="16:18">
      <c r="P60" s="12" t="n">
        <v>43690</v>
      </c>
      <c r="Q60">
        <f>Q53-1</f>
        <v>7</v>
      </c>
      <c r="R60" t="n">
        <v>48</v>
      </c>
    </row>
    <row r="61" spans="16:18">
      <c r="P61" s="12" t="n">
        <v>43689</v>
      </c>
      <c r="Q61">
        <f>Q54-1</f>
        <v>7</v>
      </c>
      <c r="R61" t="n">
        <v>48</v>
      </c>
    </row>
    <row r="62" spans="16:18">
      <c r="P62" s="12" t="n">
        <v>43688</v>
      </c>
      <c r="Q62">
        <f>Q55-1</f>
        <v>6</v>
      </c>
      <c r="R62" t="n">
        <v>48</v>
      </c>
    </row>
    <row r="63" spans="16:18">
      <c r="P63" s="12" t="n">
        <v>43687</v>
      </c>
      <c r="Q63">
        <f>Q56-1</f>
        <v>6</v>
      </c>
      <c r="R63" t="n">
        <v>48</v>
      </c>
    </row>
    <row r="64" spans="16:18">
      <c r="P64" s="12" t="n">
        <v>43686</v>
      </c>
      <c r="Q64">
        <f>Q57-1</f>
        <v>6</v>
      </c>
      <c r="R64" t="n">
        <v>48</v>
      </c>
    </row>
    <row r="65" spans="16:18">
      <c r="P65" s="12" t="n">
        <v>43685</v>
      </c>
      <c r="Q65">
        <f>Q58-1</f>
        <v>6</v>
      </c>
      <c r="R65" t="n">
        <v>48</v>
      </c>
    </row>
    <row r="66" spans="16:18">
      <c r="P66" s="12" t="n">
        <v>43684</v>
      </c>
      <c r="Q66">
        <f>Q59-1</f>
        <v>6</v>
      </c>
      <c r="R66" t="n">
        <v>48</v>
      </c>
    </row>
    <row r="67" spans="16:18">
      <c r="P67" s="12" t="n">
        <v>43683</v>
      </c>
      <c r="Q67">
        <f>Q60-1</f>
        <v>6</v>
      </c>
      <c r="R67" t="n">
        <v>48</v>
      </c>
    </row>
    <row r="68" spans="16:18">
      <c r="P68" s="12" t="n">
        <v>43682</v>
      </c>
      <c r="Q68">
        <f>Q61-1</f>
        <v>6</v>
      </c>
      <c r="R68" t="n">
        <v>48</v>
      </c>
    </row>
    <row r="69" spans="16:18">
      <c r="P69" s="12" t="n">
        <v>43681</v>
      </c>
      <c r="Q69">
        <f>Q62-1</f>
        <v>5</v>
      </c>
      <c r="R69" t="n">
        <v>48</v>
      </c>
    </row>
    <row r="70" spans="16:18">
      <c r="P70" s="12" t="n">
        <v>43680</v>
      </c>
      <c r="Q70">
        <f>Q63-1</f>
        <v>5</v>
      </c>
      <c r="R70" t="n">
        <v>48</v>
      </c>
    </row>
    <row r="71" spans="16:18">
      <c r="P71" s="12" t="n">
        <v>43679</v>
      </c>
      <c r="Q71">
        <f>Q64-1</f>
        <v>5</v>
      </c>
      <c r="R71" t="n">
        <v>48</v>
      </c>
    </row>
    <row r="72" spans="16:18">
      <c r="P72" s="12" t="n">
        <v>43678</v>
      </c>
      <c r="Q72">
        <f>Q65-1</f>
        <v>5</v>
      </c>
      <c r="R72" t="n">
        <v>48</v>
      </c>
    </row>
    <row r="73" spans="16:18">
      <c r="P73" s="12" t="n">
        <v>43677</v>
      </c>
      <c r="Q73">
        <f>Q66-1</f>
        <v>5</v>
      </c>
      <c r="R73" t="n">
        <v>48</v>
      </c>
    </row>
    <row r="74" spans="16:18">
      <c r="P74" s="12" t="n">
        <v>43676</v>
      </c>
      <c r="Q74">
        <f>Q67-1</f>
        <v>5</v>
      </c>
      <c r="R74" t="n">
        <v>48</v>
      </c>
    </row>
    <row r="75" spans="16:18">
      <c r="P75" s="12" t="n">
        <v>43675</v>
      </c>
      <c r="Q75">
        <f>Q68-1</f>
        <v>5</v>
      </c>
      <c r="R75" t="n">
        <v>48</v>
      </c>
    </row>
    <row r="76" spans="16:18">
      <c r="P76" s="12" t="n">
        <v>43674</v>
      </c>
      <c r="Q76">
        <f>Q69-1</f>
        <v>4</v>
      </c>
      <c r="R76" t="n">
        <v>48</v>
      </c>
    </row>
    <row r="77" spans="16:18">
      <c r="P77" s="12" t="n">
        <v>43673</v>
      </c>
      <c r="Q77">
        <f>Q70-1</f>
        <v>4</v>
      </c>
      <c r="R77" t="n">
        <v>48</v>
      </c>
    </row>
    <row r="78" spans="16:18">
      <c r="P78" s="12" t="n">
        <v>43672</v>
      </c>
      <c r="Q78">
        <f>Q71-1</f>
        <v>4</v>
      </c>
      <c r="R78" t="n">
        <v>48</v>
      </c>
    </row>
    <row r="79" spans="16:18">
      <c r="P79" s="12" t="n">
        <v>43671</v>
      </c>
      <c r="Q79">
        <f>Q72-1</f>
        <v>4</v>
      </c>
      <c r="R79" t="n">
        <v>48</v>
      </c>
    </row>
    <row r="80" spans="16:18">
      <c r="P80" s="12" t="n">
        <v>43670</v>
      </c>
      <c r="Q80">
        <f>Q73-1</f>
        <v>4</v>
      </c>
      <c r="R80" t="n">
        <v>48</v>
      </c>
    </row>
    <row r="81" spans="16:18">
      <c r="P81" s="12" t="n">
        <v>43669</v>
      </c>
      <c r="Q81">
        <f>Q74-1</f>
        <v>4</v>
      </c>
      <c r="R81" t="n">
        <v>48</v>
      </c>
    </row>
    <row r="82" spans="16:18">
      <c r="P82" s="12" t="n">
        <v>43668</v>
      </c>
      <c r="Q82">
        <f>Q75-1</f>
        <v>4</v>
      </c>
      <c r="R82" t="n">
        <v>48</v>
      </c>
    </row>
    <row r="83" spans="16:18">
      <c r="P83" s="12" t="n">
        <v>43667</v>
      </c>
      <c r="Q83">
        <f>Q76-1</f>
        <v>3</v>
      </c>
      <c r="R83" t="n">
        <v>48</v>
      </c>
    </row>
    <row r="84" spans="16:18">
      <c r="P84" s="12" t="n">
        <v>43666</v>
      </c>
      <c r="Q84">
        <f>Q77-1</f>
        <v>3</v>
      </c>
      <c r="R84" t="n">
        <v>48</v>
      </c>
    </row>
    <row r="85" spans="16:18">
      <c r="P85" s="12" t="n">
        <v>43665</v>
      </c>
      <c r="Q85">
        <f>Q78-1</f>
        <v>3</v>
      </c>
      <c r="R85" t="n">
        <v>48</v>
      </c>
    </row>
    <row r="86" spans="16:18">
      <c r="P86" s="12" t="n">
        <v>43664</v>
      </c>
      <c r="Q86">
        <f>Q79-1</f>
        <v>3</v>
      </c>
      <c r="R86" t="n">
        <v>48</v>
      </c>
    </row>
    <row r="87" spans="16:18">
      <c r="P87" s="12" t="n">
        <v>43663</v>
      </c>
      <c r="Q87">
        <f>Q80-1</f>
        <v>3</v>
      </c>
      <c r="R87" t="n">
        <v>48</v>
      </c>
    </row>
    <row r="88" spans="16:18">
      <c r="P88" s="12" t="n">
        <v>43662</v>
      </c>
      <c r="Q88">
        <f>Q81-1</f>
        <v>3</v>
      </c>
      <c r="R88" t="n">
        <v>48</v>
      </c>
    </row>
    <row r="89" spans="16:18">
      <c r="P89" s="12" t="n">
        <v>43661</v>
      </c>
      <c r="Q89">
        <f>Q82-1</f>
        <v>3</v>
      </c>
      <c r="R89" t="n">
        <v>48</v>
      </c>
    </row>
    <row r="90" spans="16:18">
      <c r="P90" s="12" t="n">
        <v>43660</v>
      </c>
      <c r="Q90">
        <f>Q83-1</f>
        <v>2</v>
      </c>
      <c r="R90" t="n">
        <v>48</v>
      </c>
    </row>
    <row r="91" spans="16:18">
      <c r="P91" s="12" t="n">
        <v>43659</v>
      </c>
      <c r="Q91">
        <f>Q84-1</f>
        <v>2</v>
      </c>
      <c r="R91" t="n">
        <v>48</v>
      </c>
    </row>
    <row r="92" spans="16:18">
      <c r="P92" s="12" t="n">
        <v>43658</v>
      </c>
      <c r="Q92">
        <f>Q85-1</f>
        <v>2</v>
      </c>
      <c r="R92" t="n">
        <v>48</v>
      </c>
    </row>
    <row r="93" spans="16:18">
      <c r="P93" s="12" t="n">
        <v>43657</v>
      </c>
      <c r="Q93">
        <f>Q86-1</f>
        <v>2</v>
      </c>
      <c r="R93" t="n">
        <v>48</v>
      </c>
    </row>
    <row r="94" spans="16:18">
      <c r="P94" s="12" t="n">
        <v>43656</v>
      </c>
      <c r="Q94">
        <f>Q87-1</f>
        <v>2</v>
      </c>
      <c r="R94" t="n">
        <v>48</v>
      </c>
    </row>
    <row r="95" spans="16:18">
      <c r="P95" s="12" t="n">
        <v>43655</v>
      </c>
      <c r="Q95">
        <f>Q88-1</f>
        <v>2</v>
      </c>
      <c r="R95" t="n">
        <v>48</v>
      </c>
    </row>
    <row r="96" spans="16:18">
      <c r="P96" s="12" t="n">
        <v>43654</v>
      </c>
      <c r="Q96">
        <f>Q89-1</f>
        <v>2</v>
      </c>
      <c r="R96" t="n">
        <v>48</v>
      </c>
    </row>
    <row r="97" spans="16:18">
      <c r="P97" s="12" t="n">
        <v>43653</v>
      </c>
      <c r="Q97">
        <f>Q90-1</f>
        <v>1</v>
      </c>
      <c r="R97" t="n">
        <v>48</v>
      </c>
    </row>
    <row r="98" spans="16:18">
      <c r="P98" s="12" t="n">
        <v>43652</v>
      </c>
      <c r="Q98">
        <f>Q91-1</f>
        <v>1</v>
      </c>
      <c r="R98" t="n">
        <v>48</v>
      </c>
    </row>
    <row r="99" spans="16:18">
      <c r="P99" s="12" t="n">
        <v>43651</v>
      </c>
      <c r="Q99">
        <f>Q92-1</f>
        <v>1</v>
      </c>
      <c r="R99" t="n">
        <v>48</v>
      </c>
    </row>
    <row r="100" spans="16:18">
      <c r="P100" s="12" t="n">
        <v>43650</v>
      </c>
      <c r="Q100">
        <f>Q93-1</f>
        <v>1</v>
      </c>
      <c r="R100" t="n">
        <v>48</v>
      </c>
    </row>
    <row r="101" spans="16:18">
      <c r="P101" s="12" t="n">
        <v>43649</v>
      </c>
      <c r="Q101">
        <f>Q94-1</f>
        <v>1</v>
      </c>
      <c r="R101" t="n">
        <v>48</v>
      </c>
    </row>
    <row r="102" spans="16:18">
      <c r="P102" s="12" t="n">
        <v>43648</v>
      </c>
      <c r="Q102">
        <f>Q95-1</f>
        <v>1</v>
      </c>
      <c r="R102" t="n">
        <v>48</v>
      </c>
    </row>
    <row r="103" spans="16:18">
      <c r="P103" s="12" t="n">
        <v>43647</v>
      </c>
      <c r="Q103">
        <f>Q96-1</f>
        <v>1</v>
      </c>
      <c r="R103" t="n">
        <v>48</v>
      </c>
    </row>
    <row r="104" spans="16:18">
      <c r="P104" s="12" t="n">
        <v>43646</v>
      </c>
      <c r="Q104" t="n">
        <v>16</v>
      </c>
      <c r="R104" t="n">
        <v>47</v>
      </c>
    </row>
    <row r="105" spans="16:18">
      <c r="P105" s="12" t="n">
        <v>43645</v>
      </c>
      <c r="Q105" t="n">
        <v>16</v>
      </c>
      <c r="R105" t="n">
        <v>47</v>
      </c>
    </row>
    <row r="106" spans="16:18">
      <c r="P106" s="12" t="n">
        <v>43644</v>
      </c>
      <c r="Q106" t="n">
        <v>16</v>
      </c>
      <c r="R106" t="n">
        <v>47</v>
      </c>
    </row>
    <row r="107" spans="16:18">
      <c r="P107" s="12" t="n">
        <v>43643</v>
      </c>
      <c r="Q107" t="n">
        <v>16</v>
      </c>
      <c r="R107" t="n">
        <v>47</v>
      </c>
    </row>
    <row r="108" spans="16:18">
      <c r="P108" s="12" t="n">
        <v>43642</v>
      </c>
      <c r="Q108" t="n">
        <v>16</v>
      </c>
      <c r="R108" t="n">
        <v>47</v>
      </c>
    </row>
    <row r="109" spans="16:18">
      <c r="P109" s="12" t="n">
        <v>43641</v>
      </c>
      <c r="Q109" t="n">
        <v>16</v>
      </c>
      <c r="R109" t="n">
        <v>47</v>
      </c>
    </row>
    <row r="110" spans="16:18">
      <c r="P110" s="12" t="n">
        <v>43640</v>
      </c>
      <c r="Q110" t="n">
        <v>16</v>
      </c>
      <c r="R110" t="n">
        <v>47</v>
      </c>
    </row>
    <row r="111" spans="16:18">
      <c r="P111" s="12" t="n">
        <v>43639</v>
      </c>
      <c r="Q111">
        <f>Q104-1</f>
        <v>15</v>
      </c>
      <c r="R111" t="n">
        <v>47</v>
      </c>
    </row>
    <row r="112" spans="16:18">
      <c r="P112" s="12" t="n">
        <v>43638</v>
      </c>
      <c r="Q112">
        <f>Q105-1</f>
        <v>15</v>
      </c>
      <c r="R112" t="n">
        <v>47</v>
      </c>
    </row>
    <row r="113" spans="16:18">
      <c r="P113" s="12" t="n">
        <v>43637</v>
      </c>
      <c r="Q113">
        <f>Q106-1</f>
        <v>15</v>
      </c>
      <c r="R113" t="n">
        <v>47</v>
      </c>
    </row>
    <row r="114" spans="16:18">
      <c r="P114" s="12" t="n">
        <v>43636</v>
      </c>
      <c r="Q114">
        <f>Q107-1</f>
        <v>15</v>
      </c>
      <c r="R114" t="n">
        <v>47</v>
      </c>
    </row>
    <row r="115" spans="16:18">
      <c r="P115" s="12" t="n">
        <v>43635</v>
      </c>
      <c r="Q115">
        <f>Q108-1</f>
        <v>15</v>
      </c>
      <c r="R115" t="n">
        <v>47</v>
      </c>
    </row>
    <row r="116" spans="16:18">
      <c r="P116" s="12" t="n">
        <v>43634</v>
      </c>
      <c r="Q116">
        <f>Q109-1</f>
        <v>15</v>
      </c>
      <c r="R116" t="n">
        <v>47</v>
      </c>
    </row>
    <row r="117" spans="16:18">
      <c r="P117" s="12" t="n">
        <v>43633</v>
      </c>
      <c r="Q117">
        <f>Q110-1</f>
        <v>15</v>
      </c>
      <c r="R117" t="n">
        <v>47</v>
      </c>
    </row>
    <row r="118" spans="16:18">
      <c r="P118" s="12" t="n">
        <v>43632</v>
      </c>
      <c r="Q118">
        <f>Q111-1</f>
        <v>14</v>
      </c>
      <c r="R118" t="n">
        <v>47</v>
      </c>
    </row>
    <row r="119" spans="16:18">
      <c r="P119" s="12" t="n">
        <v>43631</v>
      </c>
      <c r="Q119">
        <f>Q112-1</f>
        <v>14</v>
      </c>
      <c r="R119" t="n">
        <v>47</v>
      </c>
    </row>
    <row r="120" spans="16:18">
      <c r="P120" s="12" t="n">
        <v>43630</v>
      </c>
      <c r="Q120">
        <f>Q113-1</f>
        <v>14</v>
      </c>
      <c r="R120" t="n">
        <v>47</v>
      </c>
    </row>
    <row r="121" spans="16:18">
      <c r="P121" s="12" t="n">
        <v>43629</v>
      </c>
      <c r="Q121">
        <f>Q114-1</f>
        <v>14</v>
      </c>
      <c r="R121" t="n">
        <v>47</v>
      </c>
    </row>
    <row r="122" spans="16:18">
      <c r="P122" s="12" t="n">
        <v>43628</v>
      </c>
      <c r="Q122">
        <f>Q115-1</f>
        <v>14</v>
      </c>
      <c r="R122" t="n">
        <v>47</v>
      </c>
    </row>
    <row r="123" spans="16:18">
      <c r="P123" s="12" t="n">
        <v>43627</v>
      </c>
      <c r="Q123">
        <f>Q116-1</f>
        <v>14</v>
      </c>
      <c r="R123" t="n">
        <v>47</v>
      </c>
    </row>
    <row r="124" spans="16:18">
      <c r="P124" s="12" t="n">
        <v>43626</v>
      </c>
      <c r="Q124">
        <f>Q117-1</f>
        <v>14</v>
      </c>
      <c r="R124" t="n">
        <v>47</v>
      </c>
    </row>
    <row r="125" spans="16:18">
      <c r="P125" s="12" t="n">
        <v>43625</v>
      </c>
      <c r="Q125">
        <f>Q118-1</f>
        <v>13</v>
      </c>
      <c r="R125" t="n">
        <v>47</v>
      </c>
    </row>
    <row r="126" spans="16:18">
      <c r="P126" s="12" t="n">
        <v>43624</v>
      </c>
      <c r="Q126">
        <f>Q119-1</f>
        <v>13</v>
      </c>
      <c r="R126" t="n">
        <v>47</v>
      </c>
    </row>
    <row r="127" spans="16:18">
      <c r="P127" s="12" t="n">
        <v>43623</v>
      </c>
      <c r="Q127">
        <f>Q120-1</f>
        <v>13</v>
      </c>
      <c r="R127" t="n">
        <v>47</v>
      </c>
    </row>
    <row r="128" spans="16:18">
      <c r="P128" s="12" t="n">
        <v>43622</v>
      </c>
      <c r="Q128">
        <f>Q121-1</f>
        <v>13</v>
      </c>
      <c r="R128" t="n">
        <v>47</v>
      </c>
    </row>
    <row r="129" spans="16:18">
      <c r="P129" s="12" t="n">
        <v>43621</v>
      </c>
      <c r="Q129">
        <f>Q122-1</f>
        <v>13</v>
      </c>
      <c r="R129" t="n">
        <v>47</v>
      </c>
    </row>
    <row r="130" spans="16:18">
      <c r="P130" s="12" t="n">
        <v>43620</v>
      </c>
      <c r="Q130">
        <f>Q123-1</f>
        <v>13</v>
      </c>
      <c r="R130" t="n">
        <v>47</v>
      </c>
    </row>
    <row r="131" spans="16:18">
      <c r="P131" s="12" t="n">
        <v>43619</v>
      </c>
      <c r="Q131">
        <f>Q124-1</f>
        <v>13</v>
      </c>
      <c r="R131" t="n">
        <v>47</v>
      </c>
    </row>
    <row r="132" spans="16:18">
      <c r="P132" s="12" t="n">
        <v>43618</v>
      </c>
      <c r="Q132">
        <f>Q125-1</f>
        <v>12</v>
      </c>
      <c r="R132" t="n">
        <v>47</v>
      </c>
    </row>
    <row r="133" spans="16:18">
      <c r="P133" s="12" t="n">
        <v>43617</v>
      </c>
      <c r="Q133">
        <f>Q126-1</f>
        <v>12</v>
      </c>
      <c r="R133" t="n">
        <v>47</v>
      </c>
    </row>
    <row r="134" spans="16:18">
      <c r="P134" s="12" t="n">
        <v>43616</v>
      </c>
      <c r="Q134">
        <f>Q127-1</f>
        <v>12</v>
      </c>
      <c r="R134" t="n">
        <v>47</v>
      </c>
    </row>
    <row r="135" spans="16:18">
      <c r="P135" s="12" t="n">
        <v>43615</v>
      </c>
      <c r="Q135">
        <f>Q128-1</f>
        <v>12</v>
      </c>
      <c r="R135" t="n">
        <v>47</v>
      </c>
    </row>
    <row r="136" spans="16:18">
      <c r="P136" s="12" t="n">
        <v>43614</v>
      </c>
      <c r="Q136">
        <f>Q129-1</f>
        <v>12</v>
      </c>
      <c r="R136" t="n">
        <v>47</v>
      </c>
    </row>
    <row r="137" spans="16:18">
      <c r="P137" s="12" t="n">
        <v>43613</v>
      </c>
      <c r="Q137">
        <f>Q130-1</f>
        <v>12</v>
      </c>
      <c r="R137" t="n">
        <v>47</v>
      </c>
    </row>
    <row r="138" spans="16:18">
      <c r="P138" s="12" t="n">
        <v>43612</v>
      </c>
      <c r="Q138">
        <f>Q131-1</f>
        <v>12</v>
      </c>
      <c r="R138" t="n">
        <v>47</v>
      </c>
    </row>
    <row r="139" spans="16:18">
      <c r="P139" s="12" t="n">
        <v>43611</v>
      </c>
      <c r="Q139">
        <f>Q132-1</f>
        <v>11</v>
      </c>
      <c r="R139" t="n">
        <v>47</v>
      </c>
    </row>
    <row r="140" spans="16:18">
      <c r="P140" s="12" t="n">
        <v>43610</v>
      </c>
      <c r="Q140">
        <f>Q133-1</f>
        <v>11</v>
      </c>
      <c r="R140" t="n">
        <v>47</v>
      </c>
    </row>
    <row r="141" spans="16:18">
      <c r="P141" s="12" t="n">
        <v>43609</v>
      </c>
      <c r="Q141">
        <f>Q134-1</f>
        <v>11</v>
      </c>
      <c r="R141" t="n">
        <v>47</v>
      </c>
    </row>
    <row r="142" spans="16:18">
      <c r="P142" s="12" t="n">
        <v>43608</v>
      </c>
      <c r="Q142">
        <f>Q135-1</f>
        <v>11</v>
      </c>
      <c r="R142" t="n">
        <v>47</v>
      </c>
    </row>
    <row r="143" spans="16:18">
      <c r="P143" s="12" t="n">
        <v>43607</v>
      </c>
      <c r="Q143">
        <f>Q136-1</f>
        <v>11</v>
      </c>
      <c r="R143" t="n">
        <v>47</v>
      </c>
    </row>
    <row r="144" spans="16:18">
      <c r="P144" s="12" t="n">
        <v>43606</v>
      </c>
      <c r="Q144">
        <f>Q137-1</f>
        <v>11</v>
      </c>
      <c r="R144" t="n">
        <v>47</v>
      </c>
    </row>
    <row r="145" spans="16:18">
      <c r="P145" s="12" t="n">
        <v>43605</v>
      </c>
      <c r="Q145">
        <f>Q138-1</f>
        <v>11</v>
      </c>
      <c r="R145" t="n">
        <v>47</v>
      </c>
    </row>
    <row r="146" spans="16:18">
      <c r="P146" s="12" t="n">
        <v>43604</v>
      </c>
      <c r="Q146">
        <f>Q139-1</f>
        <v>10</v>
      </c>
      <c r="R146" t="n">
        <v>47</v>
      </c>
    </row>
    <row r="147" spans="16:18">
      <c r="P147" s="12" t="n">
        <v>43603</v>
      </c>
      <c r="Q147">
        <f>Q140-1</f>
        <v>10</v>
      </c>
      <c r="R147" t="n">
        <v>47</v>
      </c>
    </row>
    <row r="148" spans="16:18">
      <c r="P148" s="12" t="n">
        <v>43602</v>
      </c>
      <c r="Q148">
        <f>Q141-1</f>
        <v>10</v>
      </c>
      <c r="R148" t="n">
        <v>47</v>
      </c>
    </row>
    <row r="149" spans="16:18">
      <c r="P149" s="12" t="n">
        <v>43601</v>
      </c>
      <c r="Q149">
        <f>Q142-1</f>
        <v>10</v>
      </c>
      <c r="R149" t="n">
        <v>47</v>
      </c>
    </row>
    <row r="150" spans="16:18">
      <c r="P150" s="12" t="n">
        <v>43600</v>
      </c>
      <c r="Q150">
        <f>Q143-1</f>
        <v>10</v>
      </c>
      <c r="R150" t="n">
        <v>47</v>
      </c>
    </row>
    <row r="151" spans="16:18">
      <c r="P151" s="12" t="n">
        <v>43599</v>
      </c>
      <c r="Q151">
        <f>Q144-1</f>
        <v>10</v>
      </c>
      <c r="R151" t="n">
        <v>47</v>
      </c>
    </row>
    <row r="152" spans="16:18">
      <c r="P152" s="12" t="n">
        <v>43598</v>
      </c>
      <c r="Q152">
        <f>Q145-1</f>
        <v>10</v>
      </c>
      <c r="R152" t="n">
        <v>47</v>
      </c>
    </row>
    <row r="153" spans="16:18">
      <c r="P153" s="12" t="n">
        <v>43597</v>
      </c>
      <c r="Q153">
        <f>Q146-1</f>
        <v>9</v>
      </c>
      <c r="R153" t="n">
        <v>47</v>
      </c>
    </row>
    <row r="154" spans="16:18">
      <c r="P154" s="12" t="n">
        <v>43596</v>
      </c>
      <c r="Q154">
        <f>Q147-1</f>
        <v>9</v>
      </c>
      <c r="R154" t="n">
        <v>47</v>
      </c>
    </row>
    <row r="155" spans="16:18">
      <c r="P155" s="12" t="n">
        <v>43595</v>
      </c>
      <c r="Q155">
        <f>Q148-1</f>
        <v>9</v>
      </c>
      <c r="R155" t="n">
        <v>47</v>
      </c>
    </row>
    <row r="156" spans="16:18">
      <c r="P156" s="12" t="n">
        <v>43594</v>
      </c>
      <c r="Q156">
        <f>Q149-1</f>
        <v>9</v>
      </c>
      <c r="R156" t="n">
        <v>47</v>
      </c>
    </row>
    <row r="157" spans="16:18">
      <c r="P157" s="12" t="n">
        <v>43593</v>
      </c>
      <c r="Q157">
        <f>Q150-1</f>
        <v>9</v>
      </c>
      <c r="R157" t="n">
        <v>47</v>
      </c>
    </row>
    <row r="158" spans="16:18">
      <c r="P158" s="12" t="n">
        <v>43592</v>
      </c>
      <c r="Q158">
        <f>Q151-1</f>
        <v>9</v>
      </c>
      <c r="R158" t="n">
        <v>47</v>
      </c>
    </row>
    <row r="159" spans="16:18">
      <c r="P159" s="12" t="n">
        <v>43591</v>
      </c>
      <c r="Q159">
        <f>Q152-1</f>
        <v>9</v>
      </c>
      <c r="R159" t="n">
        <v>47</v>
      </c>
    </row>
    <row r="160" spans="16:18">
      <c r="P160" s="12" t="n">
        <v>43590</v>
      </c>
      <c r="Q160">
        <f>Q153-1</f>
        <v>8</v>
      </c>
      <c r="R160" t="n">
        <v>47</v>
      </c>
    </row>
    <row r="161" spans="16:18">
      <c r="P161" s="12" t="n">
        <v>43589</v>
      </c>
      <c r="Q161">
        <f>Q154-1</f>
        <v>8</v>
      </c>
      <c r="R161" t="n">
        <v>47</v>
      </c>
    </row>
    <row r="162" spans="16:18">
      <c r="P162" s="12" t="n">
        <v>43588</v>
      </c>
      <c r="Q162">
        <f>Q155-1</f>
        <v>8</v>
      </c>
      <c r="R162" t="n">
        <v>47</v>
      </c>
    </row>
    <row r="163" spans="16:18">
      <c r="P163" s="12" t="n">
        <v>43587</v>
      </c>
      <c r="Q163">
        <f>Q156-1</f>
        <v>8</v>
      </c>
      <c r="R163" t="n">
        <v>47</v>
      </c>
    </row>
    <row r="164" spans="16:18">
      <c r="P164" s="12" t="n">
        <v>43586</v>
      </c>
      <c r="Q164">
        <f>Q157-1</f>
        <v>8</v>
      </c>
      <c r="R164" t="n">
        <v>47</v>
      </c>
    </row>
    <row r="165" spans="16:18">
      <c r="P165" s="12" t="n">
        <v>43585</v>
      </c>
      <c r="Q165">
        <f>Q158-1</f>
        <v>8</v>
      </c>
      <c r="R165" t="n">
        <v>47</v>
      </c>
    </row>
    <row r="166" spans="16:18">
      <c r="P166" s="12" t="n">
        <v>43584</v>
      </c>
      <c r="Q166">
        <f>Q159-1</f>
        <v>8</v>
      </c>
      <c r="R166" t="n">
        <v>47</v>
      </c>
    </row>
    <row r="167" spans="16:18">
      <c r="P167" s="12" t="n">
        <v>43583</v>
      </c>
      <c r="Q167">
        <f>Q160-1</f>
        <v>7</v>
      </c>
      <c r="R167" t="n">
        <v>47</v>
      </c>
    </row>
    <row r="168" spans="16:18">
      <c r="P168" s="12" t="n">
        <v>43582</v>
      </c>
      <c r="Q168">
        <f>Q161-1</f>
        <v>7</v>
      </c>
      <c r="R168" t="n">
        <v>47</v>
      </c>
    </row>
    <row r="169" spans="16:18">
      <c r="P169" s="12" t="n">
        <v>43581</v>
      </c>
      <c r="Q169">
        <f>Q162-1</f>
        <v>7</v>
      </c>
      <c r="R169" t="n">
        <v>47</v>
      </c>
    </row>
    <row r="170" spans="16:18">
      <c r="P170" s="12" t="n">
        <v>43580</v>
      </c>
      <c r="Q170">
        <f>Q163-1</f>
        <v>7</v>
      </c>
      <c r="R170" t="n">
        <v>47</v>
      </c>
    </row>
    <row r="171" spans="16:18">
      <c r="P171" s="12" t="n">
        <v>43579</v>
      </c>
      <c r="Q171">
        <f>Q164-1</f>
        <v>7</v>
      </c>
      <c r="R171" t="n">
        <v>47</v>
      </c>
    </row>
    <row r="172" spans="16:18">
      <c r="P172" s="12" t="n">
        <v>43578</v>
      </c>
      <c r="Q172">
        <f>Q165-1</f>
        <v>7</v>
      </c>
      <c r="R172" t="n">
        <v>47</v>
      </c>
    </row>
    <row r="173" spans="16:18">
      <c r="P173" s="12" t="n">
        <v>43577</v>
      </c>
      <c r="Q173">
        <f>Q166-1</f>
        <v>7</v>
      </c>
      <c r="R173" t="n">
        <v>47</v>
      </c>
    </row>
    <row r="174" spans="16:18">
      <c r="P174" s="12" t="n">
        <v>43576</v>
      </c>
      <c r="Q174">
        <f>Q167-1</f>
        <v>6</v>
      </c>
      <c r="R174" t="n">
        <v>47</v>
      </c>
    </row>
    <row r="175" spans="16:18">
      <c r="P175" s="12" t="n">
        <v>43575</v>
      </c>
      <c r="Q175">
        <f>Q168-1</f>
        <v>6</v>
      </c>
      <c r="R175" t="n">
        <v>47</v>
      </c>
    </row>
    <row r="176" spans="16:18">
      <c r="P176" s="12" t="n">
        <v>43574</v>
      </c>
      <c r="Q176">
        <f>Q169-1</f>
        <v>6</v>
      </c>
      <c r="R176" t="n">
        <v>47</v>
      </c>
    </row>
    <row r="177" spans="16:18">
      <c r="P177" s="12" t="n">
        <v>43573</v>
      </c>
      <c r="Q177">
        <f>Q170-1</f>
        <v>6</v>
      </c>
      <c r="R177" t="n">
        <v>47</v>
      </c>
    </row>
    <row r="178" spans="16:18">
      <c r="P178" s="12" t="n">
        <v>43572</v>
      </c>
      <c r="Q178">
        <f>Q171-1</f>
        <v>6</v>
      </c>
      <c r="R178" t="n">
        <v>47</v>
      </c>
    </row>
    <row r="179" spans="16:18">
      <c r="P179" s="12" t="n">
        <v>43571</v>
      </c>
      <c r="Q179">
        <f>Q172-1</f>
        <v>6</v>
      </c>
      <c r="R179" t="n">
        <v>47</v>
      </c>
    </row>
    <row r="180" spans="16:18">
      <c r="P180" s="12" t="n">
        <v>43570</v>
      </c>
      <c r="Q180">
        <f>Q173-1</f>
        <v>6</v>
      </c>
      <c r="R180" t="n">
        <v>47</v>
      </c>
    </row>
    <row r="181" spans="16:18">
      <c r="P181" s="12" t="n">
        <v>43569</v>
      </c>
      <c r="Q181">
        <f>Q174-1</f>
        <v>5</v>
      </c>
      <c r="R181" t="n">
        <v>47</v>
      </c>
    </row>
    <row r="182" spans="16:18">
      <c r="P182" s="12" t="n">
        <v>43568</v>
      </c>
      <c r="Q182">
        <f>Q175-1</f>
        <v>5</v>
      </c>
      <c r="R182" t="n">
        <v>47</v>
      </c>
    </row>
    <row r="183" spans="16:18">
      <c r="P183" s="12" t="n">
        <v>43567</v>
      </c>
      <c r="Q183">
        <f>Q176-1</f>
        <v>5</v>
      </c>
      <c r="R183" t="n">
        <v>47</v>
      </c>
    </row>
    <row r="184" spans="16:18">
      <c r="P184" s="12" t="n">
        <v>43566</v>
      </c>
      <c r="Q184">
        <f>Q177-1</f>
        <v>5</v>
      </c>
      <c r="R184" t="n">
        <v>47</v>
      </c>
    </row>
    <row r="185" spans="16:18">
      <c r="P185" s="12" t="n">
        <v>43565</v>
      </c>
      <c r="Q185">
        <f>Q178-1</f>
        <v>5</v>
      </c>
      <c r="R185" t="n">
        <v>47</v>
      </c>
    </row>
    <row r="186" spans="16:18">
      <c r="P186" s="12" t="n">
        <v>43564</v>
      </c>
      <c r="Q186">
        <f>Q179-1</f>
        <v>5</v>
      </c>
      <c r="R186" t="n">
        <v>47</v>
      </c>
    </row>
    <row r="187" spans="16:18">
      <c r="P187" s="12" t="n">
        <v>43563</v>
      </c>
      <c r="Q187">
        <f>Q180-1</f>
        <v>5</v>
      </c>
      <c r="R187" t="n">
        <v>47</v>
      </c>
    </row>
    <row r="188" spans="16:18">
      <c r="P188" s="12" t="n">
        <v>43562</v>
      </c>
      <c r="Q188">
        <f>Q181-1</f>
        <v>4</v>
      </c>
      <c r="R188" t="n">
        <v>47</v>
      </c>
    </row>
    <row r="189" spans="16:18">
      <c r="P189" s="12" t="n">
        <v>43561</v>
      </c>
      <c r="Q189">
        <f>Q182-1</f>
        <v>4</v>
      </c>
      <c r="R189" t="n">
        <v>47</v>
      </c>
    </row>
    <row r="190" spans="16:18">
      <c r="P190" s="12" t="n">
        <v>43560</v>
      </c>
      <c r="Q190">
        <f>Q183-1</f>
        <v>4</v>
      </c>
      <c r="R190" t="n">
        <v>47</v>
      </c>
    </row>
    <row r="191" spans="16:18">
      <c r="P191" s="12" t="n">
        <v>43559</v>
      </c>
      <c r="Q191">
        <f>Q184-1</f>
        <v>4</v>
      </c>
      <c r="R191" t="n">
        <v>47</v>
      </c>
    </row>
    <row r="192" spans="16:18">
      <c r="P192" s="12" t="n">
        <v>43558</v>
      </c>
      <c r="Q192">
        <f>Q185-1</f>
        <v>4</v>
      </c>
      <c r="R192" t="n">
        <v>47</v>
      </c>
    </row>
    <row r="193" spans="16:18">
      <c r="P193" s="12" t="n">
        <v>43557</v>
      </c>
      <c r="Q193">
        <f>Q186-1</f>
        <v>4</v>
      </c>
      <c r="R193" t="n">
        <v>47</v>
      </c>
    </row>
    <row r="194" spans="16:18">
      <c r="P194" s="12" t="n">
        <v>43556</v>
      </c>
      <c r="Q194">
        <f>Q187-1</f>
        <v>4</v>
      </c>
      <c r="R194" t="n">
        <v>47</v>
      </c>
    </row>
    <row r="195" spans="16:18">
      <c r="P195" s="12" t="n">
        <v>43555</v>
      </c>
      <c r="Q195">
        <f>Q188-1</f>
        <v>3</v>
      </c>
      <c r="R195" t="n">
        <v>47</v>
      </c>
    </row>
    <row r="196" spans="16:18">
      <c r="P196" s="12" t="n">
        <v>43554</v>
      </c>
      <c r="Q196">
        <f>Q189-1</f>
        <v>3</v>
      </c>
      <c r="R196" t="n">
        <v>47</v>
      </c>
    </row>
    <row r="197" spans="16:18">
      <c r="P197" s="12" t="n">
        <v>43553</v>
      </c>
      <c r="Q197">
        <f>Q190-1</f>
        <v>3</v>
      </c>
      <c r="R197" t="n">
        <v>47</v>
      </c>
    </row>
    <row r="198" spans="16:18">
      <c r="P198" s="12" t="n">
        <v>43552</v>
      </c>
      <c r="Q198">
        <f>Q191-1</f>
        <v>3</v>
      </c>
      <c r="R198" t="n">
        <v>47</v>
      </c>
    </row>
    <row r="199" spans="16:18">
      <c r="P199" s="12" t="n">
        <v>43551</v>
      </c>
      <c r="Q199">
        <f>Q192-1</f>
        <v>3</v>
      </c>
      <c r="R199" t="n">
        <v>47</v>
      </c>
    </row>
    <row r="200" spans="16:18">
      <c r="P200" s="12" t="n">
        <v>43550</v>
      </c>
      <c r="Q200">
        <f>Q193-1</f>
        <v>3</v>
      </c>
      <c r="R200" t="n">
        <v>47</v>
      </c>
    </row>
    <row r="201" spans="16:18">
      <c r="P201" s="12" t="n">
        <v>43549</v>
      </c>
      <c r="Q201">
        <f>Q194-1</f>
        <v>3</v>
      </c>
      <c r="R201" t="n">
        <v>47</v>
      </c>
    </row>
    <row r="202" spans="16:18">
      <c r="P202" s="12" t="n">
        <v>43548</v>
      </c>
      <c r="Q202">
        <f>Q195-1</f>
        <v>2</v>
      </c>
      <c r="R202" t="n">
        <v>47</v>
      </c>
    </row>
    <row r="203" spans="16:18">
      <c r="P203" s="12" t="n">
        <v>43547</v>
      </c>
      <c r="Q203">
        <f>Q196-1</f>
        <v>2</v>
      </c>
      <c r="R203" t="n">
        <v>47</v>
      </c>
    </row>
    <row r="204" spans="16:18">
      <c r="P204" s="12" t="n">
        <v>43546</v>
      </c>
      <c r="Q204">
        <f>Q197-1</f>
        <v>2</v>
      </c>
      <c r="R204" t="n">
        <v>47</v>
      </c>
    </row>
    <row r="205" spans="16:18">
      <c r="P205" s="12" t="n">
        <v>43545</v>
      </c>
      <c r="Q205">
        <f>Q198-1</f>
        <v>2</v>
      </c>
      <c r="R205" t="n">
        <v>47</v>
      </c>
    </row>
    <row r="206" spans="16:18">
      <c r="P206" s="12" t="n">
        <v>43544</v>
      </c>
      <c r="Q206">
        <f>Q199-1</f>
        <v>2</v>
      </c>
      <c r="R206" t="n">
        <v>47</v>
      </c>
    </row>
    <row r="207" spans="16:18">
      <c r="P207" s="12" t="n">
        <v>43543</v>
      </c>
      <c r="Q207">
        <f>Q200-1</f>
        <v>2</v>
      </c>
      <c r="R207" t="n">
        <v>47</v>
      </c>
    </row>
    <row r="208" spans="16:18">
      <c r="P208" s="12" t="n">
        <v>43542</v>
      </c>
      <c r="Q208">
        <f>Q201-1</f>
        <v>2</v>
      </c>
      <c r="R208" t="n">
        <v>47</v>
      </c>
    </row>
    <row r="209" spans="16:18">
      <c r="P209" s="12" t="n">
        <v>43541</v>
      </c>
      <c r="Q209">
        <f>Q202-1</f>
        <v>1</v>
      </c>
      <c r="R209" t="n">
        <v>47</v>
      </c>
    </row>
    <row r="210" spans="16:18">
      <c r="P210" s="12" t="n">
        <v>43540</v>
      </c>
      <c r="Q210">
        <f>Q203-1</f>
        <v>1</v>
      </c>
      <c r="R210" t="n">
        <v>47</v>
      </c>
    </row>
    <row r="211" spans="16:18">
      <c r="P211" s="12" t="n">
        <v>43539</v>
      </c>
      <c r="Q211">
        <f>Q204-1</f>
        <v>1</v>
      </c>
      <c r="R211" t="n">
        <v>47</v>
      </c>
    </row>
    <row r="212" spans="16:18">
      <c r="P212" s="12" t="n">
        <v>43538</v>
      </c>
      <c r="Q212">
        <f>Q205-1</f>
        <v>1</v>
      </c>
      <c r="R212" t="n">
        <v>47</v>
      </c>
    </row>
    <row r="213" spans="16:18">
      <c r="P213" s="12" t="n">
        <v>43537</v>
      </c>
      <c r="Q213">
        <f>Q206-1</f>
        <v>1</v>
      </c>
      <c r="R213" t="n">
        <v>47</v>
      </c>
    </row>
    <row r="214" spans="16:18">
      <c r="P214" s="12" t="n">
        <v>43536</v>
      </c>
      <c r="Q214">
        <f>Q207-1</f>
        <v>1</v>
      </c>
      <c r="R214" t="n">
        <v>47</v>
      </c>
    </row>
    <row r="215" spans="16:18">
      <c r="P215" s="12" t="n">
        <v>43535</v>
      </c>
      <c r="Q215">
        <f>Q208-1</f>
        <v>1</v>
      </c>
      <c r="R215" t="n">
        <v>47</v>
      </c>
    </row>
    <row r="216" spans="16:18">
      <c r="P216" s="12" t="n">
        <v>43534</v>
      </c>
      <c r="Q216" t="n">
        <v>16</v>
      </c>
      <c r="R216" t="n">
        <v>46</v>
      </c>
    </row>
    <row r="217" spans="16:18">
      <c r="P217" s="12" t="n">
        <v>43533</v>
      </c>
      <c r="Q217" t="n">
        <v>16</v>
      </c>
      <c r="R217" t="n">
        <v>46</v>
      </c>
    </row>
    <row r="218" spans="16:18">
      <c r="P218" s="12" t="n">
        <v>43532</v>
      </c>
      <c r="Q218" t="n">
        <v>16</v>
      </c>
      <c r="R218" t="n">
        <v>46</v>
      </c>
    </row>
    <row r="219" spans="16:18">
      <c r="P219" s="12" t="n">
        <v>43531</v>
      </c>
      <c r="Q219" t="n">
        <v>16</v>
      </c>
      <c r="R219" t="n">
        <v>46</v>
      </c>
    </row>
    <row r="220" spans="16:18">
      <c r="P220" s="12" t="n">
        <v>43530</v>
      </c>
      <c r="Q220" t="n">
        <v>16</v>
      </c>
      <c r="R220" t="n">
        <v>46</v>
      </c>
    </row>
    <row r="221" spans="16:18">
      <c r="P221" s="12" t="n">
        <v>43529</v>
      </c>
      <c r="Q221" t="n">
        <v>16</v>
      </c>
      <c r="R221" t="n">
        <v>46</v>
      </c>
    </row>
    <row r="222" spans="16:18">
      <c r="P222" s="12" t="n">
        <v>43528</v>
      </c>
      <c r="Q222" t="n">
        <v>16</v>
      </c>
      <c r="R222" t="n">
        <v>46</v>
      </c>
    </row>
    <row r="223" spans="16:18">
      <c r="P223" s="12" t="n">
        <v>43527</v>
      </c>
      <c r="Q223">
        <f>Q216-1</f>
        <v>15</v>
      </c>
      <c r="R223" t="n">
        <v>46</v>
      </c>
    </row>
    <row r="224" spans="16:18">
      <c r="P224" s="12" t="n">
        <v>43526</v>
      </c>
      <c r="Q224">
        <f>Q217-1</f>
        <v>15</v>
      </c>
      <c r="R224" t="n">
        <v>46</v>
      </c>
    </row>
    <row r="225" spans="16:18">
      <c r="P225" s="12" t="n">
        <v>43525</v>
      </c>
      <c r="Q225">
        <f>Q218-1</f>
        <v>15</v>
      </c>
      <c r="R225" t="n">
        <v>46</v>
      </c>
    </row>
    <row r="226" spans="16:18">
      <c r="P226" s="12" t="n">
        <v>43524</v>
      </c>
      <c r="Q226">
        <f>Q219-1</f>
        <v>15</v>
      </c>
      <c r="R226" t="n">
        <v>46</v>
      </c>
    </row>
    <row r="227" spans="16:18">
      <c r="P227" s="12" t="n">
        <v>43523</v>
      </c>
      <c r="Q227">
        <f>Q220-1</f>
        <v>15</v>
      </c>
      <c r="R227" t="n">
        <v>46</v>
      </c>
    </row>
    <row r="228" spans="16:18">
      <c r="P228" s="12" t="n">
        <v>43522</v>
      </c>
      <c r="Q228">
        <f>Q221-1</f>
        <v>15</v>
      </c>
      <c r="R228" t="n">
        <v>46</v>
      </c>
    </row>
    <row r="229" spans="16:18">
      <c r="P229" s="12" t="n">
        <v>43521</v>
      </c>
      <c r="Q229">
        <f>Q222-1</f>
        <v>15</v>
      </c>
      <c r="R229" t="n">
        <v>46</v>
      </c>
    </row>
    <row r="230" spans="16:18">
      <c r="P230" s="12" t="n">
        <v>43520</v>
      </c>
      <c r="Q230">
        <f>Q223-1</f>
        <v>14</v>
      </c>
      <c r="R230" t="n">
        <v>46</v>
      </c>
    </row>
    <row r="231" spans="16:18">
      <c r="P231" s="12" t="n">
        <v>43519</v>
      </c>
      <c r="Q231">
        <f>Q224-1</f>
        <v>14</v>
      </c>
      <c r="R231" t="n">
        <v>46</v>
      </c>
    </row>
    <row r="232" spans="16:18">
      <c r="P232" s="12" t="n">
        <v>43518</v>
      </c>
      <c r="Q232">
        <f>Q225-1</f>
        <v>14</v>
      </c>
      <c r="R232" t="n">
        <v>46</v>
      </c>
    </row>
    <row r="233" spans="16:18">
      <c r="P233" s="12" t="n">
        <v>43517</v>
      </c>
      <c r="Q233">
        <f>Q226-1</f>
        <v>14</v>
      </c>
      <c r="R233" t="n">
        <v>46</v>
      </c>
    </row>
    <row r="234" spans="16:18">
      <c r="P234" s="12" t="n">
        <v>43516</v>
      </c>
      <c r="Q234">
        <f>Q227-1</f>
        <v>14</v>
      </c>
      <c r="R234" t="n">
        <v>46</v>
      </c>
    </row>
    <row r="235" spans="16:18">
      <c r="P235" s="12" t="n">
        <v>43515</v>
      </c>
      <c r="Q235">
        <f>Q228-1</f>
        <v>14</v>
      </c>
      <c r="R235" t="n">
        <v>46</v>
      </c>
    </row>
    <row r="236" spans="16:18">
      <c r="P236" s="12" t="n">
        <v>43514</v>
      </c>
      <c r="Q236">
        <f>Q229-1</f>
        <v>14</v>
      </c>
      <c r="R236" t="n">
        <v>46</v>
      </c>
    </row>
    <row r="237" spans="16:18">
      <c r="P237" s="12" t="n">
        <v>43513</v>
      </c>
      <c r="Q237">
        <f>Q230-1</f>
        <v>13</v>
      </c>
      <c r="R237" t="n">
        <v>46</v>
      </c>
    </row>
    <row r="238" spans="16:18">
      <c r="P238" s="12" t="n">
        <v>43512</v>
      </c>
      <c r="Q238">
        <f>Q231-1</f>
        <v>13</v>
      </c>
      <c r="R238" t="n">
        <v>46</v>
      </c>
    </row>
    <row r="239" spans="16:18">
      <c r="P239" s="12" t="n">
        <v>43511</v>
      </c>
      <c r="Q239">
        <f>Q232-1</f>
        <v>13</v>
      </c>
      <c r="R239" t="n">
        <v>46</v>
      </c>
    </row>
    <row r="240" spans="16:18">
      <c r="P240" s="12" t="n">
        <v>43510</v>
      </c>
      <c r="Q240">
        <f>Q233-1</f>
        <v>13</v>
      </c>
      <c r="R240" t="n">
        <v>46</v>
      </c>
    </row>
    <row r="241" spans="16:18">
      <c r="P241" s="12" t="n">
        <v>43509</v>
      </c>
      <c r="Q241">
        <f>Q234-1</f>
        <v>13</v>
      </c>
      <c r="R241" t="n">
        <v>46</v>
      </c>
    </row>
    <row r="242" spans="16:18">
      <c r="P242" s="12" t="n">
        <v>43508</v>
      </c>
      <c r="Q242">
        <f>Q235-1</f>
        <v>13</v>
      </c>
      <c r="R242" t="n">
        <v>46</v>
      </c>
    </row>
    <row r="243" spans="16:18">
      <c r="P243" s="12" t="n">
        <v>43507</v>
      </c>
      <c r="Q243">
        <f>Q236-1</f>
        <v>13</v>
      </c>
      <c r="R243" t="n">
        <v>46</v>
      </c>
    </row>
    <row r="244" spans="16:18">
      <c r="P244" s="12" t="n">
        <v>43506</v>
      </c>
      <c r="Q244">
        <f>Q237-1</f>
        <v>12</v>
      </c>
      <c r="R244" t="n">
        <v>46</v>
      </c>
    </row>
    <row r="245" spans="16:18">
      <c r="P245" s="12" t="n">
        <v>43505</v>
      </c>
      <c r="Q245">
        <f>Q238-1</f>
        <v>12</v>
      </c>
      <c r="R245" t="n">
        <v>46</v>
      </c>
    </row>
    <row r="246" spans="16:18">
      <c r="P246" s="12" t="n">
        <v>43504</v>
      </c>
      <c r="Q246">
        <f>Q239-1</f>
        <v>12</v>
      </c>
      <c r="R246" t="n">
        <v>46</v>
      </c>
    </row>
    <row r="247" spans="16:18">
      <c r="P247" s="12" t="n">
        <v>43503</v>
      </c>
      <c r="Q247">
        <f>Q240-1</f>
        <v>12</v>
      </c>
      <c r="R247" t="n">
        <v>46</v>
      </c>
    </row>
    <row r="248" spans="16:18">
      <c r="P248" s="12" t="n">
        <v>43502</v>
      </c>
      <c r="Q248">
        <f>Q241-1</f>
        <v>12</v>
      </c>
      <c r="R248" t="n">
        <v>46</v>
      </c>
    </row>
    <row r="249" spans="16:18">
      <c r="P249" s="12" t="n">
        <v>43501</v>
      </c>
      <c r="Q249">
        <f>Q242-1</f>
        <v>12</v>
      </c>
      <c r="R249" t="n">
        <v>46</v>
      </c>
    </row>
    <row r="250" spans="16:18">
      <c r="P250" s="12" t="n">
        <v>43500</v>
      </c>
      <c r="Q250">
        <f>Q243-1</f>
        <v>12</v>
      </c>
      <c r="R250" t="n">
        <v>46</v>
      </c>
    </row>
    <row r="251" spans="16:18">
      <c r="P251" s="12" t="n">
        <v>43499</v>
      </c>
      <c r="Q251">
        <f>Q244-1</f>
        <v>11</v>
      </c>
      <c r="R251" t="n">
        <v>46</v>
      </c>
    </row>
    <row r="252" spans="16:18">
      <c r="P252" s="12" t="n">
        <v>43498</v>
      </c>
      <c r="Q252">
        <f>Q245-1</f>
        <v>11</v>
      </c>
      <c r="R252" t="n">
        <v>46</v>
      </c>
    </row>
    <row r="253" spans="16:18">
      <c r="P253" s="12" t="n">
        <v>43497</v>
      </c>
      <c r="Q253">
        <f>Q246-1</f>
        <v>11</v>
      </c>
      <c r="R253" t="n">
        <v>46</v>
      </c>
    </row>
    <row r="254" spans="16:18">
      <c r="P254" s="12" t="n">
        <v>43496</v>
      </c>
      <c r="Q254">
        <f>Q247-1</f>
        <v>11</v>
      </c>
      <c r="R254" t="n">
        <v>46</v>
      </c>
    </row>
    <row r="255" spans="16:18">
      <c r="P255" s="12" t="n">
        <v>43495</v>
      </c>
      <c r="Q255">
        <f>Q248-1</f>
        <v>11</v>
      </c>
      <c r="R255" t="n">
        <v>46</v>
      </c>
    </row>
    <row r="256" spans="16:18">
      <c r="P256" s="12" t="n">
        <v>43494</v>
      </c>
      <c r="Q256">
        <f>Q249-1</f>
        <v>11</v>
      </c>
      <c r="R256" t="n">
        <v>46</v>
      </c>
    </row>
    <row r="257" spans="16:18">
      <c r="P257" s="12" t="n">
        <v>43493</v>
      </c>
      <c r="Q257">
        <f>Q250-1</f>
        <v>11</v>
      </c>
      <c r="R257" t="n">
        <v>46</v>
      </c>
    </row>
    <row r="258" spans="16:18">
      <c r="P258" s="12" t="n">
        <v>43492</v>
      </c>
      <c r="Q258">
        <f>Q251-1</f>
        <v>10</v>
      </c>
      <c r="R258" t="n">
        <v>46</v>
      </c>
    </row>
    <row r="259" spans="16:18">
      <c r="P259" s="12" t="n">
        <v>43491</v>
      </c>
      <c r="Q259">
        <f>Q252-1</f>
        <v>10</v>
      </c>
      <c r="R259" t="n">
        <v>46</v>
      </c>
    </row>
    <row r="260" spans="16:18">
      <c r="P260" s="12" t="n">
        <v>43490</v>
      </c>
      <c r="Q260">
        <f>Q253-1</f>
        <v>10</v>
      </c>
      <c r="R260" t="n">
        <v>46</v>
      </c>
    </row>
    <row r="261" spans="16:18">
      <c r="P261" s="12" t="n">
        <v>43489</v>
      </c>
      <c r="Q261">
        <f>Q254-1</f>
        <v>10</v>
      </c>
      <c r="R261" t="n">
        <v>46</v>
      </c>
    </row>
    <row r="262" spans="16:18">
      <c r="P262" s="12" t="n">
        <v>43488</v>
      </c>
      <c r="Q262">
        <f>Q255-1</f>
        <v>10</v>
      </c>
      <c r="R262" t="n">
        <v>46</v>
      </c>
    </row>
    <row r="263" spans="16:18">
      <c r="P263" s="12" t="n">
        <v>43487</v>
      </c>
      <c r="Q263">
        <f>Q256-1</f>
        <v>10</v>
      </c>
      <c r="R263" t="n">
        <v>46</v>
      </c>
    </row>
    <row r="264" spans="16:18">
      <c r="P264" s="12" t="n">
        <v>43486</v>
      </c>
      <c r="Q264">
        <f>Q257-1</f>
        <v>10</v>
      </c>
      <c r="R264" t="n">
        <v>46</v>
      </c>
    </row>
    <row r="265" spans="16:18">
      <c r="P265" s="12" t="n">
        <v>43485</v>
      </c>
      <c r="Q265">
        <f>Q258-1</f>
        <v>9</v>
      </c>
      <c r="R265" t="n">
        <v>46</v>
      </c>
    </row>
    <row r="266" spans="16:18">
      <c r="P266" s="12" t="n">
        <v>43484</v>
      </c>
      <c r="Q266">
        <f>Q259-1</f>
        <v>9</v>
      </c>
      <c r="R266" t="n">
        <v>46</v>
      </c>
    </row>
    <row r="267" spans="16:18">
      <c r="P267" s="12" t="n">
        <v>43483</v>
      </c>
      <c r="Q267">
        <f>Q260-1</f>
        <v>9</v>
      </c>
      <c r="R267" t="n">
        <v>46</v>
      </c>
    </row>
    <row r="268" spans="16:18">
      <c r="P268" s="12" t="n">
        <v>43482</v>
      </c>
      <c r="Q268">
        <f>Q261-1</f>
        <v>9</v>
      </c>
      <c r="R268" t="n">
        <v>46</v>
      </c>
    </row>
    <row r="269" spans="16:18">
      <c r="P269" s="12" t="n">
        <v>43481</v>
      </c>
      <c r="Q269">
        <f>Q262-1</f>
        <v>9</v>
      </c>
      <c r="R269" t="n">
        <v>46</v>
      </c>
    </row>
    <row r="270" spans="16:18">
      <c r="P270" s="12" t="n">
        <v>43480</v>
      </c>
      <c r="Q270">
        <f>Q263-1</f>
        <v>9</v>
      </c>
      <c r="R270" t="n">
        <v>46</v>
      </c>
    </row>
    <row r="271" spans="16:18">
      <c r="P271" s="12" t="n">
        <v>43479</v>
      </c>
      <c r="Q271">
        <f>Q264-1</f>
        <v>9</v>
      </c>
      <c r="R271" t="n">
        <v>46</v>
      </c>
    </row>
    <row r="272" spans="16:18">
      <c r="P272" s="12" t="n">
        <v>43478</v>
      </c>
      <c r="Q272">
        <f>Q265-1</f>
        <v>8</v>
      </c>
      <c r="R272" t="n">
        <v>46</v>
      </c>
    </row>
    <row r="273" spans="16:18">
      <c r="P273" s="12" t="n">
        <v>43477</v>
      </c>
      <c r="Q273">
        <f>Q266-1</f>
        <v>8</v>
      </c>
      <c r="R273" t="n">
        <v>46</v>
      </c>
    </row>
    <row r="274" spans="16:18">
      <c r="P274" s="12" t="n">
        <v>43476</v>
      </c>
      <c r="Q274">
        <f>Q267-1</f>
        <v>8</v>
      </c>
      <c r="R274" t="n">
        <v>46</v>
      </c>
    </row>
    <row r="275" spans="16:18">
      <c r="P275" s="12" t="n">
        <v>43475</v>
      </c>
      <c r="Q275">
        <f>Q268-1</f>
        <v>8</v>
      </c>
      <c r="R275" t="n">
        <v>46</v>
      </c>
    </row>
    <row r="276" spans="16:18">
      <c r="P276" s="12" t="n">
        <v>43474</v>
      </c>
      <c r="Q276">
        <f>Q269-1</f>
        <v>8</v>
      </c>
      <c r="R276" t="n">
        <v>46</v>
      </c>
    </row>
    <row r="277" spans="16:18">
      <c r="P277" s="12" t="n">
        <v>43473</v>
      </c>
      <c r="Q277">
        <f>Q270-1</f>
        <v>8</v>
      </c>
      <c r="R277" t="n">
        <v>46</v>
      </c>
    </row>
    <row r="278" spans="16:18">
      <c r="P278" s="12" t="n">
        <v>43472</v>
      </c>
      <c r="Q278">
        <f>Q271-1</f>
        <v>8</v>
      </c>
      <c r="R278" t="n">
        <v>46</v>
      </c>
    </row>
    <row r="279" spans="16:18">
      <c r="P279" s="12" t="n">
        <v>43471</v>
      </c>
      <c r="Q279">
        <f>Q272-1</f>
        <v>7</v>
      </c>
      <c r="R279" t="n">
        <v>46</v>
      </c>
    </row>
    <row r="280" spans="16:18">
      <c r="P280" s="12" t="n">
        <v>43470</v>
      </c>
      <c r="Q280">
        <f>Q273-1</f>
        <v>7</v>
      </c>
      <c r="R280" t="n">
        <v>46</v>
      </c>
    </row>
    <row r="281" spans="16:18">
      <c r="P281" s="12" t="n">
        <v>43469</v>
      </c>
      <c r="Q281">
        <f>Q274-1</f>
        <v>7</v>
      </c>
      <c r="R281" t="n">
        <v>46</v>
      </c>
    </row>
    <row r="282" spans="16:18">
      <c r="P282" s="12" t="n">
        <v>43468</v>
      </c>
      <c r="Q282">
        <f>Q275-1</f>
        <v>7</v>
      </c>
      <c r="R282" t="n">
        <v>46</v>
      </c>
    </row>
    <row r="283" spans="16:18">
      <c r="P283" s="12" t="n">
        <v>43467</v>
      </c>
      <c r="Q283">
        <f>Q276-1</f>
        <v>7</v>
      </c>
      <c r="R283" t="n">
        <v>46</v>
      </c>
    </row>
    <row r="284" spans="16:18">
      <c r="P284" s="12" t="n">
        <v>43466</v>
      </c>
      <c r="Q284">
        <f>Q277-1</f>
        <v>7</v>
      </c>
      <c r="R284" t="n">
        <v>46</v>
      </c>
    </row>
    <row r="285" spans="16:18">
      <c r="P285" s="12" t="n">
        <v>43465</v>
      </c>
      <c r="Q285">
        <f>Q278-1</f>
        <v>7</v>
      </c>
      <c r="R285" t="n">
        <v>46</v>
      </c>
    </row>
    <row r="286" spans="16:18">
      <c r="P286" s="12" t="n">
        <v>43464</v>
      </c>
      <c r="Q286">
        <f>Q279-1</f>
        <v>6</v>
      </c>
      <c r="R286" t="n">
        <v>46</v>
      </c>
    </row>
    <row r="287" spans="16:18">
      <c r="P287" s="12" t="n">
        <v>43463</v>
      </c>
      <c r="Q287">
        <f>Q280-1</f>
        <v>6</v>
      </c>
      <c r="R287" t="n">
        <v>46</v>
      </c>
    </row>
    <row r="288" spans="16:18">
      <c r="P288" s="12" t="n">
        <v>43462</v>
      </c>
      <c r="Q288">
        <f>Q281-1</f>
        <v>6</v>
      </c>
      <c r="R288" t="n">
        <v>46</v>
      </c>
    </row>
    <row r="289" spans="16:18">
      <c r="P289" s="12" t="n">
        <v>43461</v>
      </c>
      <c r="Q289">
        <f>Q282-1</f>
        <v>6</v>
      </c>
      <c r="R289" t="n">
        <v>46</v>
      </c>
    </row>
    <row r="290" spans="16:18">
      <c r="P290" s="12" t="n">
        <v>43460</v>
      </c>
      <c r="Q290">
        <f>Q283-1</f>
        <v>6</v>
      </c>
      <c r="R290" t="n">
        <v>46</v>
      </c>
    </row>
    <row r="291" spans="16:18">
      <c r="P291" s="12" t="n">
        <v>43459</v>
      </c>
      <c r="Q291">
        <f>Q284-1</f>
        <v>6</v>
      </c>
      <c r="R291" t="n">
        <v>46</v>
      </c>
    </row>
    <row r="292" spans="16:18">
      <c r="P292" s="12" t="n">
        <v>43458</v>
      </c>
      <c r="Q292">
        <f>Q285-1</f>
        <v>6</v>
      </c>
      <c r="R292" t="n">
        <v>46</v>
      </c>
    </row>
    <row r="293" spans="16:18">
      <c r="P293" s="12" t="n">
        <v>43457</v>
      </c>
      <c r="Q293">
        <f>Q286-1</f>
        <v>5</v>
      </c>
      <c r="R293" t="n">
        <v>46</v>
      </c>
    </row>
    <row r="294" spans="16:18">
      <c r="P294" s="12" t="n">
        <v>43456</v>
      </c>
      <c r="Q294">
        <f>Q287-1</f>
        <v>5</v>
      </c>
      <c r="R294" t="n">
        <v>46</v>
      </c>
    </row>
    <row r="295" spans="16:18">
      <c r="P295" s="12" t="n">
        <v>43455</v>
      </c>
      <c r="Q295">
        <f>Q288-1</f>
        <v>5</v>
      </c>
      <c r="R295" t="n">
        <v>46</v>
      </c>
    </row>
    <row r="296" spans="16:18">
      <c r="P296" s="12" t="n">
        <v>43454</v>
      </c>
      <c r="Q296">
        <f>Q289-1</f>
        <v>5</v>
      </c>
      <c r="R296" t="n">
        <v>46</v>
      </c>
    </row>
    <row r="297" spans="16:18">
      <c r="P297" s="12" t="n">
        <v>43453</v>
      </c>
      <c r="Q297">
        <f>Q290-1</f>
        <v>5</v>
      </c>
      <c r="R297" t="n">
        <v>46</v>
      </c>
    </row>
    <row r="298" spans="16:18">
      <c r="P298" s="12" t="n">
        <v>43452</v>
      </c>
      <c r="Q298">
        <f>Q291-1</f>
        <v>5</v>
      </c>
      <c r="R298" t="n">
        <v>46</v>
      </c>
    </row>
    <row r="299" spans="16:18">
      <c r="P299" s="12" t="n">
        <v>43451</v>
      </c>
      <c r="Q299">
        <f>Q292-1</f>
        <v>5</v>
      </c>
      <c r="R299" t="n">
        <v>46</v>
      </c>
    </row>
    <row r="300" spans="16:18">
      <c r="P300" s="12" t="n">
        <v>43450</v>
      </c>
      <c r="Q300">
        <f>Q293-1</f>
        <v>4</v>
      </c>
      <c r="R300" t="n">
        <v>46</v>
      </c>
    </row>
    <row r="301" spans="16:18">
      <c r="P301" s="12" t="n">
        <v>43449</v>
      </c>
      <c r="Q301">
        <f>Q294-1</f>
        <v>4</v>
      </c>
      <c r="R301" t="n">
        <v>46</v>
      </c>
    </row>
    <row r="302" spans="16:18">
      <c r="P302" s="12" t="n">
        <v>43448</v>
      </c>
      <c r="Q302">
        <f>Q295-1</f>
        <v>4</v>
      </c>
      <c r="R302" t="n">
        <v>46</v>
      </c>
    </row>
    <row r="303" spans="16:18">
      <c r="P303" s="12" t="n">
        <v>43447</v>
      </c>
      <c r="Q303">
        <f>Q296-1</f>
        <v>4</v>
      </c>
      <c r="R303" t="n">
        <v>46</v>
      </c>
    </row>
    <row r="304" spans="16:18">
      <c r="P304" s="12" t="n">
        <v>43446</v>
      </c>
      <c r="Q304">
        <f>Q297-1</f>
        <v>4</v>
      </c>
      <c r="R304" t="n">
        <v>46</v>
      </c>
    </row>
    <row r="305" spans="16:18">
      <c r="P305" s="12" t="n">
        <v>43445</v>
      </c>
      <c r="Q305">
        <f>Q298-1</f>
        <v>4</v>
      </c>
      <c r="R305" t="n">
        <v>46</v>
      </c>
    </row>
    <row r="306" spans="16:18">
      <c r="P306" s="12" t="n">
        <v>43444</v>
      </c>
      <c r="Q306">
        <f>Q299-1</f>
        <v>4</v>
      </c>
      <c r="R306" t="n">
        <v>46</v>
      </c>
    </row>
    <row r="307" spans="16:18">
      <c r="P307" s="12" t="n">
        <v>43443</v>
      </c>
      <c r="Q307">
        <f>Q300-1</f>
        <v>3</v>
      </c>
      <c r="R307" t="n">
        <v>46</v>
      </c>
    </row>
    <row r="308" spans="16:18">
      <c r="P308" s="12" t="n">
        <v>43442</v>
      </c>
      <c r="Q308">
        <f>Q301-1</f>
        <v>3</v>
      </c>
      <c r="R308" t="n">
        <v>46</v>
      </c>
    </row>
    <row r="309" spans="16:18">
      <c r="P309" s="12" t="n">
        <v>43441</v>
      </c>
      <c r="Q309">
        <f>Q302-1</f>
        <v>3</v>
      </c>
      <c r="R309" t="n">
        <v>46</v>
      </c>
    </row>
    <row r="310" spans="16:18">
      <c r="P310" s="12" t="n">
        <v>43440</v>
      </c>
      <c r="Q310">
        <f>Q303-1</f>
        <v>3</v>
      </c>
      <c r="R310" t="n">
        <v>46</v>
      </c>
    </row>
    <row r="311" spans="16:18">
      <c r="P311" s="12" t="n">
        <v>43439</v>
      </c>
      <c r="Q311">
        <f>Q304-1</f>
        <v>3</v>
      </c>
      <c r="R311" t="n">
        <v>46</v>
      </c>
    </row>
    <row r="312" spans="16:18">
      <c r="P312" s="12" t="n">
        <v>43438</v>
      </c>
      <c r="Q312">
        <f>Q305-1</f>
        <v>3</v>
      </c>
      <c r="R312" t="n">
        <v>46</v>
      </c>
    </row>
    <row r="313" spans="16:18">
      <c r="P313" s="12" t="n">
        <v>43437</v>
      </c>
      <c r="Q313">
        <f>Q306-1</f>
        <v>3</v>
      </c>
      <c r="R313" t="n">
        <v>46</v>
      </c>
    </row>
    <row r="314" spans="16:18">
      <c r="P314" s="12" t="n">
        <v>43436</v>
      </c>
      <c r="Q314">
        <f>Q307-1</f>
        <v>2</v>
      </c>
      <c r="R314" t="n">
        <v>46</v>
      </c>
    </row>
    <row r="315" spans="16:18">
      <c r="P315" s="12" t="n">
        <v>43435</v>
      </c>
      <c r="Q315">
        <f>Q308-1</f>
        <v>2</v>
      </c>
      <c r="R315" t="n">
        <v>46</v>
      </c>
    </row>
    <row r="316" spans="16:18">
      <c r="P316" s="12" t="n">
        <v>43434</v>
      </c>
      <c r="Q316">
        <f>Q309-1</f>
        <v>2</v>
      </c>
      <c r="R316" t="n">
        <v>46</v>
      </c>
    </row>
    <row r="317" spans="16:18">
      <c r="P317" s="12" t="n">
        <v>43433</v>
      </c>
      <c r="Q317">
        <f>Q310-1</f>
        <v>2</v>
      </c>
      <c r="R317" t="n">
        <v>46</v>
      </c>
    </row>
    <row r="318" spans="16:18">
      <c r="P318" s="12" t="n">
        <v>43432</v>
      </c>
      <c r="Q318">
        <f>Q311-1</f>
        <v>2</v>
      </c>
      <c r="R318" t="n">
        <v>46</v>
      </c>
    </row>
    <row r="319" spans="16:18">
      <c r="P319" s="12" t="n">
        <v>43431</v>
      </c>
      <c r="Q319">
        <f>Q312-1</f>
        <v>2</v>
      </c>
      <c r="R319" t="n">
        <v>46</v>
      </c>
    </row>
    <row r="320" spans="16:18">
      <c r="P320" s="12" t="n">
        <v>43430</v>
      </c>
      <c r="Q320">
        <f>Q313-1</f>
        <v>2</v>
      </c>
      <c r="R320" t="n">
        <v>46</v>
      </c>
    </row>
    <row r="321" spans="16:18">
      <c r="P321" s="12" t="n">
        <v>43429</v>
      </c>
      <c r="Q321">
        <f>Q314-1</f>
        <v>1</v>
      </c>
      <c r="R321" t="n">
        <v>46</v>
      </c>
    </row>
    <row r="322" spans="16:18">
      <c r="P322" s="12" t="n">
        <v>43428</v>
      </c>
      <c r="Q322">
        <f>Q315-1</f>
        <v>1</v>
      </c>
      <c r="R322" t="n">
        <v>46</v>
      </c>
    </row>
    <row r="323" spans="16:18">
      <c r="P323" s="12" t="n">
        <v>43427</v>
      </c>
      <c r="Q323">
        <f>Q316-1</f>
        <v>1</v>
      </c>
      <c r="R323" t="n">
        <v>46</v>
      </c>
    </row>
    <row r="324" spans="16:18">
      <c r="P324" s="12" t="n">
        <v>43426</v>
      </c>
      <c r="Q324">
        <f>Q317-1</f>
        <v>1</v>
      </c>
      <c r="R324" t="n">
        <v>46</v>
      </c>
    </row>
    <row r="325" spans="16:18">
      <c r="P325" s="12" t="n">
        <v>43425</v>
      </c>
      <c r="Q325">
        <f>Q318-1</f>
        <v>1</v>
      </c>
      <c r="R325" t="n">
        <v>46</v>
      </c>
    </row>
    <row r="326" spans="16:18">
      <c r="P326" s="12" t="n">
        <v>43424</v>
      </c>
      <c r="Q326">
        <f>Q319-1</f>
        <v>1</v>
      </c>
      <c r="R326" t="n">
        <v>46</v>
      </c>
    </row>
    <row r="327" spans="16:18">
      <c r="P327" s="12" t="n">
        <v>43423</v>
      </c>
      <c r="Q327">
        <f>Q320-1</f>
        <v>1</v>
      </c>
      <c r="R327" t="n">
        <v>46</v>
      </c>
    </row>
    <row r="328" spans="16:18">
      <c r="P328" s="12" t="n">
        <v>43422</v>
      </c>
      <c r="Q328" t="n">
        <v>16</v>
      </c>
      <c r="R328" t="n">
        <v>45</v>
      </c>
    </row>
    <row r="329" spans="16:18">
      <c r="P329" s="12" t="n">
        <v>43421</v>
      </c>
      <c r="Q329" t="n">
        <v>16</v>
      </c>
      <c r="R329" t="n">
        <v>45</v>
      </c>
    </row>
    <row r="330" spans="16:18">
      <c r="P330" s="12" t="n">
        <v>43420</v>
      </c>
      <c r="Q330" t="n">
        <v>16</v>
      </c>
      <c r="R330" t="n">
        <v>45</v>
      </c>
    </row>
    <row r="331" spans="16:18">
      <c r="P331" s="12" t="n">
        <v>43419</v>
      </c>
      <c r="Q331" t="n">
        <v>16</v>
      </c>
      <c r="R331" t="n">
        <v>45</v>
      </c>
    </row>
    <row r="332" spans="16:18">
      <c r="P332" s="12" t="n">
        <v>43418</v>
      </c>
      <c r="Q332" t="n">
        <v>16</v>
      </c>
      <c r="R332" t="n">
        <v>45</v>
      </c>
    </row>
    <row r="333" spans="16:18">
      <c r="P333" s="12" t="n">
        <v>43417</v>
      </c>
      <c r="Q333" t="n">
        <v>16</v>
      </c>
      <c r="R333" t="n">
        <v>45</v>
      </c>
    </row>
    <row r="334" spans="16:18">
      <c r="P334" s="12" t="n">
        <v>43416</v>
      </c>
      <c r="Q334" t="n">
        <v>16</v>
      </c>
      <c r="R334" t="n">
        <v>45</v>
      </c>
    </row>
    <row r="335" spans="16:18">
      <c r="P335" s="12" t="n">
        <v>43415</v>
      </c>
      <c r="Q335">
        <f>Q328-1</f>
        <v>15</v>
      </c>
      <c r="R335" t="n">
        <v>45</v>
      </c>
    </row>
    <row r="336" spans="16:18">
      <c r="P336" s="12" t="n">
        <v>43414</v>
      </c>
      <c r="Q336">
        <f>Q329-1</f>
        <v>15</v>
      </c>
      <c r="R336" t="n">
        <v>45</v>
      </c>
    </row>
    <row r="337" spans="16:18">
      <c r="P337" s="12" t="n">
        <v>43413</v>
      </c>
      <c r="Q337">
        <f>Q330-1</f>
        <v>15</v>
      </c>
      <c r="R337" t="n">
        <v>45</v>
      </c>
    </row>
    <row r="338" spans="16:18">
      <c r="P338" s="12" t="n">
        <v>43412</v>
      </c>
      <c r="Q338">
        <f>Q331-1</f>
        <v>15</v>
      </c>
      <c r="R338" t="n">
        <v>45</v>
      </c>
    </row>
    <row r="339" spans="16:18">
      <c r="P339" s="12" t="n">
        <v>43411</v>
      </c>
      <c r="Q339">
        <f>Q332-1</f>
        <v>15</v>
      </c>
      <c r="R339" t="n">
        <v>45</v>
      </c>
    </row>
    <row r="340" spans="16:18">
      <c r="P340" s="12" t="n">
        <v>43410</v>
      </c>
      <c r="Q340">
        <f>Q333-1</f>
        <v>15</v>
      </c>
      <c r="R340" t="n">
        <v>45</v>
      </c>
    </row>
    <row r="341" spans="16:18">
      <c r="P341" s="12" t="n">
        <v>43409</v>
      </c>
      <c r="Q341">
        <f>Q334-1</f>
        <v>15</v>
      </c>
      <c r="R341" t="n">
        <v>45</v>
      </c>
    </row>
    <row r="342" spans="16:18">
      <c r="P342" s="12" t="n">
        <v>43408</v>
      </c>
      <c r="Q342">
        <f>Q335-1</f>
        <v>14</v>
      </c>
      <c r="R342" t="n">
        <v>45</v>
      </c>
    </row>
    <row r="343" spans="16:18">
      <c r="P343" s="12" t="n">
        <v>43407</v>
      </c>
      <c r="Q343">
        <f>Q336-1</f>
        <v>14</v>
      </c>
      <c r="R343" t="n">
        <v>45</v>
      </c>
    </row>
    <row r="344" spans="16:18">
      <c r="P344" s="12" t="n">
        <v>43406</v>
      </c>
      <c r="Q344">
        <f>Q337-1</f>
        <v>14</v>
      </c>
      <c r="R344" t="n">
        <v>45</v>
      </c>
    </row>
    <row r="345" spans="16:18">
      <c r="P345" s="12" t="n">
        <v>43405</v>
      </c>
      <c r="Q345">
        <f>Q338-1</f>
        <v>14</v>
      </c>
      <c r="R345" t="n">
        <v>45</v>
      </c>
    </row>
    <row r="346" spans="16:18">
      <c r="P346" s="12" t="n">
        <v>43404</v>
      </c>
      <c r="Q346">
        <f>Q339-1</f>
        <v>14</v>
      </c>
      <c r="R346" t="n">
        <v>45</v>
      </c>
    </row>
    <row r="347" spans="16:18">
      <c r="P347" s="12" t="n">
        <v>43403</v>
      </c>
      <c r="Q347">
        <f>Q340-1</f>
        <v>14</v>
      </c>
      <c r="R347" t="n">
        <v>45</v>
      </c>
    </row>
    <row r="348" spans="16:18">
      <c r="P348" s="12" t="n">
        <v>43402</v>
      </c>
      <c r="Q348">
        <f>Q341-1</f>
        <v>14</v>
      </c>
      <c r="R348" t="n">
        <v>45</v>
      </c>
    </row>
    <row r="349" spans="16:18">
      <c r="P349" s="12" t="n">
        <v>43401</v>
      </c>
      <c r="Q349">
        <f>Q342-1</f>
        <v>13</v>
      </c>
      <c r="R349" t="n">
        <v>45</v>
      </c>
    </row>
    <row r="350" spans="16:18">
      <c r="P350" s="12" t="n">
        <v>43400</v>
      </c>
      <c r="Q350">
        <f>Q343-1</f>
        <v>13</v>
      </c>
      <c r="R350" t="n">
        <v>45</v>
      </c>
    </row>
    <row r="351" spans="16:18">
      <c r="P351" s="12" t="n">
        <v>43399</v>
      </c>
      <c r="Q351">
        <f>Q344-1</f>
        <v>13</v>
      </c>
      <c r="R351" t="n">
        <v>45</v>
      </c>
    </row>
    <row r="352" spans="16:18">
      <c r="P352" s="12" t="n">
        <v>43398</v>
      </c>
      <c r="Q352">
        <f>Q345-1</f>
        <v>13</v>
      </c>
      <c r="R352" t="n">
        <v>45</v>
      </c>
    </row>
    <row r="353" spans="16:18">
      <c r="P353" s="12" t="n">
        <v>43397</v>
      </c>
      <c r="Q353">
        <f>Q346-1</f>
        <v>13</v>
      </c>
      <c r="R353" t="n">
        <v>45</v>
      </c>
    </row>
    <row r="354" spans="16:18">
      <c r="P354" s="12" t="n">
        <v>43396</v>
      </c>
      <c r="Q354">
        <f>Q347-1</f>
        <v>13</v>
      </c>
      <c r="R354" t="n">
        <v>45</v>
      </c>
    </row>
    <row r="355" spans="16:18">
      <c r="P355" s="12" t="n">
        <v>43395</v>
      </c>
      <c r="Q355">
        <f>Q348-1</f>
        <v>13</v>
      </c>
      <c r="R355" t="n">
        <v>45</v>
      </c>
    </row>
    <row r="356" spans="16:18">
      <c r="P356" s="12" t="n">
        <v>43394</v>
      </c>
      <c r="Q356">
        <f>Q349-1</f>
        <v>12</v>
      </c>
      <c r="R356" t="n">
        <v>45</v>
      </c>
    </row>
    <row r="357" spans="16:18">
      <c r="P357" s="12" t="n">
        <v>43393</v>
      </c>
      <c r="Q357">
        <f>Q350-1</f>
        <v>12</v>
      </c>
      <c r="R357" t="n">
        <v>45</v>
      </c>
    </row>
    <row r="358" spans="16:18">
      <c r="P358" s="12" t="n">
        <v>43392</v>
      </c>
      <c r="Q358">
        <f>Q351-1</f>
        <v>12</v>
      </c>
      <c r="R358" t="n">
        <v>45</v>
      </c>
    </row>
    <row r="359" spans="16:18">
      <c r="P359" s="12" t="n">
        <v>43391</v>
      </c>
      <c r="Q359">
        <f>Q352-1</f>
        <v>12</v>
      </c>
      <c r="R359" t="n">
        <v>45</v>
      </c>
    </row>
    <row r="360" spans="16:18">
      <c r="P360" s="12" t="n">
        <v>43390</v>
      </c>
      <c r="Q360">
        <f>Q353-1</f>
        <v>12</v>
      </c>
      <c r="R360" t="n">
        <v>45</v>
      </c>
    </row>
    <row r="361" spans="16:18">
      <c r="P361" s="12" t="n">
        <v>43389</v>
      </c>
      <c r="Q361">
        <f>Q354-1</f>
        <v>12</v>
      </c>
      <c r="R361" t="n">
        <v>45</v>
      </c>
    </row>
    <row r="362" spans="16:18">
      <c r="P362" s="12" t="n">
        <v>43388</v>
      </c>
      <c r="Q362">
        <f>Q355-1</f>
        <v>12</v>
      </c>
      <c r="R362" t="n">
        <v>45</v>
      </c>
    </row>
    <row r="363" spans="16:18">
      <c r="P363" s="12" t="n">
        <v>43387</v>
      </c>
      <c r="Q363">
        <f>Q356-1</f>
        <v>11</v>
      </c>
      <c r="R363" t="n">
        <v>45</v>
      </c>
    </row>
    <row r="364" spans="16:18">
      <c r="P364" s="12" t="n">
        <v>43386</v>
      </c>
      <c r="Q364">
        <f>Q357-1</f>
        <v>11</v>
      </c>
      <c r="R364" t="n">
        <v>45</v>
      </c>
    </row>
    <row r="365" spans="16:18">
      <c r="P365" s="12" t="n">
        <v>43385</v>
      </c>
      <c r="Q365">
        <f>Q358-1</f>
        <v>11</v>
      </c>
      <c r="R365" t="n">
        <v>45</v>
      </c>
    </row>
    <row r="366" spans="16:18">
      <c r="P366" s="12" t="n">
        <v>43384</v>
      </c>
      <c r="Q366">
        <f>Q359-1</f>
        <v>11</v>
      </c>
      <c r="R366" t="n">
        <v>45</v>
      </c>
    </row>
    <row r="367" spans="16:18">
      <c r="P367" s="12" t="n">
        <v>43383</v>
      </c>
      <c r="Q367">
        <f>Q360-1</f>
        <v>11</v>
      </c>
      <c r="R367" t="n">
        <v>45</v>
      </c>
    </row>
    <row r="368" spans="16:18">
      <c r="P368" s="12" t="n">
        <v>43382</v>
      </c>
      <c r="Q368">
        <f>Q361-1</f>
        <v>11</v>
      </c>
      <c r="R368" t="n">
        <v>45</v>
      </c>
    </row>
    <row r="369" spans="16:18">
      <c r="P369" s="12" t="n">
        <v>43381</v>
      </c>
      <c r="Q369">
        <f>Q362-1</f>
        <v>11</v>
      </c>
      <c r="R369" t="n">
        <v>45</v>
      </c>
    </row>
    <row r="370" spans="16:18">
      <c r="P370" s="12" t="n">
        <v>43380</v>
      </c>
      <c r="Q370">
        <f>Q363-1</f>
        <v>10</v>
      </c>
      <c r="R370" t="n">
        <v>45</v>
      </c>
    </row>
    <row r="371" spans="16:18">
      <c r="P371" s="12" t="n">
        <v>43379</v>
      </c>
      <c r="Q371">
        <f>Q364-1</f>
        <v>10</v>
      </c>
      <c r="R371" t="n">
        <v>45</v>
      </c>
    </row>
    <row r="372" spans="16:18">
      <c r="P372" s="12" t="n">
        <v>43378</v>
      </c>
      <c r="Q372">
        <f>Q365-1</f>
        <v>10</v>
      </c>
      <c r="R372" t="n">
        <v>45</v>
      </c>
    </row>
    <row r="373" spans="16:18">
      <c r="P373" s="12" t="n">
        <v>43377</v>
      </c>
      <c r="Q373">
        <f>Q366-1</f>
        <v>10</v>
      </c>
      <c r="R373" t="n">
        <v>45</v>
      </c>
    </row>
    <row r="374" spans="16:18">
      <c r="P374" s="12" t="n">
        <v>43376</v>
      </c>
      <c r="Q374">
        <f>Q367-1</f>
        <v>10</v>
      </c>
      <c r="R374" t="n">
        <v>45</v>
      </c>
    </row>
    <row r="375" spans="16:18">
      <c r="P375" s="12" t="n">
        <v>43375</v>
      </c>
      <c r="Q375">
        <f>Q368-1</f>
        <v>10</v>
      </c>
      <c r="R375" t="n">
        <v>45</v>
      </c>
    </row>
    <row r="376" spans="16:18">
      <c r="P376" s="12" t="n">
        <v>43374</v>
      </c>
      <c r="Q376">
        <f>Q369-1</f>
        <v>10</v>
      </c>
      <c r="R376" t="n">
        <v>45</v>
      </c>
    </row>
    <row r="377" spans="16:18">
      <c r="P377" s="12" t="n">
        <v>43373</v>
      </c>
      <c r="Q377">
        <f>Q370-1</f>
        <v>9</v>
      </c>
      <c r="R377" t="n">
        <v>45</v>
      </c>
    </row>
    <row r="378" spans="16:18">
      <c r="P378" s="12" t="n">
        <v>43372</v>
      </c>
      <c r="Q378">
        <f>Q371-1</f>
        <v>9</v>
      </c>
      <c r="R378" t="n">
        <v>45</v>
      </c>
    </row>
    <row r="379" spans="16:18">
      <c r="P379" s="12" t="n">
        <v>43371</v>
      </c>
      <c r="Q379">
        <f>Q372-1</f>
        <v>9</v>
      </c>
      <c r="R379" t="n">
        <v>45</v>
      </c>
    </row>
    <row r="380" spans="16:18">
      <c r="P380" s="12" t="n">
        <v>43370</v>
      </c>
      <c r="Q380">
        <f>Q373-1</f>
        <v>9</v>
      </c>
      <c r="R380" t="n">
        <v>45</v>
      </c>
    </row>
    <row r="381" spans="16:18">
      <c r="P381" s="12" t="n">
        <v>43369</v>
      </c>
      <c r="Q381">
        <f>Q374-1</f>
        <v>9</v>
      </c>
      <c r="R381" t="n">
        <v>45</v>
      </c>
    </row>
    <row r="382" spans="16:18">
      <c r="P382" s="12" t="n">
        <v>43368</v>
      </c>
      <c r="Q382">
        <f>Q375-1</f>
        <v>9</v>
      </c>
      <c r="R382" t="n">
        <v>45</v>
      </c>
    </row>
    <row r="383" spans="16:18">
      <c r="P383" s="12" t="n">
        <v>43367</v>
      </c>
      <c r="Q383">
        <f>Q376-1</f>
        <v>9</v>
      </c>
      <c r="R383" t="n">
        <v>45</v>
      </c>
    </row>
    <row r="384" spans="16:18">
      <c r="P384" s="12" t="n">
        <v>43366</v>
      </c>
      <c r="Q384">
        <f>Q377-1</f>
        <v>8</v>
      </c>
      <c r="R384" t="n">
        <v>45</v>
      </c>
    </row>
    <row r="385" spans="16:18">
      <c r="P385" s="12" t="n">
        <v>43365</v>
      </c>
      <c r="Q385">
        <f>Q378-1</f>
        <v>8</v>
      </c>
      <c r="R385" t="n">
        <v>45</v>
      </c>
    </row>
    <row r="386" spans="16:18">
      <c r="P386" s="12" t="n">
        <v>43364</v>
      </c>
      <c r="Q386">
        <f>Q379-1</f>
        <v>8</v>
      </c>
      <c r="R386" t="n">
        <v>45</v>
      </c>
    </row>
    <row r="387" spans="16:18">
      <c r="P387" s="12" t="n">
        <v>43363</v>
      </c>
      <c r="Q387">
        <f>Q380-1</f>
        <v>8</v>
      </c>
      <c r="R387" t="n">
        <v>45</v>
      </c>
    </row>
    <row r="388" spans="16:18">
      <c r="P388" s="12" t="n">
        <v>43362</v>
      </c>
      <c r="Q388">
        <f>Q381-1</f>
        <v>8</v>
      </c>
      <c r="R388" t="n">
        <v>45</v>
      </c>
    </row>
    <row r="389" spans="16:18">
      <c r="P389" s="12" t="n">
        <v>43361</v>
      </c>
      <c r="Q389">
        <f>Q382-1</f>
        <v>8</v>
      </c>
      <c r="R389" t="n">
        <v>45</v>
      </c>
    </row>
    <row r="390" spans="16:18">
      <c r="P390" s="12" t="n">
        <v>43360</v>
      </c>
      <c r="Q390">
        <f>Q383-1</f>
        <v>8</v>
      </c>
      <c r="R390" t="n">
        <v>45</v>
      </c>
    </row>
    <row r="391" spans="16:18">
      <c r="P391" s="12" t="n">
        <v>43359</v>
      </c>
      <c r="Q391">
        <f>Q384-1</f>
        <v>7</v>
      </c>
      <c r="R391" t="n">
        <v>45</v>
      </c>
    </row>
    <row r="392" spans="16:18">
      <c r="P392" s="12" t="n">
        <v>43358</v>
      </c>
      <c r="Q392">
        <f>Q385-1</f>
        <v>7</v>
      </c>
      <c r="R392" t="n">
        <v>45</v>
      </c>
    </row>
    <row r="393" spans="16:18">
      <c r="P393" s="12" t="n">
        <v>43357</v>
      </c>
      <c r="Q393">
        <f>Q386-1</f>
        <v>7</v>
      </c>
      <c r="R393" t="n">
        <v>45</v>
      </c>
    </row>
    <row r="394" spans="16:18">
      <c r="P394" s="12" t="n">
        <v>43356</v>
      </c>
      <c r="Q394">
        <f>Q387-1</f>
        <v>7</v>
      </c>
      <c r="R394" t="n">
        <v>45</v>
      </c>
    </row>
    <row r="395" spans="16:18">
      <c r="P395" s="12" t="n">
        <v>43355</v>
      </c>
      <c r="Q395">
        <f>Q388-1</f>
        <v>7</v>
      </c>
      <c r="R395" t="n">
        <v>45</v>
      </c>
    </row>
    <row r="396" spans="16:18">
      <c r="P396" s="12" t="n">
        <v>43354</v>
      </c>
      <c r="Q396">
        <f>Q389-1</f>
        <v>7</v>
      </c>
      <c r="R396" t="n">
        <v>45</v>
      </c>
    </row>
    <row r="397" spans="16:18">
      <c r="P397" s="12" t="n">
        <v>43353</v>
      </c>
      <c r="Q397">
        <f>Q390-1</f>
        <v>7</v>
      </c>
      <c r="R397" t="n">
        <v>45</v>
      </c>
    </row>
    <row r="398" spans="16:18">
      <c r="P398" s="12" t="n">
        <v>43352</v>
      </c>
      <c r="Q398">
        <f>Q391-1</f>
        <v>6</v>
      </c>
      <c r="R398" t="n">
        <v>45</v>
      </c>
    </row>
    <row r="399" spans="16:18">
      <c r="P399" s="12" t="n">
        <v>43351</v>
      </c>
      <c r="Q399">
        <f>Q392-1</f>
        <v>6</v>
      </c>
      <c r="R399" t="n">
        <v>45</v>
      </c>
    </row>
    <row r="400" spans="16:18">
      <c r="P400" s="12" t="n">
        <v>43350</v>
      </c>
      <c r="Q400">
        <f>Q393-1</f>
        <v>6</v>
      </c>
      <c r="R400" t="n">
        <v>45</v>
      </c>
    </row>
    <row r="401" spans="16:18">
      <c r="P401" s="12" t="n">
        <v>43349</v>
      </c>
      <c r="Q401">
        <f>Q394-1</f>
        <v>6</v>
      </c>
      <c r="R401" t="n">
        <v>45</v>
      </c>
    </row>
    <row r="402" spans="16:18">
      <c r="P402" s="12" t="n">
        <v>43348</v>
      </c>
      <c r="Q402">
        <f>Q395-1</f>
        <v>6</v>
      </c>
      <c r="R402" t="n">
        <v>45</v>
      </c>
    </row>
    <row r="403" spans="16:18">
      <c r="P403" s="12" t="n">
        <v>43347</v>
      </c>
      <c r="Q403">
        <f>Q396-1</f>
        <v>6</v>
      </c>
      <c r="R403" t="n">
        <v>45</v>
      </c>
    </row>
    <row r="404" spans="16:18">
      <c r="P404" s="12" t="n">
        <v>43346</v>
      </c>
      <c r="Q404">
        <f>Q397-1</f>
        <v>6</v>
      </c>
      <c r="R404" t="n">
        <v>45</v>
      </c>
    </row>
    <row r="405" spans="16:18">
      <c r="P405" s="12" t="n">
        <v>43345</v>
      </c>
      <c r="Q405">
        <f>Q398-1</f>
        <v>5</v>
      </c>
      <c r="R405" t="n">
        <v>45</v>
      </c>
    </row>
    <row r="406" spans="16:18">
      <c r="P406" s="12" t="n">
        <v>43344</v>
      </c>
      <c r="Q406">
        <f>Q399-1</f>
        <v>5</v>
      </c>
      <c r="R406" t="n">
        <v>45</v>
      </c>
    </row>
    <row r="407" spans="16:18">
      <c r="P407" s="12" t="n">
        <v>43343</v>
      </c>
      <c r="Q407">
        <f>Q400-1</f>
        <v>5</v>
      </c>
      <c r="R407" t="n">
        <v>45</v>
      </c>
    </row>
    <row r="408" spans="16:18">
      <c r="P408" s="12" t="n">
        <v>43342</v>
      </c>
      <c r="Q408">
        <f>Q401-1</f>
        <v>5</v>
      </c>
      <c r="R408" t="n">
        <v>45</v>
      </c>
    </row>
    <row r="409" spans="16:18">
      <c r="P409" s="12" t="n">
        <v>43341</v>
      </c>
      <c r="Q409">
        <f>Q402-1</f>
        <v>5</v>
      </c>
      <c r="R409" t="n">
        <v>45</v>
      </c>
    </row>
    <row r="410" spans="16:18">
      <c r="P410" s="12" t="n">
        <v>43340</v>
      </c>
      <c r="Q410">
        <f>Q403-1</f>
        <v>5</v>
      </c>
      <c r="R410" t="n">
        <v>45</v>
      </c>
    </row>
    <row r="411" spans="16:18">
      <c r="P411" s="12" t="n">
        <v>43339</v>
      </c>
      <c r="Q411">
        <f>Q404-1</f>
        <v>5</v>
      </c>
      <c r="R411" t="n">
        <v>45</v>
      </c>
    </row>
    <row r="412" spans="16:18">
      <c r="P412" s="12" t="n">
        <v>43338</v>
      </c>
      <c r="Q412">
        <f>Q405-1</f>
        <v>4</v>
      </c>
      <c r="R412" t="n">
        <v>45</v>
      </c>
    </row>
    <row r="413" spans="16:18">
      <c r="P413" s="12" t="n">
        <v>43337</v>
      </c>
      <c r="Q413">
        <f>Q406-1</f>
        <v>4</v>
      </c>
      <c r="R413" t="n">
        <v>45</v>
      </c>
    </row>
    <row r="414" spans="16:18">
      <c r="P414" s="12" t="n">
        <v>43336</v>
      </c>
      <c r="Q414">
        <f>Q407-1</f>
        <v>4</v>
      </c>
      <c r="R414" t="n">
        <v>45</v>
      </c>
    </row>
    <row r="415" spans="16:18">
      <c r="P415" s="12" t="n">
        <v>43335</v>
      </c>
      <c r="Q415">
        <f>Q408-1</f>
        <v>4</v>
      </c>
      <c r="R415" t="n">
        <v>45</v>
      </c>
    </row>
    <row r="416" spans="16:18">
      <c r="P416" s="12" t="n">
        <v>43334</v>
      </c>
      <c r="Q416">
        <f>Q409-1</f>
        <v>4</v>
      </c>
      <c r="R416" t="n">
        <v>45</v>
      </c>
    </row>
    <row r="417" spans="16:18">
      <c r="P417" s="12" t="n">
        <v>43333</v>
      </c>
      <c r="Q417">
        <f>Q410-1</f>
        <v>4</v>
      </c>
      <c r="R417" t="n">
        <v>45</v>
      </c>
    </row>
    <row r="418" spans="16:18">
      <c r="P418" s="12" t="n">
        <v>43332</v>
      </c>
      <c r="Q418">
        <f>Q411-1</f>
        <v>4</v>
      </c>
      <c r="R418" t="n">
        <v>45</v>
      </c>
    </row>
    <row r="419" spans="16:18">
      <c r="P419" s="12" t="n">
        <v>43331</v>
      </c>
      <c r="Q419">
        <f>Q412-1</f>
        <v>3</v>
      </c>
      <c r="R419" t="n">
        <v>45</v>
      </c>
    </row>
    <row r="420" spans="16:18">
      <c r="P420" s="12" t="n">
        <v>43330</v>
      </c>
      <c r="Q420">
        <f>Q413-1</f>
        <v>3</v>
      </c>
      <c r="R420" t="n">
        <v>45</v>
      </c>
    </row>
    <row r="421" spans="16:18">
      <c r="P421" s="12" t="n">
        <v>43329</v>
      </c>
      <c r="Q421">
        <f>Q414-1</f>
        <v>3</v>
      </c>
      <c r="R421" t="n">
        <v>45</v>
      </c>
    </row>
    <row r="422" spans="16:18">
      <c r="P422" s="12" t="n">
        <v>43328</v>
      </c>
      <c r="Q422">
        <f>Q415-1</f>
        <v>3</v>
      </c>
      <c r="R422" t="n">
        <v>45</v>
      </c>
    </row>
    <row r="423" spans="16:18">
      <c r="P423" s="12" t="n">
        <v>43327</v>
      </c>
      <c r="Q423">
        <f>Q416-1</f>
        <v>3</v>
      </c>
      <c r="R423" t="n">
        <v>45</v>
      </c>
    </row>
    <row r="424" spans="16:18">
      <c r="P424" s="12" t="n">
        <v>43326</v>
      </c>
      <c r="Q424">
        <f>Q417-1</f>
        <v>3</v>
      </c>
      <c r="R424" t="n">
        <v>45</v>
      </c>
    </row>
    <row r="425" spans="16:18">
      <c r="P425" s="12" t="n">
        <v>43325</v>
      </c>
      <c r="Q425">
        <f>Q418-1</f>
        <v>3</v>
      </c>
      <c r="R425" t="n">
        <v>45</v>
      </c>
    </row>
    <row r="426" spans="16:18">
      <c r="P426" s="12" t="n">
        <v>43324</v>
      </c>
      <c r="Q426">
        <f>Q419-1</f>
        <v>2</v>
      </c>
      <c r="R426" t="n">
        <v>45</v>
      </c>
    </row>
    <row r="427" spans="16:18">
      <c r="P427" s="12" t="n">
        <v>43323</v>
      </c>
      <c r="Q427">
        <f>Q420-1</f>
        <v>2</v>
      </c>
      <c r="R427" t="n">
        <v>45</v>
      </c>
    </row>
    <row r="428" spans="16:18">
      <c r="P428" s="12" t="n">
        <v>43322</v>
      </c>
      <c r="Q428">
        <f>Q421-1</f>
        <v>2</v>
      </c>
      <c r="R428" t="n">
        <v>45</v>
      </c>
    </row>
    <row r="429" spans="16:18">
      <c r="P429" s="12" t="n">
        <v>43321</v>
      </c>
      <c r="Q429">
        <f>Q422-1</f>
        <v>2</v>
      </c>
      <c r="R429" t="n">
        <v>45</v>
      </c>
    </row>
    <row r="430" spans="16:18">
      <c r="P430" s="12" t="n">
        <v>43320</v>
      </c>
      <c r="Q430">
        <f>Q423-1</f>
        <v>2</v>
      </c>
      <c r="R430" t="n">
        <v>45</v>
      </c>
    </row>
    <row r="431" spans="16:18">
      <c r="P431" s="12" t="n">
        <v>43319</v>
      </c>
      <c r="Q431">
        <f>Q424-1</f>
        <v>2</v>
      </c>
      <c r="R431" t="n">
        <v>45</v>
      </c>
    </row>
    <row r="432" spans="16:18">
      <c r="P432" s="12" t="n">
        <v>43318</v>
      </c>
      <c r="Q432">
        <f>Q425-1</f>
        <v>2</v>
      </c>
      <c r="R432" t="n">
        <v>45</v>
      </c>
    </row>
    <row r="433" spans="16:18">
      <c r="P433" s="12" t="n">
        <v>43317</v>
      </c>
      <c r="Q433">
        <f>Q426-1</f>
        <v>1</v>
      </c>
      <c r="R433" t="n">
        <v>45</v>
      </c>
    </row>
    <row r="434" spans="16:18">
      <c r="P434" s="12" t="n">
        <v>43316</v>
      </c>
      <c r="Q434">
        <f>Q427-1</f>
        <v>1</v>
      </c>
      <c r="R434" t="n">
        <v>45</v>
      </c>
    </row>
    <row r="435" spans="16:18">
      <c r="P435" s="12" t="n">
        <v>43315</v>
      </c>
      <c r="Q435">
        <f>Q428-1</f>
        <v>1</v>
      </c>
      <c r="R435" t="n">
        <v>45</v>
      </c>
    </row>
    <row r="436" spans="16:18">
      <c r="P436" s="12" t="n">
        <v>43314</v>
      </c>
      <c r="Q436">
        <f>Q429-1</f>
        <v>1</v>
      </c>
      <c r="R436" t="n">
        <v>45</v>
      </c>
    </row>
    <row r="437" spans="16:18">
      <c r="P437" s="12" t="n">
        <v>43313</v>
      </c>
      <c r="Q437">
        <f>Q430-1</f>
        <v>1</v>
      </c>
      <c r="R437" t="n">
        <v>45</v>
      </c>
    </row>
    <row r="438" spans="16:18">
      <c r="P438" s="12" t="n">
        <v>43312</v>
      </c>
      <c r="Q438">
        <f>Q431-1</f>
        <v>1</v>
      </c>
      <c r="R438" t="n">
        <v>45</v>
      </c>
    </row>
    <row r="439" spans="16:18">
      <c r="P439" s="12" t="n">
        <v>43311</v>
      </c>
      <c r="Q439">
        <f>Q432-1</f>
        <v>1</v>
      </c>
      <c r="R439" t="n">
        <v>45</v>
      </c>
    </row>
    <row r="440" spans="16:18">
      <c r="P440" s="12" t="n">
        <v>43310</v>
      </c>
      <c r="Q440" t="n">
        <v>16</v>
      </c>
      <c r="R440" t="n">
        <v>44</v>
      </c>
    </row>
    <row r="441" spans="16:18">
      <c r="P441" s="12" t="n">
        <v>43309</v>
      </c>
      <c r="Q441" t="n">
        <v>16</v>
      </c>
      <c r="R441" t="n">
        <v>44</v>
      </c>
    </row>
    <row r="442" spans="16:18">
      <c r="P442" s="12" t="n">
        <v>43308</v>
      </c>
      <c r="Q442" t="n">
        <v>16</v>
      </c>
      <c r="R442" t="n">
        <v>44</v>
      </c>
    </row>
    <row r="443" spans="16:18">
      <c r="P443" s="12" t="n">
        <v>43307</v>
      </c>
      <c r="Q443" t="n">
        <v>16</v>
      </c>
      <c r="R443" t="n">
        <v>44</v>
      </c>
    </row>
    <row r="444" spans="16:18">
      <c r="P444" s="12" t="n">
        <v>43306</v>
      </c>
      <c r="Q444" t="n">
        <v>16</v>
      </c>
      <c r="R444" t="n">
        <v>44</v>
      </c>
    </row>
    <row r="445" spans="16:18">
      <c r="P445" s="12" t="n">
        <v>43305</v>
      </c>
      <c r="Q445" t="n">
        <v>16</v>
      </c>
      <c r="R445" t="n">
        <v>44</v>
      </c>
    </row>
    <row r="446" spans="16:18">
      <c r="P446" s="12" t="n">
        <v>43304</v>
      </c>
      <c r="Q446" t="n">
        <v>16</v>
      </c>
      <c r="R446" t="n">
        <v>44</v>
      </c>
    </row>
    <row r="447" spans="16:18">
      <c r="P447" s="12" t="n">
        <v>43303</v>
      </c>
      <c r="Q447">
        <f>Q440-1</f>
        <v>15</v>
      </c>
      <c r="R447" t="n">
        <v>44</v>
      </c>
    </row>
    <row r="448" spans="16:18">
      <c r="P448" s="12" t="n">
        <v>43302</v>
      </c>
      <c r="Q448">
        <f>Q441-1</f>
        <v>15</v>
      </c>
      <c r="R448" t="n">
        <v>44</v>
      </c>
    </row>
    <row r="449" spans="16:18">
      <c r="P449" s="12" t="n">
        <v>43301</v>
      </c>
      <c r="Q449">
        <f>Q442-1</f>
        <v>15</v>
      </c>
      <c r="R449" t="n">
        <v>44</v>
      </c>
    </row>
    <row r="450" spans="16:18">
      <c r="P450" s="12" t="n">
        <v>43300</v>
      </c>
      <c r="Q450">
        <f>Q443-1</f>
        <v>15</v>
      </c>
      <c r="R450" t="n">
        <v>44</v>
      </c>
    </row>
    <row r="451" spans="16:18">
      <c r="P451" s="12" t="n">
        <v>43299</v>
      </c>
      <c r="Q451">
        <f>Q444-1</f>
        <v>15</v>
      </c>
      <c r="R451" t="n">
        <v>44</v>
      </c>
    </row>
    <row r="452" spans="16:18">
      <c r="P452" s="12" t="n">
        <v>43298</v>
      </c>
      <c r="Q452">
        <f>Q445-1</f>
        <v>15</v>
      </c>
      <c r="R452" t="n">
        <v>44</v>
      </c>
    </row>
    <row r="453" spans="16:18">
      <c r="P453" s="12" t="n">
        <v>43297</v>
      </c>
      <c r="Q453">
        <f>Q446-1</f>
        <v>15</v>
      </c>
      <c r="R453" t="n">
        <v>44</v>
      </c>
    </row>
    <row r="454" spans="16:18">
      <c r="P454" s="12" t="n">
        <v>43296</v>
      </c>
      <c r="Q454">
        <f>Q447-1</f>
        <v>14</v>
      </c>
      <c r="R454" t="n">
        <v>44</v>
      </c>
    </row>
    <row r="455" spans="16:18">
      <c r="P455" s="12" t="n">
        <v>43295</v>
      </c>
      <c r="Q455">
        <f>Q448-1</f>
        <v>14</v>
      </c>
      <c r="R455" t="n">
        <v>44</v>
      </c>
    </row>
    <row r="456" spans="16:18">
      <c r="P456" s="12" t="n">
        <v>43294</v>
      </c>
      <c r="Q456">
        <f>Q449-1</f>
        <v>14</v>
      </c>
      <c r="R456" t="n">
        <v>44</v>
      </c>
    </row>
    <row r="457" spans="16:18">
      <c r="P457" s="12" t="n">
        <v>43293</v>
      </c>
      <c r="Q457">
        <f>Q450-1</f>
        <v>14</v>
      </c>
      <c r="R457" t="n">
        <v>44</v>
      </c>
    </row>
    <row r="458" spans="16:18">
      <c r="P458" s="12" t="n">
        <v>43292</v>
      </c>
      <c r="Q458">
        <f>Q451-1</f>
        <v>14</v>
      </c>
      <c r="R458" t="n">
        <v>44</v>
      </c>
    </row>
    <row r="459" spans="16:18">
      <c r="P459" s="12" t="n">
        <v>43291</v>
      </c>
      <c r="Q459">
        <f>Q452-1</f>
        <v>14</v>
      </c>
      <c r="R459" t="n">
        <v>44</v>
      </c>
    </row>
    <row r="460" spans="16:18">
      <c r="P460" s="12" t="n">
        <v>43290</v>
      </c>
      <c r="Q460">
        <f>Q453-1</f>
        <v>14</v>
      </c>
      <c r="R460" t="n">
        <v>44</v>
      </c>
    </row>
    <row r="461" spans="16:18">
      <c r="P461" s="12" t="n">
        <v>43289</v>
      </c>
      <c r="Q461">
        <f>Q454-1</f>
        <v>13</v>
      </c>
      <c r="R461" t="n">
        <v>44</v>
      </c>
    </row>
    <row r="462" spans="16:18">
      <c r="P462" s="12" t="n">
        <v>43288</v>
      </c>
      <c r="Q462">
        <f>Q455-1</f>
        <v>13</v>
      </c>
      <c r="R462" t="n">
        <v>44</v>
      </c>
    </row>
    <row r="463" spans="16:18">
      <c r="P463" s="12" t="n">
        <v>43287</v>
      </c>
      <c r="Q463">
        <f>Q456-1</f>
        <v>13</v>
      </c>
      <c r="R463" t="n">
        <v>44</v>
      </c>
    </row>
    <row r="464" spans="16:18">
      <c r="P464" s="12" t="n">
        <v>43286</v>
      </c>
      <c r="Q464">
        <f>Q457-1</f>
        <v>13</v>
      </c>
      <c r="R464" t="n">
        <v>44</v>
      </c>
    </row>
    <row r="465" spans="16:18">
      <c r="P465" s="12" t="n">
        <v>43285</v>
      </c>
      <c r="Q465">
        <f>Q458-1</f>
        <v>13</v>
      </c>
      <c r="R465" t="n">
        <v>44</v>
      </c>
    </row>
    <row r="466" spans="16:18">
      <c r="P466" s="12" t="n">
        <v>43284</v>
      </c>
      <c r="Q466">
        <f>Q459-1</f>
        <v>13</v>
      </c>
      <c r="R466" t="n">
        <v>44</v>
      </c>
    </row>
    <row r="467" spans="16:18">
      <c r="P467" s="12" t="n">
        <v>43283</v>
      </c>
      <c r="Q467">
        <f>Q460-1</f>
        <v>13</v>
      </c>
      <c r="R467" t="n">
        <v>44</v>
      </c>
    </row>
    <row r="468" spans="16:18">
      <c r="P468" s="12" t="n">
        <v>43282</v>
      </c>
      <c r="Q468">
        <f>Q461-1</f>
        <v>12</v>
      </c>
      <c r="R468" t="n">
        <v>44</v>
      </c>
    </row>
    <row r="469" spans="16:18">
      <c r="P469" s="12" t="n">
        <v>43281</v>
      </c>
      <c r="Q469">
        <f>Q462-1</f>
        <v>12</v>
      </c>
      <c r="R469" t="n">
        <v>44</v>
      </c>
    </row>
    <row r="470" spans="16:18">
      <c r="P470" s="12" t="n">
        <v>43280</v>
      </c>
      <c r="Q470">
        <f>Q463-1</f>
        <v>12</v>
      </c>
      <c r="R470" t="n">
        <v>44</v>
      </c>
    </row>
    <row r="471" spans="16:18">
      <c r="P471" s="12" t="n">
        <v>43279</v>
      </c>
      <c r="Q471">
        <f>Q464-1</f>
        <v>12</v>
      </c>
      <c r="R471" t="n">
        <v>44</v>
      </c>
    </row>
    <row r="472" spans="16:18">
      <c r="P472" s="12" t="n">
        <v>43278</v>
      </c>
      <c r="Q472">
        <f>Q465-1</f>
        <v>12</v>
      </c>
      <c r="R472" t="n">
        <v>44</v>
      </c>
    </row>
    <row r="473" spans="16:18">
      <c r="P473" s="12" t="n">
        <v>43277</v>
      </c>
      <c r="Q473">
        <f>Q466-1</f>
        <v>12</v>
      </c>
      <c r="R473" t="n">
        <v>44</v>
      </c>
    </row>
    <row r="474" spans="16:18">
      <c r="P474" s="12" t="n">
        <v>43276</v>
      </c>
      <c r="Q474">
        <f>Q467-1</f>
        <v>12</v>
      </c>
      <c r="R474" t="n">
        <v>44</v>
      </c>
    </row>
    <row r="475" spans="16:18">
      <c r="P475" s="12" t="n">
        <v>43275</v>
      </c>
      <c r="Q475">
        <f>Q468-1</f>
        <v>11</v>
      </c>
      <c r="R475" t="n">
        <v>44</v>
      </c>
    </row>
    <row r="476" spans="16:18">
      <c r="P476" s="12" t="n">
        <v>43274</v>
      </c>
      <c r="Q476">
        <f>Q469-1</f>
        <v>11</v>
      </c>
      <c r="R476" t="n">
        <v>44</v>
      </c>
    </row>
    <row r="477" spans="16:18">
      <c r="P477" s="12" t="n">
        <v>43273</v>
      </c>
      <c r="Q477">
        <f>Q470-1</f>
        <v>11</v>
      </c>
      <c r="R477" t="n">
        <v>44</v>
      </c>
    </row>
    <row r="478" spans="16:18">
      <c r="P478" s="12" t="n">
        <v>43272</v>
      </c>
      <c r="Q478">
        <f>Q471-1</f>
        <v>11</v>
      </c>
      <c r="R478" t="n">
        <v>44</v>
      </c>
    </row>
    <row r="479" spans="16:18">
      <c r="P479" s="12" t="n">
        <v>43271</v>
      </c>
      <c r="Q479">
        <f>Q472-1</f>
        <v>11</v>
      </c>
      <c r="R479" t="n">
        <v>44</v>
      </c>
    </row>
    <row r="480" spans="16:18">
      <c r="P480" s="12" t="n">
        <v>43270</v>
      </c>
      <c r="Q480">
        <f>Q473-1</f>
        <v>11</v>
      </c>
      <c r="R480" t="n">
        <v>44</v>
      </c>
    </row>
    <row r="481" spans="16:18">
      <c r="P481" s="12" t="n">
        <v>43269</v>
      </c>
      <c r="Q481">
        <f>Q474-1</f>
        <v>11</v>
      </c>
      <c r="R481" t="n">
        <v>44</v>
      </c>
    </row>
    <row r="482" spans="16:18">
      <c r="P482" s="12" t="n">
        <v>43268</v>
      </c>
      <c r="Q482">
        <f>Q475-1</f>
        <v>10</v>
      </c>
      <c r="R482" t="n">
        <v>44</v>
      </c>
    </row>
    <row r="483" spans="16:18">
      <c r="P483" s="12" t="n">
        <v>43267</v>
      </c>
      <c r="Q483">
        <f>Q476-1</f>
        <v>10</v>
      </c>
      <c r="R483" t="n">
        <v>44</v>
      </c>
    </row>
    <row r="484" spans="16:18">
      <c r="P484" s="12" t="n">
        <v>43266</v>
      </c>
      <c r="Q484">
        <f>Q477-1</f>
        <v>10</v>
      </c>
      <c r="R484" t="n">
        <v>44</v>
      </c>
    </row>
    <row r="485" spans="16:18">
      <c r="P485" s="12" t="n">
        <v>43265</v>
      </c>
      <c r="Q485">
        <f>Q478-1</f>
        <v>10</v>
      </c>
      <c r="R485" t="n">
        <v>44</v>
      </c>
    </row>
    <row r="486" spans="16:18">
      <c r="P486" s="12" t="n">
        <v>43264</v>
      </c>
      <c r="Q486">
        <f>Q479-1</f>
        <v>10</v>
      </c>
      <c r="R486" t="n">
        <v>44</v>
      </c>
    </row>
    <row r="487" spans="16:18">
      <c r="P487" s="12" t="n">
        <v>43263</v>
      </c>
      <c r="Q487">
        <f>Q480-1</f>
        <v>10</v>
      </c>
      <c r="R487" t="n">
        <v>44</v>
      </c>
    </row>
    <row r="488" spans="16:18">
      <c r="P488" s="12" t="n">
        <v>43262</v>
      </c>
      <c r="Q488">
        <f>Q481-1</f>
        <v>10</v>
      </c>
      <c r="R488" t="n">
        <v>44</v>
      </c>
    </row>
    <row r="489" spans="16:18">
      <c r="P489" s="12" t="n">
        <v>43261</v>
      </c>
      <c r="Q489">
        <f>Q482-1</f>
        <v>9</v>
      </c>
      <c r="R489" t="n">
        <v>44</v>
      </c>
    </row>
    <row r="490" spans="16:18">
      <c r="P490" s="12" t="n">
        <v>43260</v>
      </c>
      <c r="Q490">
        <f>Q483-1</f>
        <v>9</v>
      </c>
      <c r="R490" t="n">
        <v>44</v>
      </c>
    </row>
    <row r="491" spans="16:18">
      <c r="P491" s="12" t="n">
        <v>43259</v>
      </c>
      <c r="Q491">
        <f>Q484-1</f>
        <v>9</v>
      </c>
      <c r="R491" t="n">
        <v>44</v>
      </c>
    </row>
    <row r="492" spans="16:18">
      <c r="P492" s="12" t="n">
        <v>43258</v>
      </c>
      <c r="Q492">
        <f>Q485-1</f>
        <v>9</v>
      </c>
      <c r="R492" t="n">
        <v>44</v>
      </c>
    </row>
    <row r="493" spans="16:18">
      <c r="P493" s="12" t="n">
        <v>43257</v>
      </c>
      <c r="Q493">
        <f>Q486-1</f>
        <v>9</v>
      </c>
      <c r="R493" t="n">
        <v>44</v>
      </c>
    </row>
    <row r="494" spans="16:18">
      <c r="P494" s="12" t="n">
        <v>43256</v>
      </c>
      <c r="Q494">
        <f>Q487-1</f>
        <v>9</v>
      </c>
      <c r="R494" t="n">
        <v>44</v>
      </c>
    </row>
    <row r="495" spans="16:18">
      <c r="P495" s="12" t="n">
        <v>43255</v>
      </c>
      <c r="Q495">
        <f>Q488-1</f>
        <v>9</v>
      </c>
      <c r="R495" t="n">
        <v>44</v>
      </c>
    </row>
    <row r="496" spans="16:18">
      <c r="P496" s="12" t="n">
        <v>43254</v>
      </c>
      <c r="Q496">
        <f>Q489-1</f>
        <v>8</v>
      </c>
      <c r="R496" t="n">
        <v>44</v>
      </c>
    </row>
    <row r="497" spans="16:18">
      <c r="P497" s="12" t="n">
        <v>43253</v>
      </c>
      <c r="Q497">
        <f>Q490-1</f>
        <v>8</v>
      </c>
      <c r="R497" t="n">
        <v>44</v>
      </c>
    </row>
    <row r="498" spans="16:18">
      <c r="P498" s="12" t="n">
        <v>43252</v>
      </c>
      <c r="Q498">
        <f>Q491-1</f>
        <v>8</v>
      </c>
      <c r="R498" t="n">
        <v>44</v>
      </c>
    </row>
    <row r="499" spans="16:18">
      <c r="P499" s="12" t="n">
        <v>43251</v>
      </c>
      <c r="Q499">
        <f>Q492-1</f>
        <v>8</v>
      </c>
      <c r="R499" t="n">
        <v>44</v>
      </c>
    </row>
    <row r="500" spans="16:18">
      <c r="P500" s="12" t="n">
        <v>43250</v>
      </c>
      <c r="Q500">
        <f>Q493-1</f>
        <v>8</v>
      </c>
      <c r="R500" t="n">
        <v>44</v>
      </c>
    </row>
    <row r="501" spans="16:18">
      <c r="P501" s="12" t="n">
        <v>43249</v>
      </c>
      <c r="Q501">
        <f>Q494-1</f>
        <v>8</v>
      </c>
      <c r="R501" t="n">
        <v>44</v>
      </c>
    </row>
    <row r="502" spans="16:18">
      <c r="P502" s="12" t="n">
        <v>43248</v>
      </c>
      <c r="Q502">
        <f>Q495-1</f>
        <v>8</v>
      </c>
      <c r="R502" t="n">
        <v>44</v>
      </c>
    </row>
    <row r="503" spans="16:18">
      <c r="P503" s="12" t="n">
        <v>43247</v>
      </c>
      <c r="Q503">
        <f>Q496-1</f>
        <v>7</v>
      </c>
      <c r="R503" t="n">
        <v>44</v>
      </c>
    </row>
    <row r="504" spans="16:18">
      <c r="P504" s="12" t="n">
        <v>43246</v>
      </c>
      <c r="Q504">
        <f>Q497-1</f>
        <v>7</v>
      </c>
      <c r="R504" t="n">
        <v>44</v>
      </c>
    </row>
    <row r="505" spans="16:18">
      <c r="P505" s="12" t="n">
        <v>43245</v>
      </c>
      <c r="Q505">
        <f>Q498-1</f>
        <v>7</v>
      </c>
      <c r="R505" t="n">
        <v>44</v>
      </c>
    </row>
    <row r="506" spans="16:18">
      <c r="P506" s="12" t="n">
        <v>43244</v>
      </c>
      <c r="Q506">
        <f>Q499-1</f>
        <v>7</v>
      </c>
      <c r="R506" t="n">
        <v>44</v>
      </c>
    </row>
    <row r="507" spans="16:18">
      <c r="P507" s="12" t="n">
        <v>43243</v>
      </c>
      <c r="Q507">
        <f>Q500-1</f>
        <v>7</v>
      </c>
      <c r="R507" t="n">
        <v>44</v>
      </c>
    </row>
    <row r="508" spans="16:18">
      <c r="P508" s="12" t="n">
        <v>43242</v>
      </c>
      <c r="Q508">
        <f>Q501-1</f>
        <v>7</v>
      </c>
      <c r="R508" t="n">
        <v>44</v>
      </c>
    </row>
    <row r="509" spans="16:18">
      <c r="P509" s="12" t="n">
        <v>43241</v>
      </c>
      <c r="Q509">
        <f>Q502-1</f>
        <v>7</v>
      </c>
      <c r="R509" t="n">
        <v>44</v>
      </c>
    </row>
    <row r="510" spans="16:18">
      <c r="P510" s="12" t="n">
        <v>43240</v>
      </c>
      <c r="Q510">
        <f>Q503-1</f>
        <v>6</v>
      </c>
      <c r="R510" t="n">
        <v>44</v>
      </c>
    </row>
    <row r="511" spans="16:18">
      <c r="P511" s="12" t="n">
        <v>43239</v>
      </c>
      <c r="Q511">
        <f>Q504-1</f>
        <v>6</v>
      </c>
      <c r="R511" t="n">
        <v>44</v>
      </c>
    </row>
    <row r="512" spans="16:18">
      <c r="P512" s="12" t="n">
        <v>43238</v>
      </c>
      <c r="Q512">
        <f>Q505-1</f>
        <v>6</v>
      </c>
      <c r="R512" t="n">
        <v>44</v>
      </c>
    </row>
    <row r="513" spans="16:18">
      <c r="P513" s="12" t="n">
        <v>43237</v>
      </c>
      <c r="Q513">
        <f>Q506-1</f>
        <v>6</v>
      </c>
      <c r="R513" t="n">
        <v>44</v>
      </c>
    </row>
    <row r="514" spans="16:18">
      <c r="P514" s="12" t="n">
        <v>43236</v>
      </c>
      <c r="Q514">
        <f>Q507-1</f>
        <v>6</v>
      </c>
      <c r="R514" t="n">
        <v>44</v>
      </c>
    </row>
    <row r="515" spans="16:18">
      <c r="P515" s="12" t="n">
        <v>43235</v>
      </c>
      <c r="Q515">
        <f>Q508-1</f>
        <v>6</v>
      </c>
      <c r="R515" t="n">
        <v>44</v>
      </c>
    </row>
    <row r="516" spans="16:18">
      <c r="P516" s="12" t="n">
        <v>43234</v>
      </c>
      <c r="Q516">
        <f>Q509-1</f>
        <v>6</v>
      </c>
      <c r="R516" t="n">
        <v>44</v>
      </c>
    </row>
    <row r="517" spans="16:18">
      <c r="P517" s="12" t="n">
        <v>43233</v>
      </c>
      <c r="Q517">
        <f>Q510-1</f>
        <v>5</v>
      </c>
      <c r="R517" t="n">
        <v>44</v>
      </c>
    </row>
    <row r="518" spans="16:18">
      <c r="P518" s="12" t="n">
        <v>43232</v>
      </c>
      <c r="Q518">
        <f>Q511-1</f>
        <v>5</v>
      </c>
      <c r="R518" t="n">
        <v>44</v>
      </c>
    </row>
    <row r="519" spans="16:18">
      <c r="P519" s="12" t="n">
        <v>43231</v>
      </c>
      <c r="Q519">
        <f>Q512-1</f>
        <v>5</v>
      </c>
      <c r="R519" t="n">
        <v>44</v>
      </c>
    </row>
    <row r="520" spans="16:18">
      <c r="P520" s="12" t="n">
        <v>43230</v>
      </c>
      <c r="Q520">
        <f>Q513-1</f>
        <v>5</v>
      </c>
      <c r="R520" t="n">
        <v>44</v>
      </c>
    </row>
    <row r="521" spans="16:18">
      <c r="P521" s="12" t="n">
        <v>43229</v>
      </c>
      <c r="Q521">
        <f>Q514-1</f>
        <v>5</v>
      </c>
      <c r="R521" t="n">
        <v>44</v>
      </c>
    </row>
    <row r="522" spans="16:18">
      <c r="P522" s="12" t="n">
        <v>43228</v>
      </c>
      <c r="Q522">
        <f>Q515-1</f>
        <v>5</v>
      </c>
      <c r="R522" t="n">
        <v>44</v>
      </c>
    </row>
    <row r="523" spans="16:18">
      <c r="P523" s="12" t="n">
        <v>43227</v>
      </c>
      <c r="Q523">
        <f>Q516-1</f>
        <v>5</v>
      </c>
      <c r="R523" t="n">
        <v>44</v>
      </c>
    </row>
    <row r="524" spans="16:18">
      <c r="P524" s="12" t="n">
        <v>43226</v>
      </c>
      <c r="Q524">
        <f>Q517-1</f>
        <v>4</v>
      </c>
      <c r="R524" t="n">
        <v>44</v>
      </c>
    </row>
    <row r="525" spans="16:18">
      <c r="P525" s="12" t="n">
        <v>43225</v>
      </c>
      <c r="Q525">
        <f>Q518-1</f>
        <v>4</v>
      </c>
      <c r="R525" t="n">
        <v>44</v>
      </c>
    </row>
    <row r="526" spans="16:18">
      <c r="P526" s="12" t="n">
        <v>43224</v>
      </c>
      <c r="Q526">
        <f>Q519-1</f>
        <v>4</v>
      </c>
      <c r="R526" t="n">
        <v>44</v>
      </c>
    </row>
    <row r="527" spans="16:18">
      <c r="P527" s="12" t="n">
        <v>43223</v>
      </c>
      <c r="Q527">
        <f>Q520-1</f>
        <v>4</v>
      </c>
      <c r="R527" t="n">
        <v>44</v>
      </c>
    </row>
    <row r="528" spans="16:18">
      <c r="P528" s="12" t="n">
        <v>43222</v>
      </c>
      <c r="Q528">
        <f>Q521-1</f>
        <v>4</v>
      </c>
      <c r="R528" t="n">
        <v>44</v>
      </c>
    </row>
    <row r="529" spans="16:18">
      <c r="P529" s="12" t="n">
        <v>43221</v>
      </c>
      <c r="Q529">
        <f>Q522-1</f>
        <v>4</v>
      </c>
      <c r="R529" t="n">
        <v>44</v>
      </c>
    </row>
    <row r="530" spans="16:18">
      <c r="P530" s="12" t="n">
        <v>43220</v>
      </c>
      <c r="Q530">
        <f>Q523-1</f>
        <v>4</v>
      </c>
      <c r="R530" t="n">
        <v>44</v>
      </c>
    </row>
    <row r="531" spans="16:18">
      <c r="P531" s="12" t="n">
        <v>43219</v>
      </c>
      <c r="Q531">
        <f>Q524-1</f>
        <v>3</v>
      </c>
      <c r="R531" t="n">
        <v>44</v>
      </c>
    </row>
    <row r="532" spans="16:18">
      <c r="P532" s="12" t="n">
        <v>43218</v>
      </c>
      <c r="Q532">
        <f>Q525-1</f>
        <v>3</v>
      </c>
      <c r="R532" t="n">
        <v>44</v>
      </c>
    </row>
    <row r="533" spans="16:18">
      <c r="P533" s="12" t="n">
        <v>43217</v>
      </c>
      <c r="Q533">
        <f>Q526-1</f>
        <v>3</v>
      </c>
      <c r="R533" t="n">
        <v>44</v>
      </c>
    </row>
    <row r="534" spans="16:18">
      <c r="P534" s="12" t="n">
        <v>43216</v>
      </c>
      <c r="Q534">
        <f>Q527-1</f>
        <v>3</v>
      </c>
      <c r="R534" t="n">
        <v>44</v>
      </c>
    </row>
    <row r="535" spans="16:18">
      <c r="P535" s="12" t="n">
        <v>43215</v>
      </c>
      <c r="Q535">
        <f>Q528-1</f>
        <v>3</v>
      </c>
      <c r="R535" t="n">
        <v>44</v>
      </c>
    </row>
    <row r="536" spans="16:18">
      <c r="P536" s="12" t="n">
        <v>43214</v>
      </c>
      <c r="Q536">
        <f>Q529-1</f>
        <v>3</v>
      </c>
      <c r="R536" t="n">
        <v>44</v>
      </c>
    </row>
    <row r="537" spans="16:18">
      <c r="P537" s="12" t="n">
        <v>43213</v>
      </c>
      <c r="Q537">
        <f>Q530-1</f>
        <v>3</v>
      </c>
      <c r="R537" t="n">
        <v>44</v>
      </c>
    </row>
    <row r="538" spans="16:18">
      <c r="P538" s="12" t="n">
        <v>43212</v>
      </c>
      <c r="Q538">
        <f>Q531-1</f>
        <v>2</v>
      </c>
      <c r="R538" t="n">
        <v>44</v>
      </c>
    </row>
    <row r="539" spans="16:18">
      <c r="P539" s="12" t="n">
        <v>43211</v>
      </c>
      <c r="Q539">
        <f>Q532-1</f>
        <v>2</v>
      </c>
      <c r="R539" t="n">
        <v>44</v>
      </c>
    </row>
    <row r="540" spans="16:18">
      <c r="P540" s="12" t="n">
        <v>43210</v>
      </c>
      <c r="Q540">
        <f>Q533-1</f>
        <v>2</v>
      </c>
      <c r="R540" t="n">
        <v>44</v>
      </c>
    </row>
    <row r="541" spans="16:18">
      <c r="P541" s="12" t="n">
        <v>43209</v>
      </c>
      <c r="Q541">
        <f>Q534-1</f>
        <v>2</v>
      </c>
      <c r="R541" t="n">
        <v>44</v>
      </c>
    </row>
    <row r="542" spans="16:18">
      <c r="P542" s="12" t="n">
        <v>43208</v>
      </c>
      <c r="Q542">
        <f>Q535-1</f>
        <v>2</v>
      </c>
      <c r="R542" t="n">
        <v>44</v>
      </c>
    </row>
    <row r="543" spans="16:18">
      <c r="P543" s="12" t="n">
        <v>43207</v>
      </c>
      <c r="Q543">
        <f>Q536-1</f>
        <v>2</v>
      </c>
      <c r="R543" t="n">
        <v>44</v>
      </c>
    </row>
    <row r="544" spans="16:18">
      <c r="P544" s="12" t="n">
        <v>43206</v>
      </c>
      <c r="Q544">
        <f>Q537-1</f>
        <v>2</v>
      </c>
      <c r="R544" t="n">
        <v>44</v>
      </c>
    </row>
    <row r="545" spans="16:18">
      <c r="P545" s="12" t="n">
        <v>43205</v>
      </c>
      <c r="Q545">
        <f>Q538-1</f>
        <v>1</v>
      </c>
      <c r="R545" t="n">
        <v>44</v>
      </c>
    </row>
    <row r="546" spans="16:18">
      <c r="P546" s="12" t="n">
        <v>43204</v>
      </c>
      <c r="Q546">
        <f>Q539-1</f>
        <v>1</v>
      </c>
      <c r="R546" t="n">
        <v>44</v>
      </c>
    </row>
    <row r="547" spans="16:18">
      <c r="P547" s="12" t="n">
        <v>43203</v>
      </c>
      <c r="Q547">
        <f>Q540-1</f>
        <v>1</v>
      </c>
      <c r="R547" t="n">
        <v>44</v>
      </c>
    </row>
    <row r="548" spans="16:18">
      <c r="P548" s="12" t="n">
        <v>43202</v>
      </c>
      <c r="Q548">
        <f>Q541-1</f>
        <v>1</v>
      </c>
      <c r="R548" t="n">
        <v>44</v>
      </c>
    </row>
    <row r="549" spans="16:18">
      <c r="P549" s="12" t="n">
        <v>43201</v>
      </c>
      <c r="Q549">
        <f>Q542-1</f>
        <v>1</v>
      </c>
      <c r="R549" t="n">
        <v>44</v>
      </c>
    </row>
    <row r="550" spans="16:18">
      <c r="P550" s="12" t="n">
        <v>43200</v>
      </c>
      <c r="Q550">
        <f>Q543-1</f>
        <v>1</v>
      </c>
      <c r="R550" t="n">
        <v>44</v>
      </c>
    </row>
    <row r="551" spans="16:18">
      <c r="P551" s="12" t="n">
        <v>43199</v>
      </c>
      <c r="Q551">
        <f>Q544-1</f>
        <v>1</v>
      </c>
      <c r="R551" t="n">
        <v>44</v>
      </c>
    </row>
    <row r="552" spans="16:18">
      <c r="P552" s="12" t="n">
        <v>43198</v>
      </c>
      <c r="Q552" t="n">
        <v>16</v>
      </c>
      <c r="R552" t="n">
        <v>43</v>
      </c>
    </row>
    <row r="553" spans="16:18">
      <c r="P553" s="12" t="n">
        <v>43197</v>
      </c>
      <c r="Q553" t="n">
        <v>16</v>
      </c>
      <c r="R553" t="n">
        <v>43</v>
      </c>
    </row>
    <row r="554" spans="16:18">
      <c r="P554" s="12" t="n">
        <v>43196</v>
      </c>
      <c r="Q554" t="n">
        <v>16</v>
      </c>
      <c r="R554" t="n">
        <v>43</v>
      </c>
    </row>
    <row r="555" spans="16:18">
      <c r="P555" s="12" t="n">
        <v>43195</v>
      </c>
      <c r="Q555" t="n">
        <v>16</v>
      </c>
      <c r="R555" t="n">
        <v>43</v>
      </c>
    </row>
    <row r="556" spans="16:18">
      <c r="P556" s="12" t="n">
        <v>43194</v>
      </c>
      <c r="Q556" t="n">
        <v>16</v>
      </c>
      <c r="R556" t="n">
        <v>43</v>
      </c>
    </row>
    <row r="557" spans="16:18">
      <c r="P557" s="12" t="n">
        <v>43193</v>
      </c>
      <c r="Q557" t="n">
        <v>16</v>
      </c>
      <c r="R557" t="n">
        <v>43</v>
      </c>
    </row>
    <row r="558" spans="16:18">
      <c r="P558" s="12" t="n">
        <v>43192</v>
      </c>
      <c r="Q558" t="n">
        <v>16</v>
      </c>
      <c r="R558" t="n">
        <v>43</v>
      </c>
    </row>
    <row r="559" spans="16:18">
      <c r="P559" s="12" t="n">
        <v>43191</v>
      </c>
      <c r="Q559">
        <f>Q552-1</f>
        <v>15</v>
      </c>
      <c r="R559" t="n">
        <v>43</v>
      </c>
    </row>
    <row r="560" spans="16:18">
      <c r="P560" s="12" t="n">
        <v>43190</v>
      </c>
      <c r="Q560">
        <f>Q553-1</f>
        <v>15</v>
      </c>
      <c r="R560" t="n">
        <v>43</v>
      </c>
    </row>
    <row r="561" spans="16:18">
      <c r="P561" s="12" t="n">
        <v>43189</v>
      </c>
      <c r="Q561">
        <f>Q554-1</f>
        <v>15</v>
      </c>
      <c r="R561" t="n">
        <v>43</v>
      </c>
    </row>
    <row r="562" spans="16:18">
      <c r="P562" s="12" t="n">
        <v>43188</v>
      </c>
      <c r="Q562">
        <f>Q555-1</f>
        <v>15</v>
      </c>
      <c r="R562" t="n">
        <v>43</v>
      </c>
    </row>
    <row r="563" spans="16:18">
      <c r="P563" s="12" t="n">
        <v>43187</v>
      </c>
      <c r="Q563">
        <f>Q556-1</f>
        <v>15</v>
      </c>
      <c r="R563" t="n">
        <v>43</v>
      </c>
    </row>
    <row r="564" spans="16:18">
      <c r="P564" s="12" t="n">
        <v>43186</v>
      </c>
      <c r="Q564">
        <f>Q557-1</f>
        <v>15</v>
      </c>
      <c r="R564" t="n">
        <v>43</v>
      </c>
    </row>
    <row r="565" spans="16:18">
      <c r="P565" s="12" t="n">
        <v>43185</v>
      </c>
      <c r="Q565">
        <f>Q558-1</f>
        <v>15</v>
      </c>
      <c r="R565" t="n">
        <v>43</v>
      </c>
    </row>
    <row r="566" spans="16:18">
      <c r="P566" s="12" t="n">
        <v>43184</v>
      </c>
      <c r="Q566">
        <f>Q559-1</f>
        <v>14</v>
      </c>
      <c r="R566" t="n">
        <v>43</v>
      </c>
    </row>
    <row r="567" spans="16:18">
      <c r="P567" s="12" t="n">
        <v>43183</v>
      </c>
      <c r="Q567">
        <f>Q560-1</f>
        <v>14</v>
      </c>
      <c r="R567" t="n">
        <v>43</v>
      </c>
    </row>
    <row r="568" spans="16:18">
      <c r="P568" s="12" t="n">
        <v>43182</v>
      </c>
      <c r="Q568">
        <f>Q561-1</f>
        <v>14</v>
      </c>
      <c r="R568" t="n">
        <v>43</v>
      </c>
    </row>
    <row r="569" spans="16:18">
      <c r="P569" s="12" t="n">
        <v>43181</v>
      </c>
      <c r="Q569">
        <f>Q562-1</f>
        <v>14</v>
      </c>
      <c r="R569" t="n">
        <v>43</v>
      </c>
    </row>
    <row r="570" spans="16:18">
      <c r="P570" s="12" t="n">
        <v>43180</v>
      </c>
      <c r="Q570">
        <f>Q563-1</f>
        <v>14</v>
      </c>
      <c r="R570" t="n">
        <v>43</v>
      </c>
    </row>
    <row r="571" spans="16:18">
      <c r="P571" s="12" t="n">
        <v>43179</v>
      </c>
      <c r="Q571">
        <f>Q564-1</f>
        <v>14</v>
      </c>
      <c r="R571" t="n">
        <v>43</v>
      </c>
    </row>
    <row r="572" spans="16:18">
      <c r="P572" s="12" t="n">
        <v>43178</v>
      </c>
      <c r="Q572">
        <f>Q565-1</f>
        <v>14</v>
      </c>
      <c r="R572" t="n">
        <v>43</v>
      </c>
    </row>
    <row r="573" spans="16:18">
      <c r="P573" s="12" t="n">
        <v>43177</v>
      </c>
      <c r="Q573">
        <f>Q566-1</f>
        <v>13</v>
      </c>
      <c r="R573" t="n">
        <v>43</v>
      </c>
    </row>
    <row r="574" spans="16:18">
      <c r="P574" s="12" t="n">
        <v>43176</v>
      </c>
      <c r="Q574">
        <f>Q567-1</f>
        <v>13</v>
      </c>
      <c r="R574" t="n">
        <v>43</v>
      </c>
    </row>
    <row r="575" spans="16:18">
      <c r="P575" s="12" t="n">
        <v>43175</v>
      </c>
      <c r="Q575">
        <f>Q568-1</f>
        <v>13</v>
      </c>
      <c r="R575" t="n">
        <v>43</v>
      </c>
    </row>
    <row r="576" spans="16:18">
      <c r="P576" s="12" t="n">
        <v>43174</v>
      </c>
      <c r="Q576">
        <f>Q569-1</f>
        <v>13</v>
      </c>
      <c r="R576" t="n">
        <v>43</v>
      </c>
    </row>
    <row r="577" spans="16:18">
      <c r="P577" s="12" t="n">
        <v>43173</v>
      </c>
      <c r="Q577">
        <f>Q570-1</f>
        <v>13</v>
      </c>
      <c r="R577" t="n">
        <v>43</v>
      </c>
    </row>
    <row r="578" spans="16:18">
      <c r="P578" s="12" t="n">
        <v>43172</v>
      </c>
      <c r="Q578">
        <f>Q571-1</f>
        <v>13</v>
      </c>
      <c r="R578" t="n">
        <v>43</v>
      </c>
    </row>
    <row r="579" spans="16:18">
      <c r="P579" s="12" t="n">
        <v>43171</v>
      </c>
      <c r="Q579">
        <f>Q572-1</f>
        <v>13</v>
      </c>
      <c r="R579" t="n">
        <v>43</v>
      </c>
    </row>
    <row r="580" spans="16:18">
      <c r="P580" s="12" t="n">
        <v>43170</v>
      </c>
      <c r="Q580">
        <f>Q573-1</f>
        <v>12</v>
      </c>
      <c r="R580" t="n">
        <v>43</v>
      </c>
    </row>
    <row r="581" spans="16:18">
      <c r="P581" s="12" t="n">
        <v>43169</v>
      </c>
      <c r="Q581">
        <f>Q574-1</f>
        <v>12</v>
      </c>
      <c r="R581" t="n">
        <v>43</v>
      </c>
    </row>
    <row r="582" spans="16:18">
      <c r="P582" s="12" t="n">
        <v>43168</v>
      </c>
      <c r="Q582">
        <f>Q575-1</f>
        <v>12</v>
      </c>
      <c r="R582" t="n">
        <v>43</v>
      </c>
    </row>
    <row r="583" spans="16:18">
      <c r="P583" s="12" t="n">
        <v>43167</v>
      </c>
      <c r="Q583">
        <f>Q576-1</f>
        <v>12</v>
      </c>
      <c r="R583" t="n">
        <v>43</v>
      </c>
    </row>
    <row r="584" spans="16:18">
      <c r="P584" s="12" t="n">
        <v>43166</v>
      </c>
      <c r="Q584">
        <f>Q577-1</f>
        <v>12</v>
      </c>
      <c r="R584" t="n">
        <v>43</v>
      </c>
    </row>
    <row r="585" spans="16:18">
      <c r="P585" s="12" t="n">
        <v>43165</v>
      </c>
      <c r="Q585">
        <f>Q578-1</f>
        <v>12</v>
      </c>
      <c r="R585" t="n">
        <v>43</v>
      </c>
    </row>
    <row r="586" spans="16:18">
      <c r="P586" s="12" t="n">
        <v>43164</v>
      </c>
      <c r="Q586">
        <f>Q579-1</f>
        <v>12</v>
      </c>
      <c r="R586" t="n">
        <v>43</v>
      </c>
    </row>
    <row r="587" spans="16:18">
      <c r="P587" s="12" t="n">
        <v>43163</v>
      </c>
      <c r="Q587">
        <f>Q580-1</f>
        <v>11</v>
      </c>
      <c r="R587" t="n">
        <v>43</v>
      </c>
    </row>
    <row r="588" spans="16:18">
      <c r="P588" s="12" t="n">
        <v>43162</v>
      </c>
      <c r="Q588">
        <f>Q581-1</f>
        <v>11</v>
      </c>
      <c r="R588" t="n">
        <v>43</v>
      </c>
    </row>
    <row r="589" spans="16:18">
      <c r="P589" s="12" t="n">
        <v>43161</v>
      </c>
      <c r="Q589">
        <f>Q582-1</f>
        <v>11</v>
      </c>
      <c r="R589" t="n">
        <v>43</v>
      </c>
    </row>
    <row r="590" spans="16:18">
      <c r="P590" s="12" t="n">
        <v>43160</v>
      </c>
      <c r="Q590">
        <f>Q583-1</f>
        <v>11</v>
      </c>
      <c r="R590" t="n">
        <v>43</v>
      </c>
    </row>
    <row r="591" spans="16:18">
      <c r="P591" s="12" t="n">
        <v>43159</v>
      </c>
      <c r="Q591">
        <f>Q584-1</f>
        <v>11</v>
      </c>
      <c r="R591" t="n">
        <v>43</v>
      </c>
    </row>
    <row r="592" spans="16:18">
      <c r="P592" s="12" t="n">
        <v>43158</v>
      </c>
      <c r="Q592">
        <f>Q585-1</f>
        <v>11</v>
      </c>
      <c r="R592" t="n">
        <v>43</v>
      </c>
    </row>
    <row r="593" spans="16:18">
      <c r="P593" s="12" t="n">
        <v>43157</v>
      </c>
      <c r="Q593">
        <f>Q586-1</f>
        <v>11</v>
      </c>
      <c r="R593" t="n">
        <v>43</v>
      </c>
    </row>
    <row r="594" spans="16:18">
      <c r="P594" s="12" t="n">
        <v>43156</v>
      </c>
      <c r="Q594">
        <f>Q587-1</f>
        <v>10</v>
      </c>
      <c r="R594" t="n">
        <v>43</v>
      </c>
    </row>
    <row r="595" spans="16:18">
      <c r="P595" s="12" t="n">
        <v>43155</v>
      </c>
      <c r="Q595">
        <f>Q588-1</f>
        <v>10</v>
      </c>
      <c r="R595" t="n">
        <v>43</v>
      </c>
    </row>
    <row r="596" spans="16:18">
      <c r="P596" s="12" t="n">
        <v>43154</v>
      </c>
      <c r="Q596">
        <f>Q589-1</f>
        <v>10</v>
      </c>
      <c r="R596" t="n">
        <v>43</v>
      </c>
    </row>
    <row r="597" spans="16:18">
      <c r="P597" s="12" t="n">
        <v>43153</v>
      </c>
      <c r="Q597">
        <f>Q590-1</f>
        <v>10</v>
      </c>
      <c r="R597" t="n">
        <v>43</v>
      </c>
    </row>
    <row r="598" spans="16:18">
      <c r="P598" s="12" t="n">
        <v>43152</v>
      </c>
      <c r="Q598">
        <f>Q591-1</f>
        <v>10</v>
      </c>
      <c r="R598" t="n">
        <v>43</v>
      </c>
    </row>
    <row r="599" spans="16:18">
      <c r="P599" s="12" t="n">
        <v>43151</v>
      </c>
      <c r="Q599">
        <f>Q592-1</f>
        <v>10</v>
      </c>
      <c r="R599" t="n">
        <v>43</v>
      </c>
    </row>
    <row r="600" spans="16:18">
      <c r="P600" s="12" t="n">
        <v>43150</v>
      </c>
      <c r="Q600">
        <f>Q593-1</f>
        <v>10</v>
      </c>
      <c r="R600" t="n">
        <v>43</v>
      </c>
    </row>
    <row r="601" spans="16:18">
      <c r="P601" s="12" t="n">
        <v>43149</v>
      </c>
      <c r="Q601">
        <f>Q594-1</f>
        <v>9</v>
      </c>
      <c r="R601" t="n">
        <v>43</v>
      </c>
    </row>
    <row r="602" spans="16:18">
      <c r="P602" s="12" t="n">
        <v>43148</v>
      </c>
      <c r="Q602">
        <f>Q595-1</f>
        <v>9</v>
      </c>
      <c r="R602" t="n">
        <v>43</v>
      </c>
    </row>
    <row r="603" spans="16:18">
      <c r="P603" s="12" t="n">
        <v>43147</v>
      </c>
      <c r="Q603">
        <f>Q596-1</f>
        <v>9</v>
      </c>
      <c r="R603" t="n">
        <v>43</v>
      </c>
    </row>
    <row r="604" spans="16:18">
      <c r="P604" s="12" t="n">
        <v>43146</v>
      </c>
      <c r="Q604">
        <f>Q597-1</f>
        <v>9</v>
      </c>
      <c r="R604" t="n">
        <v>43</v>
      </c>
    </row>
    <row r="605" spans="16:18">
      <c r="P605" s="12" t="n">
        <v>43145</v>
      </c>
      <c r="Q605">
        <f>Q598-1</f>
        <v>9</v>
      </c>
      <c r="R605" t="n">
        <v>43</v>
      </c>
    </row>
    <row r="606" spans="16:18">
      <c r="P606" s="12" t="n">
        <v>43144</v>
      </c>
      <c r="Q606">
        <f>Q599-1</f>
        <v>9</v>
      </c>
      <c r="R606" t="n">
        <v>43</v>
      </c>
    </row>
    <row r="607" spans="16:18">
      <c r="P607" s="12" t="n">
        <v>43143</v>
      </c>
      <c r="Q607">
        <f>Q600-1</f>
        <v>9</v>
      </c>
      <c r="R607" t="n">
        <v>43</v>
      </c>
    </row>
    <row r="608" spans="16:18">
      <c r="P608" s="12" t="n">
        <v>43142</v>
      </c>
      <c r="Q608">
        <f>Q601-1</f>
        <v>8</v>
      </c>
      <c r="R608" t="n">
        <v>43</v>
      </c>
    </row>
    <row r="609" spans="16:18">
      <c r="P609" s="12" t="n">
        <v>43141</v>
      </c>
      <c r="Q609">
        <f>Q602-1</f>
        <v>8</v>
      </c>
      <c r="R609" t="n">
        <v>43</v>
      </c>
    </row>
    <row r="610" spans="16:18">
      <c r="P610" s="12" t="n">
        <v>43140</v>
      </c>
      <c r="Q610">
        <f>Q603-1</f>
        <v>8</v>
      </c>
      <c r="R610" t="n">
        <v>43</v>
      </c>
    </row>
    <row r="611" spans="16:18">
      <c r="P611" s="12" t="n">
        <v>43139</v>
      </c>
      <c r="Q611">
        <f>Q604-1</f>
        <v>8</v>
      </c>
      <c r="R611" t="n">
        <v>43</v>
      </c>
    </row>
    <row r="612" spans="16:18">
      <c r="P612" s="12" t="n">
        <v>43138</v>
      </c>
      <c r="Q612">
        <f>Q605-1</f>
        <v>8</v>
      </c>
      <c r="R612" t="n">
        <v>43</v>
      </c>
    </row>
    <row r="613" spans="16:18">
      <c r="P613" s="12" t="n">
        <v>43137</v>
      </c>
      <c r="Q613">
        <f>Q606-1</f>
        <v>8</v>
      </c>
      <c r="R613" t="n">
        <v>43</v>
      </c>
    </row>
    <row r="614" spans="16:18">
      <c r="P614" s="12" t="n">
        <v>43136</v>
      </c>
      <c r="Q614">
        <f>Q607-1</f>
        <v>8</v>
      </c>
      <c r="R614" t="n">
        <v>43</v>
      </c>
    </row>
    <row r="615" spans="16:18">
      <c r="P615" s="12" t="n">
        <v>43135</v>
      </c>
      <c r="Q615">
        <f>Q608-1</f>
        <v>7</v>
      </c>
      <c r="R615" t="n">
        <v>43</v>
      </c>
    </row>
    <row r="616" spans="16:18">
      <c r="P616" s="12" t="n">
        <v>43134</v>
      </c>
      <c r="Q616">
        <f>Q609-1</f>
        <v>7</v>
      </c>
      <c r="R616" t="n">
        <v>43</v>
      </c>
    </row>
    <row r="617" spans="16:18">
      <c r="P617" s="12" t="n">
        <v>43133</v>
      </c>
      <c r="Q617">
        <f>Q610-1</f>
        <v>7</v>
      </c>
      <c r="R617" t="n">
        <v>43</v>
      </c>
    </row>
    <row r="618" spans="16:18">
      <c r="P618" s="12" t="n">
        <v>43132</v>
      </c>
      <c r="Q618">
        <f>Q611-1</f>
        <v>7</v>
      </c>
      <c r="R618" t="n">
        <v>43</v>
      </c>
    </row>
    <row r="619" spans="16:18">
      <c r="P619" s="12" t="n">
        <v>43131</v>
      </c>
      <c r="Q619">
        <f>Q612-1</f>
        <v>7</v>
      </c>
      <c r="R619" t="n">
        <v>43</v>
      </c>
    </row>
    <row r="620" spans="16:18">
      <c r="P620" s="12" t="n">
        <v>43130</v>
      </c>
      <c r="Q620">
        <f>Q613-1</f>
        <v>7</v>
      </c>
      <c r="R620" t="n">
        <v>43</v>
      </c>
    </row>
    <row r="621" spans="16:18">
      <c r="P621" s="12" t="n">
        <v>43129</v>
      </c>
      <c r="Q621">
        <f>Q614-1</f>
        <v>7</v>
      </c>
      <c r="R621" t="n">
        <v>43</v>
      </c>
    </row>
    <row r="622" spans="16:18">
      <c r="P622" s="12" t="n">
        <v>43128</v>
      </c>
      <c r="Q622">
        <f>Q615-1</f>
        <v>6</v>
      </c>
      <c r="R622" t="n">
        <v>43</v>
      </c>
    </row>
    <row r="623" spans="16:18">
      <c r="P623" s="12" t="n">
        <v>43127</v>
      </c>
      <c r="Q623">
        <f>Q616-1</f>
        <v>6</v>
      </c>
      <c r="R623" t="n">
        <v>43</v>
      </c>
    </row>
    <row r="624" spans="16:18">
      <c r="P624" s="12" t="n">
        <v>43126</v>
      </c>
      <c r="Q624">
        <f>Q617-1</f>
        <v>6</v>
      </c>
      <c r="R624" t="n">
        <v>43</v>
      </c>
    </row>
    <row r="625" spans="16:18">
      <c r="P625" s="12" t="n">
        <v>43125</v>
      </c>
      <c r="Q625">
        <f>Q618-1</f>
        <v>6</v>
      </c>
      <c r="R625" t="n">
        <v>43</v>
      </c>
    </row>
    <row r="626" spans="16:18">
      <c r="P626" s="12" t="n">
        <v>43124</v>
      </c>
      <c r="Q626">
        <f>Q619-1</f>
        <v>6</v>
      </c>
      <c r="R626" t="n">
        <v>43</v>
      </c>
    </row>
    <row r="627" spans="16:18">
      <c r="P627" s="12" t="n">
        <v>43123</v>
      </c>
      <c r="Q627">
        <f>Q620-1</f>
        <v>6</v>
      </c>
      <c r="R627" t="n">
        <v>43</v>
      </c>
    </row>
    <row r="628" spans="16:18">
      <c r="P628" s="12" t="n">
        <v>43122</v>
      </c>
      <c r="Q628">
        <f>Q621-1</f>
        <v>6</v>
      </c>
      <c r="R628" t="n">
        <v>43</v>
      </c>
    </row>
    <row r="629" spans="16:18">
      <c r="P629" s="12" t="n">
        <v>43121</v>
      </c>
      <c r="Q629">
        <f>Q622-1</f>
        <v>5</v>
      </c>
      <c r="R629" t="n">
        <v>43</v>
      </c>
    </row>
    <row r="630" spans="16:18">
      <c r="P630" s="12" t="n">
        <v>43120</v>
      </c>
      <c r="Q630">
        <f>Q623-1</f>
        <v>5</v>
      </c>
      <c r="R630" t="n">
        <v>43</v>
      </c>
    </row>
    <row r="631" spans="16:18">
      <c r="P631" s="12" t="n">
        <v>43119</v>
      </c>
      <c r="Q631">
        <f>Q624-1</f>
        <v>5</v>
      </c>
      <c r="R631" t="n">
        <v>43</v>
      </c>
    </row>
    <row r="632" spans="16:18">
      <c r="P632" s="12" t="n">
        <v>43118</v>
      </c>
      <c r="Q632">
        <f>Q625-1</f>
        <v>5</v>
      </c>
      <c r="R632" t="n">
        <v>43</v>
      </c>
    </row>
    <row r="633" spans="16:18">
      <c r="P633" s="12" t="n">
        <v>43117</v>
      </c>
      <c r="Q633">
        <f>Q626-1</f>
        <v>5</v>
      </c>
      <c r="R633" t="n">
        <v>43</v>
      </c>
    </row>
    <row r="634" spans="16:18">
      <c r="P634" s="12" t="n">
        <v>43116</v>
      </c>
      <c r="Q634">
        <f>Q627-1</f>
        <v>5</v>
      </c>
      <c r="R634" t="n">
        <v>43</v>
      </c>
    </row>
    <row r="635" spans="16:18">
      <c r="P635" s="12" t="n">
        <v>43115</v>
      </c>
      <c r="Q635">
        <f>Q628-1</f>
        <v>5</v>
      </c>
      <c r="R635" t="n">
        <v>43</v>
      </c>
    </row>
    <row r="636" spans="16:18">
      <c r="P636" s="12" t="n">
        <v>43114</v>
      </c>
      <c r="Q636">
        <f>Q629-1</f>
        <v>4</v>
      </c>
      <c r="R636" t="n">
        <v>43</v>
      </c>
    </row>
    <row r="637" spans="16:18">
      <c r="P637" s="12" t="n">
        <v>43113</v>
      </c>
      <c r="Q637">
        <f>Q630-1</f>
        <v>4</v>
      </c>
      <c r="R637" t="n">
        <v>43</v>
      </c>
    </row>
    <row r="638" spans="16:18">
      <c r="P638" s="12" t="n">
        <v>43112</v>
      </c>
      <c r="Q638">
        <f>Q631-1</f>
        <v>4</v>
      </c>
      <c r="R638" t="n">
        <v>43</v>
      </c>
    </row>
    <row r="639" spans="16:18">
      <c r="P639" s="12" t="n">
        <v>43111</v>
      </c>
      <c r="Q639">
        <f>Q632-1</f>
        <v>4</v>
      </c>
      <c r="R639" t="n">
        <v>43</v>
      </c>
    </row>
    <row r="640" spans="16:18">
      <c r="P640" s="12" t="n">
        <v>43110</v>
      </c>
      <c r="Q640">
        <f>Q633-1</f>
        <v>4</v>
      </c>
      <c r="R640" t="n">
        <v>43</v>
      </c>
    </row>
    <row r="641" spans="16:18">
      <c r="P641" s="12" t="n">
        <v>43109</v>
      </c>
      <c r="Q641">
        <f>Q634-1</f>
        <v>4</v>
      </c>
      <c r="R641" t="n">
        <v>43</v>
      </c>
    </row>
    <row r="642" spans="16:18">
      <c r="P642" s="12" t="n">
        <v>43108</v>
      </c>
      <c r="Q642">
        <f>Q635-1</f>
        <v>4</v>
      </c>
      <c r="R642" t="n">
        <v>43</v>
      </c>
    </row>
    <row r="643" spans="16:18">
      <c r="P643" s="12" t="n">
        <v>43107</v>
      </c>
      <c r="Q643">
        <f>Q636-1</f>
        <v>3</v>
      </c>
      <c r="R643" t="n">
        <v>43</v>
      </c>
    </row>
    <row r="644" spans="16:18">
      <c r="P644" s="12" t="n">
        <v>43106</v>
      </c>
      <c r="Q644">
        <f>Q637-1</f>
        <v>3</v>
      </c>
      <c r="R644" t="n">
        <v>43</v>
      </c>
    </row>
    <row r="645" spans="16:18">
      <c r="P645" s="12" t="n">
        <v>43105</v>
      </c>
      <c r="Q645">
        <f>Q638-1</f>
        <v>3</v>
      </c>
      <c r="R645" t="n">
        <v>43</v>
      </c>
    </row>
    <row r="646" spans="16:18">
      <c r="P646" s="12" t="n">
        <v>43104</v>
      </c>
      <c r="Q646">
        <f>Q639-1</f>
        <v>3</v>
      </c>
      <c r="R646" t="n">
        <v>43</v>
      </c>
    </row>
    <row r="647" spans="16:18">
      <c r="P647" s="12" t="n">
        <v>43103</v>
      </c>
      <c r="Q647">
        <f>Q640-1</f>
        <v>3</v>
      </c>
      <c r="R647" t="n">
        <v>43</v>
      </c>
    </row>
    <row r="648" spans="16:18">
      <c r="P648" s="12" t="n">
        <v>43102</v>
      </c>
      <c r="Q648">
        <f>Q641-1</f>
        <v>3</v>
      </c>
      <c r="R648" t="n">
        <v>43</v>
      </c>
    </row>
    <row r="649" spans="16:18">
      <c r="P649" s="12" t="n">
        <v>43101</v>
      </c>
      <c r="Q649">
        <f>Q642-1</f>
        <v>3</v>
      </c>
      <c r="R649" t="n">
        <v>43</v>
      </c>
    </row>
    <row r="650" spans="16:18">
      <c r="P650" s="12" t="n">
        <v>43100</v>
      </c>
      <c r="Q650">
        <f>Q643-1</f>
        <v>2</v>
      </c>
      <c r="R650" t="n">
        <v>43</v>
      </c>
    </row>
    <row r="651" spans="16:18">
      <c r="P651" s="12" t="n">
        <v>43099</v>
      </c>
      <c r="Q651">
        <f>Q644-1</f>
        <v>2</v>
      </c>
      <c r="R651" t="n">
        <v>43</v>
      </c>
    </row>
    <row r="652" spans="16:18">
      <c r="P652" s="12" t="n">
        <v>43098</v>
      </c>
      <c r="Q652">
        <f>Q645-1</f>
        <v>2</v>
      </c>
      <c r="R652" t="n">
        <v>43</v>
      </c>
    </row>
    <row r="653" spans="16:18">
      <c r="P653" s="12" t="n">
        <v>43097</v>
      </c>
      <c r="Q653">
        <f>Q646-1</f>
        <v>2</v>
      </c>
      <c r="R653" t="n">
        <v>43</v>
      </c>
    </row>
    <row r="654" spans="16:18">
      <c r="P654" s="12" t="n">
        <v>43096</v>
      </c>
      <c r="Q654">
        <f>Q647-1</f>
        <v>2</v>
      </c>
      <c r="R654" t="n">
        <v>43</v>
      </c>
    </row>
    <row r="655" spans="16:18">
      <c r="P655" s="12" t="n">
        <v>43095</v>
      </c>
      <c r="Q655">
        <f>Q648-1</f>
        <v>2</v>
      </c>
      <c r="R655" t="n">
        <v>43</v>
      </c>
    </row>
    <row r="656" spans="16:18">
      <c r="P656" s="12" t="n">
        <v>43094</v>
      </c>
      <c r="Q656">
        <f>Q649-1</f>
        <v>2</v>
      </c>
      <c r="R656" t="n">
        <v>43</v>
      </c>
    </row>
    <row r="657" spans="16:18">
      <c r="P657" s="12" t="n">
        <v>43093</v>
      </c>
      <c r="Q657">
        <f>Q650-1</f>
        <v>1</v>
      </c>
      <c r="R657" t="n">
        <v>43</v>
      </c>
    </row>
    <row r="658" spans="16:18">
      <c r="P658" s="12" t="n">
        <v>43092</v>
      </c>
      <c r="Q658">
        <f>Q651-1</f>
        <v>1</v>
      </c>
      <c r="R658" t="n">
        <v>43</v>
      </c>
    </row>
    <row r="659" spans="16:18">
      <c r="P659" s="12" t="n">
        <v>43091</v>
      </c>
      <c r="Q659">
        <f>Q652-1</f>
        <v>1</v>
      </c>
      <c r="R659" t="n">
        <v>43</v>
      </c>
    </row>
    <row r="660" spans="16:18">
      <c r="P660" s="12" t="n">
        <v>43090</v>
      </c>
      <c r="Q660">
        <f>Q653-1</f>
        <v>1</v>
      </c>
      <c r="R660" t="n">
        <v>43</v>
      </c>
    </row>
    <row r="661" spans="16:18">
      <c r="P661" s="12" t="n">
        <v>43089</v>
      </c>
      <c r="Q661">
        <f>Q654-1</f>
        <v>1</v>
      </c>
      <c r="R661" t="n">
        <v>43</v>
      </c>
    </row>
    <row r="662" spans="16:18">
      <c r="P662" s="12" t="n">
        <v>43088</v>
      </c>
      <c r="Q662">
        <f>Q655-1</f>
        <v>1</v>
      </c>
      <c r="R662" t="n">
        <v>43</v>
      </c>
    </row>
    <row r="663" spans="16:18">
      <c r="P663" s="12" t="n">
        <v>43087</v>
      </c>
      <c r="Q663">
        <f>Q656-1</f>
        <v>1</v>
      </c>
      <c r="R663" t="n">
        <v>43</v>
      </c>
    </row>
    <row r="664" spans="16:18">
      <c r="P664" s="12" t="n">
        <v>43086</v>
      </c>
      <c r="Q664" t="n">
        <v>16</v>
      </c>
      <c r="R664" t="n">
        <v>42</v>
      </c>
    </row>
    <row r="665" spans="16:18">
      <c r="P665" s="12" t="n">
        <v>43085</v>
      </c>
      <c r="Q665" t="n">
        <v>16</v>
      </c>
      <c r="R665" t="n">
        <v>42</v>
      </c>
    </row>
    <row r="666" spans="16:18">
      <c r="P666" s="12" t="n">
        <v>43084</v>
      </c>
      <c r="Q666" t="n">
        <v>16</v>
      </c>
      <c r="R666" t="n">
        <v>42</v>
      </c>
    </row>
    <row r="667" spans="16:18">
      <c r="P667" s="12" t="n">
        <v>43083</v>
      </c>
      <c r="Q667" t="n">
        <v>16</v>
      </c>
      <c r="R667" t="n">
        <v>42</v>
      </c>
    </row>
    <row r="668" spans="16:18">
      <c r="P668" s="12" t="n">
        <v>43082</v>
      </c>
      <c r="Q668" t="n">
        <v>16</v>
      </c>
      <c r="R668" t="n">
        <v>42</v>
      </c>
    </row>
    <row r="669" spans="16:18">
      <c r="P669" s="12" t="n">
        <v>43081</v>
      </c>
      <c r="Q669" t="n">
        <v>16</v>
      </c>
      <c r="R669" t="n">
        <v>42</v>
      </c>
    </row>
    <row r="670" spans="16:18">
      <c r="P670" s="12" t="n">
        <v>43080</v>
      </c>
      <c r="Q670" t="n">
        <v>16</v>
      </c>
      <c r="R670" t="n">
        <v>42</v>
      </c>
    </row>
    <row r="671" spans="16:18">
      <c r="P671" s="12" t="n">
        <v>43079</v>
      </c>
      <c r="Q671">
        <f>Q664-1</f>
        <v>15</v>
      </c>
      <c r="R671" t="n">
        <v>42</v>
      </c>
    </row>
    <row r="672" spans="16:18">
      <c r="P672" s="12" t="n">
        <v>43078</v>
      </c>
      <c r="Q672">
        <f>Q665-1</f>
        <v>15</v>
      </c>
      <c r="R672" t="n">
        <v>42</v>
      </c>
    </row>
    <row r="673" spans="16:18">
      <c r="P673" s="12" t="n">
        <v>43077</v>
      </c>
      <c r="Q673">
        <f>Q666-1</f>
        <v>15</v>
      </c>
      <c r="R673" t="n">
        <v>42</v>
      </c>
    </row>
    <row r="674" spans="16:18">
      <c r="P674" s="12" t="n">
        <v>43076</v>
      </c>
      <c r="Q674">
        <f>Q667-1</f>
        <v>15</v>
      </c>
      <c r="R674" t="n">
        <v>42</v>
      </c>
    </row>
    <row r="675" spans="16:18">
      <c r="P675" s="12" t="n">
        <v>43075</v>
      </c>
      <c r="Q675">
        <f>Q668-1</f>
        <v>15</v>
      </c>
      <c r="R675" t="n">
        <v>42</v>
      </c>
    </row>
    <row r="676" spans="16:18">
      <c r="P676" s="12" t="n">
        <v>43074</v>
      </c>
      <c r="Q676">
        <f>Q669-1</f>
        <v>15</v>
      </c>
      <c r="R676" t="n">
        <v>42</v>
      </c>
    </row>
    <row r="677" spans="16:18">
      <c r="P677" s="12" t="n">
        <v>43073</v>
      </c>
      <c r="Q677">
        <f>Q670-1</f>
        <v>15</v>
      </c>
      <c r="R677" t="n">
        <v>42</v>
      </c>
    </row>
    <row r="678" spans="16:18">
      <c r="P678" s="12" t="n">
        <v>43072</v>
      </c>
      <c r="Q678">
        <f>Q671-1</f>
        <v>14</v>
      </c>
      <c r="R678" t="n">
        <v>42</v>
      </c>
    </row>
    <row r="679" spans="16:18">
      <c r="P679" s="12" t="n">
        <v>43071</v>
      </c>
      <c r="Q679">
        <f>Q672-1</f>
        <v>14</v>
      </c>
      <c r="R679" t="n">
        <v>42</v>
      </c>
    </row>
    <row r="680" spans="16:18">
      <c r="P680" s="12" t="n">
        <v>43070</v>
      </c>
      <c r="Q680">
        <f>Q673-1</f>
        <v>14</v>
      </c>
      <c r="R680" t="n">
        <v>42</v>
      </c>
    </row>
    <row r="681" spans="16:18">
      <c r="P681" s="12" t="n">
        <v>43069</v>
      </c>
      <c r="Q681">
        <f>Q674-1</f>
        <v>14</v>
      </c>
      <c r="R681" t="n">
        <v>42</v>
      </c>
    </row>
    <row r="682" spans="16:18">
      <c r="P682" s="12" t="n">
        <v>43068</v>
      </c>
      <c r="Q682">
        <f>Q675-1</f>
        <v>14</v>
      </c>
      <c r="R682" t="n">
        <v>42</v>
      </c>
    </row>
    <row r="683" spans="16:18">
      <c r="P683" s="12" t="n">
        <v>43067</v>
      </c>
      <c r="Q683">
        <f>Q676-1</f>
        <v>14</v>
      </c>
      <c r="R683" t="n">
        <v>42</v>
      </c>
    </row>
    <row r="684" spans="16:18">
      <c r="P684" s="12" t="n">
        <v>43066</v>
      </c>
      <c r="Q684">
        <f>Q677-1</f>
        <v>14</v>
      </c>
      <c r="R684" t="n">
        <v>42</v>
      </c>
    </row>
    <row r="685" spans="16:18">
      <c r="P685" s="12" t="n">
        <v>43065</v>
      </c>
      <c r="Q685">
        <f>Q678-1</f>
        <v>13</v>
      </c>
      <c r="R685" t="n">
        <v>42</v>
      </c>
    </row>
    <row r="686" spans="16:18">
      <c r="P686" s="12" t="n">
        <v>43064</v>
      </c>
      <c r="Q686">
        <f>Q679-1</f>
        <v>13</v>
      </c>
      <c r="R686" t="n">
        <v>42</v>
      </c>
    </row>
    <row r="687" spans="16:18">
      <c r="P687" s="12" t="n">
        <v>43063</v>
      </c>
      <c r="Q687">
        <f>Q680-1</f>
        <v>13</v>
      </c>
      <c r="R687" t="n">
        <v>42</v>
      </c>
    </row>
    <row r="688" spans="16:18">
      <c r="P688" s="12" t="n">
        <v>43062</v>
      </c>
      <c r="Q688">
        <f>Q681-1</f>
        <v>13</v>
      </c>
      <c r="R688" t="n">
        <v>42</v>
      </c>
    </row>
    <row r="689" spans="16:18">
      <c r="P689" s="12" t="n">
        <v>43061</v>
      </c>
      <c r="Q689">
        <f>Q682-1</f>
        <v>13</v>
      </c>
      <c r="R689" t="n">
        <v>42</v>
      </c>
    </row>
    <row r="690" spans="16:18">
      <c r="P690" s="12" t="n">
        <v>43060</v>
      </c>
      <c r="Q690">
        <f>Q683-1</f>
        <v>13</v>
      </c>
      <c r="R690" t="n">
        <v>42</v>
      </c>
    </row>
    <row r="691" spans="16:18">
      <c r="P691" s="12" t="n">
        <v>43059</v>
      </c>
      <c r="Q691">
        <f>Q684-1</f>
        <v>13</v>
      </c>
      <c r="R691" t="n">
        <v>42</v>
      </c>
    </row>
    <row r="692" spans="16:18">
      <c r="P692" s="12" t="n">
        <v>43058</v>
      </c>
      <c r="Q692">
        <f>Q685-1</f>
        <v>12</v>
      </c>
      <c r="R692" t="n">
        <v>42</v>
      </c>
    </row>
    <row r="693" spans="16:18">
      <c r="P693" s="12" t="n">
        <v>43057</v>
      </c>
      <c r="Q693">
        <f>Q686-1</f>
        <v>12</v>
      </c>
      <c r="R693" t="n">
        <v>42</v>
      </c>
    </row>
    <row r="694" spans="16:18">
      <c r="P694" s="12" t="n">
        <v>43056</v>
      </c>
      <c r="Q694">
        <f>Q687-1</f>
        <v>12</v>
      </c>
      <c r="R694" t="n">
        <v>42</v>
      </c>
    </row>
    <row r="695" spans="16:18">
      <c r="P695" s="12" t="n">
        <v>43055</v>
      </c>
      <c r="Q695">
        <f>Q688-1</f>
        <v>12</v>
      </c>
      <c r="R695" t="n">
        <v>42</v>
      </c>
    </row>
    <row r="696" spans="16:18">
      <c r="P696" s="12" t="n">
        <v>43054</v>
      </c>
      <c r="Q696">
        <f>Q689-1</f>
        <v>12</v>
      </c>
      <c r="R696" t="n">
        <v>42</v>
      </c>
    </row>
    <row r="697" spans="16:18">
      <c r="P697" s="12" t="n">
        <v>43053</v>
      </c>
      <c r="Q697">
        <f>Q690-1</f>
        <v>12</v>
      </c>
      <c r="R697" t="n">
        <v>42</v>
      </c>
    </row>
    <row r="698" spans="16:18">
      <c r="P698" s="12" t="n">
        <v>43052</v>
      </c>
      <c r="Q698">
        <f>Q691-1</f>
        <v>12</v>
      </c>
      <c r="R698" t="n">
        <v>42</v>
      </c>
    </row>
    <row r="699" spans="16:18">
      <c r="P699" s="12" t="n">
        <v>43051</v>
      </c>
      <c r="Q699">
        <f>Q692-1</f>
        <v>11</v>
      </c>
      <c r="R699" t="n">
        <v>42</v>
      </c>
    </row>
    <row r="700" spans="16:18">
      <c r="P700" s="12" t="n">
        <v>43050</v>
      </c>
      <c r="Q700">
        <f>Q693-1</f>
        <v>11</v>
      </c>
      <c r="R700" t="n">
        <v>42</v>
      </c>
    </row>
    <row r="701" spans="16:18">
      <c r="P701" s="12" t="n">
        <v>43049</v>
      </c>
      <c r="Q701">
        <f>Q694-1</f>
        <v>11</v>
      </c>
      <c r="R701" t="n">
        <v>42</v>
      </c>
    </row>
    <row r="702" spans="16:18">
      <c r="P702" s="12" t="n">
        <v>43048</v>
      </c>
      <c r="Q702">
        <f>Q695-1</f>
        <v>11</v>
      </c>
      <c r="R702" t="n">
        <v>42</v>
      </c>
    </row>
    <row r="703" spans="16:18">
      <c r="P703" s="12" t="n">
        <v>43047</v>
      </c>
      <c r="Q703">
        <f>Q696-1</f>
        <v>11</v>
      </c>
      <c r="R703" t="n">
        <v>42</v>
      </c>
    </row>
    <row r="704" spans="16:18">
      <c r="P704" s="12" t="n">
        <v>43046</v>
      </c>
      <c r="Q704">
        <f>Q697-1</f>
        <v>11</v>
      </c>
      <c r="R704" t="n">
        <v>42</v>
      </c>
    </row>
    <row r="705" spans="16:18">
      <c r="P705" s="12" t="n">
        <v>43045</v>
      </c>
      <c r="Q705">
        <f>Q698-1</f>
        <v>11</v>
      </c>
      <c r="R705" t="n">
        <v>42</v>
      </c>
    </row>
    <row r="706" spans="16:18">
      <c r="P706" s="12" t="n">
        <v>43044</v>
      </c>
      <c r="Q706">
        <f>Q699-1</f>
        <v>10</v>
      </c>
      <c r="R706" t="n">
        <v>42</v>
      </c>
    </row>
    <row r="707" spans="16:18">
      <c r="P707" s="12" t="n">
        <v>43043</v>
      </c>
      <c r="Q707">
        <f>Q700-1</f>
        <v>10</v>
      </c>
      <c r="R707" t="n">
        <v>42</v>
      </c>
    </row>
    <row r="708" spans="16:18">
      <c r="P708" s="12" t="n">
        <v>43042</v>
      </c>
      <c r="Q708">
        <f>Q701-1</f>
        <v>10</v>
      </c>
      <c r="R708" t="n">
        <v>42</v>
      </c>
    </row>
    <row r="709" spans="16:18">
      <c r="P709" s="12" t="n">
        <v>43041</v>
      </c>
      <c r="Q709">
        <f>Q702-1</f>
        <v>10</v>
      </c>
      <c r="R709" t="n">
        <v>42</v>
      </c>
    </row>
    <row r="710" spans="16:18">
      <c r="P710" s="12" t="n">
        <v>43040</v>
      </c>
      <c r="Q710">
        <f>Q703-1</f>
        <v>10</v>
      </c>
      <c r="R710" t="n">
        <v>42</v>
      </c>
    </row>
    <row r="711" spans="16:18">
      <c r="P711" s="12" t="n">
        <v>43039</v>
      </c>
      <c r="Q711">
        <f>Q704-1</f>
        <v>10</v>
      </c>
      <c r="R711" t="n">
        <v>42</v>
      </c>
    </row>
    <row r="712" spans="16:18">
      <c r="P712" s="12" t="n">
        <v>43038</v>
      </c>
      <c r="Q712">
        <f>Q705-1</f>
        <v>10</v>
      </c>
      <c r="R712" t="n">
        <v>42</v>
      </c>
    </row>
    <row r="713" spans="16:18">
      <c r="P713" s="12" t="n">
        <v>43037</v>
      </c>
      <c r="Q713">
        <f>Q706-1</f>
        <v>9</v>
      </c>
      <c r="R713" t="n">
        <v>42</v>
      </c>
    </row>
    <row r="714" spans="16:18">
      <c r="P714" s="12" t="n">
        <v>43036</v>
      </c>
      <c r="Q714">
        <f>Q707-1</f>
        <v>9</v>
      </c>
      <c r="R714" t="n">
        <v>42</v>
      </c>
    </row>
    <row r="715" spans="16:18">
      <c r="P715" s="12" t="n">
        <v>43035</v>
      </c>
      <c r="Q715">
        <f>Q708-1</f>
        <v>9</v>
      </c>
      <c r="R715" t="n">
        <v>42</v>
      </c>
    </row>
    <row r="716" spans="16:18">
      <c r="P716" s="12" t="n">
        <v>43034</v>
      </c>
      <c r="Q716">
        <f>Q709-1</f>
        <v>9</v>
      </c>
      <c r="R716" t="n">
        <v>42</v>
      </c>
    </row>
    <row r="717" spans="16:18">
      <c r="P717" s="12" t="n">
        <v>43033</v>
      </c>
      <c r="Q717">
        <f>Q710-1</f>
        <v>9</v>
      </c>
      <c r="R717" t="n">
        <v>42</v>
      </c>
    </row>
    <row r="718" spans="16:18">
      <c r="P718" s="12" t="n">
        <v>43032</v>
      </c>
      <c r="Q718">
        <f>Q711-1</f>
        <v>9</v>
      </c>
      <c r="R718" t="n">
        <v>42</v>
      </c>
    </row>
    <row r="719" spans="16:18">
      <c r="P719" s="12" t="n">
        <v>43031</v>
      </c>
      <c r="Q719">
        <f>Q712-1</f>
        <v>9</v>
      </c>
      <c r="R719" t="n">
        <v>42</v>
      </c>
    </row>
    <row r="720" spans="16:18">
      <c r="P720" s="12" t="n">
        <v>43030</v>
      </c>
      <c r="Q720">
        <f>Q713-1</f>
        <v>8</v>
      </c>
      <c r="R720" t="n">
        <v>42</v>
      </c>
    </row>
    <row r="721" spans="16:18">
      <c r="P721" s="12" t="n">
        <v>43029</v>
      </c>
      <c r="Q721">
        <f>Q714-1</f>
        <v>8</v>
      </c>
      <c r="R721" t="n">
        <v>42</v>
      </c>
    </row>
    <row r="722" spans="16:18">
      <c r="P722" s="12" t="n">
        <v>43028</v>
      </c>
      <c r="Q722">
        <f>Q715-1</f>
        <v>8</v>
      </c>
      <c r="R722" t="n">
        <v>42</v>
      </c>
    </row>
    <row r="723" spans="16:18">
      <c r="P723" s="12" t="n">
        <v>43027</v>
      </c>
      <c r="Q723">
        <f>Q716-1</f>
        <v>8</v>
      </c>
      <c r="R723" t="n">
        <v>42</v>
      </c>
    </row>
    <row r="724" spans="16:18">
      <c r="P724" s="12" t="n">
        <v>43026</v>
      </c>
      <c r="Q724">
        <f>Q717-1</f>
        <v>8</v>
      </c>
      <c r="R724" t="n">
        <v>42</v>
      </c>
    </row>
    <row r="725" spans="16:18">
      <c r="P725" s="12" t="n">
        <v>43025</v>
      </c>
      <c r="Q725">
        <f>Q718-1</f>
        <v>8</v>
      </c>
      <c r="R725" t="n">
        <v>42</v>
      </c>
    </row>
    <row r="726" spans="16:18">
      <c r="P726" s="12" t="n">
        <v>43024</v>
      </c>
      <c r="Q726">
        <f>Q719-1</f>
        <v>8</v>
      </c>
      <c r="R726" t="n">
        <v>42</v>
      </c>
    </row>
    <row r="727" spans="16:18">
      <c r="P727" s="12" t="n">
        <v>43023</v>
      </c>
      <c r="Q727">
        <f>Q720-1</f>
        <v>7</v>
      </c>
      <c r="R727" t="n">
        <v>42</v>
      </c>
    </row>
    <row r="728" spans="16:18">
      <c r="P728" s="12" t="n">
        <v>43022</v>
      </c>
      <c r="Q728">
        <f>Q721-1</f>
        <v>7</v>
      </c>
      <c r="R728" t="n">
        <v>42</v>
      </c>
    </row>
    <row r="729" spans="16:18">
      <c r="P729" s="12" t="n">
        <v>43021</v>
      </c>
      <c r="Q729">
        <f>Q722-1</f>
        <v>7</v>
      </c>
      <c r="R729" t="n">
        <v>42</v>
      </c>
    </row>
    <row r="730" spans="16:18">
      <c r="P730" s="12" t="n">
        <v>43020</v>
      </c>
      <c r="Q730">
        <f>Q723-1</f>
        <v>7</v>
      </c>
      <c r="R730" t="n">
        <v>42</v>
      </c>
    </row>
    <row r="731" spans="16:18">
      <c r="P731" s="12" t="n">
        <v>43019</v>
      </c>
      <c r="Q731">
        <f>Q724-1</f>
        <v>7</v>
      </c>
      <c r="R731" t="n">
        <v>42</v>
      </c>
    </row>
    <row r="732" spans="16:18">
      <c r="P732" s="12" t="n">
        <v>43018</v>
      </c>
      <c r="Q732">
        <f>Q725-1</f>
        <v>7</v>
      </c>
      <c r="R732" t="n">
        <v>42</v>
      </c>
    </row>
    <row r="733" spans="16:18">
      <c r="P733" s="12" t="n">
        <v>43017</v>
      </c>
      <c r="Q733">
        <f>Q726-1</f>
        <v>7</v>
      </c>
      <c r="R733" t="n">
        <v>42</v>
      </c>
    </row>
    <row r="734" spans="16:18">
      <c r="P734" s="12" t="n">
        <v>43016</v>
      </c>
      <c r="Q734">
        <f>Q727-1</f>
        <v>6</v>
      </c>
      <c r="R734" t="n">
        <v>42</v>
      </c>
    </row>
    <row r="735" spans="16:18">
      <c r="P735" s="12" t="n">
        <v>43015</v>
      </c>
      <c r="Q735">
        <f>Q728-1</f>
        <v>6</v>
      </c>
      <c r="R735" t="n">
        <v>42</v>
      </c>
    </row>
    <row r="736" spans="16:18">
      <c r="P736" s="12" t="n">
        <v>43014</v>
      </c>
      <c r="Q736">
        <f>Q729-1</f>
        <v>6</v>
      </c>
      <c r="R736" t="n">
        <v>42</v>
      </c>
    </row>
    <row r="737" spans="16:18">
      <c r="P737" s="12" t="n">
        <v>43013</v>
      </c>
      <c r="Q737">
        <f>Q730-1</f>
        <v>6</v>
      </c>
      <c r="R737" t="n">
        <v>42</v>
      </c>
    </row>
    <row r="738" spans="16:18">
      <c r="P738" s="12" t="n">
        <v>43012</v>
      </c>
      <c r="Q738">
        <f>Q731-1</f>
        <v>6</v>
      </c>
      <c r="R738" t="n">
        <v>42</v>
      </c>
    </row>
    <row r="739" spans="16:18">
      <c r="P739" s="12" t="n">
        <v>43011</v>
      </c>
      <c r="Q739">
        <f>Q732-1</f>
        <v>6</v>
      </c>
      <c r="R739" t="n">
        <v>42</v>
      </c>
    </row>
    <row r="740" spans="16:18">
      <c r="P740" s="12" t="n">
        <v>43010</v>
      </c>
      <c r="Q740">
        <f>Q733-1</f>
        <v>6</v>
      </c>
      <c r="R740" t="n">
        <v>42</v>
      </c>
    </row>
    <row r="741" spans="16:18">
      <c r="P741" s="12" t="n">
        <v>43009</v>
      </c>
      <c r="Q741">
        <f>Q734-1</f>
        <v>5</v>
      </c>
      <c r="R741" t="n">
        <v>42</v>
      </c>
    </row>
    <row r="742" spans="16:18">
      <c r="P742" s="12" t="n">
        <v>43008</v>
      </c>
      <c r="Q742">
        <f>Q735-1</f>
        <v>5</v>
      </c>
      <c r="R742" t="n">
        <v>42</v>
      </c>
    </row>
    <row r="743" spans="16:18">
      <c r="P743" s="12" t="n">
        <v>43007</v>
      </c>
      <c r="Q743">
        <f>Q736-1</f>
        <v>5</v>
      </c>
      <c r="R743" t="n">
        <v>42</v>
      </c>
    </row>
    <row r="744" spans="16:18">
      <c r="P744" s="12" t="n">
        <v>43006</v>
      </c>
      <c r="Q744">
        <f>Q737-1</f>
        <v>5</v>
      </c>
      <c r="R744" t="n">
        <v>42</v>
      </c>
    </row>
    <row r="745" spans="16:18">
      <c r="P745" s="12" t="n">
        <v>43005</v>
      </c>
      <c r="Q745">
        <f>Q738-1</f>
        <v>5</v>
      </c>
      <c r="R745" t="n">
        <v>42</v>
      </c>
    </row>
    <row r="746" spans="16:18">
      <c r="P746" s="12" t="n">
        <v>43004</v>
      </c>
      <c r="Q746">
        <f>Q739-1</f>
        <v>5</v>
      </c>
      <c r="R746" t="n">
        <v>42</v>
      </c>
    </row>
    <row r="747" spans="16:18">
      <c r="P747" s="12" t="n">
        <v>43003</v>
      </c>
      <c r="Q747">
        <f>Q740-1</f>
        <v>5</v>
      </c>
      <c r="R747" t="n">
        <v>42</v>
      </c>
    </row>
    <row r="748" spans="16:18">
      <c r="P748" s="12" t="n">
        <v>43002</v>
      </c>
      <c r="Q748">
        <f>Q741-1</f>
        <v>4</v>
      </c>
      <c r="R748" t="n">
        <v>42</v>
      </c>
    </row>
    <row r="749" spans="16:18">
      <c r="P749" s="12" t="n">
        <v>43001</v>
      </c>
      <c r="Q749">
        <f>Q742-1</f>
        <v>4</v>
      </c>
      <c r="R749" t="n">
        <v>42</v>
      </c>
    </row>
    <row r="750" spans="16:18">
      <c r="P750" s="12" t="n">
        <v>43000</v>
      </c>
      <c r="Q750">
        <f>Q743-1</f>
        <v>4</v>
      </c>
      <c r="R750" t="n">
        <v>42</v>
      </c>
    </row>
    <row r="751" spans="16:18">
      <c r="P751" s="12" t="n">
        <v>42999</v>
      </c>
      <c r="Q751">
        <f>Q744-1</f>
        <v>4</v>
      </c>
      <c r="R751" t="n">
        <v>42</v>
      </c>
    </row>
    <row r="752" spans="16:18">
      <c r="P752" s="12" t="n">
        <v>42998</v>
      </c>
      <c r="Q752">
        <f>Q745-1</f>
        <v>4</v>
      </c>
      <c r="R752" t="n">
        <v>42</v>
      </c>
    </row>
    <row r="753" spans="16:18">
      <c r="P753" s="12" t="n">
        <v>42997</v>
      </c>
      <c r="Q753">
        <f>Q746-1</f>
        <v>4</v>
      </c>
      <c r="R753" t="n">
        <v>42</v>
      </c>
    </row>
    <row r="754" spans="16:18">
      <c r="P754" s="12" t="n">
        <v>42996</v>
      </c>
      <c r="Q754">
        <f>Q747-1</f>
        <v>4</v>
      </c>
      <c r="R754" t="n">
        <v>42</v>
      </c>
    </row>
    <row r="755" spans="16:18">
      <c r="P755" s="12" t="n">
        <v>42995</v>
      </c>
      <c r="Q755">
        <f>Q748-1</f>
        <v>3</v>
      </c>
      <c r="R755" t="n">
        <v>42</v>
      </c>
    </row>
    <row r="756" spans="16:18">
      <c r="P756" s="12" t="n">
        <v>42994</v>
      </c>
      <c r="Q756">
        <f>Q749-1</f>
        <v>3</v>
      </c>
      <c r="R756" t="n">
        <v>42</v>
      </c>
    </row>
    <row r="757" spans="16:18">
      <c r="P757" s="12" t="n">
        <v>42993</v>
      </c>
      <c r="Q757">
        <f>Q750-1</f>
        <v>3</v>
      </c>
      <c r="R757" t="n">
        <v>42</v>
      </c>
    </row>
    <row r="758" spans="16:18">
      <c r="P758" s="12" t="n">
        <v>42992</v>
      </c>
      <c r="Q758">
        <f>Q751-1</f>
        <v>3</v>
      </c>
      <c r="R758" t="n">
        <v>42</v>
      </c>
    </row>
    <row r="759" spans="16:18">
      <c r="P759" s="12" t="n">
        <v>42991</v>
      </c>
      <c r="Q759">
        <f>Q752-1</f>
        <v>3</v>
      </c>
      <c r="R759" t="n">
        <v>42</v>
      </c>
    </row>
    <row r="760" spans="16:18">
      <c r="P760" s="12" t="n">
        <v>42990</v>
      </c>
      <c r="Q760">
        <f>Q753-1</f>
        <v>3</v>
      </c>
      <c r="R760" t="n">
        <v>42</v>
      </c>
    </row>
    <row r="761" spans="16:18">
      <c r="P761" s="12" t="n">
        <v>42989</v>
      </c>
      <c r="Q761">
        <f>Q754-1</f>
        <v>3</v>
      </c>
      <c r="R761" t="n">
        <v>42</v>
      </c>
    </row>
    <row r="762" spans="16:18">
      <c r="P762" s="12" t="n">
        <v>42988</v>
      </c>
      <c r="Q762">
        <f>Q755-1</f>
        <v>2</v>
      </c>
      <c r="R762" t="n">
        <v>42</v>
      </c>
    </row>
    <row r="763" spans="16:18">
      <c r="P763" s="12" t="n">
        <v>42987</v>
      </c>
      <c r="Q763">
        <f>Q756-1</f>
        <v>2</v>
      </c>
      <c r="R763" t="n">
        <v>42</v>
      </c>
    </row>
    <row r="764" spans="16:18">
      <c r="P764" s="12" t="n">
        <v>42986</v>
      </c>
      <c r="Q764">
        <f>Q757-1</f>
        <v>2</v>
      </c>
      <c r="R764" t="n">
        <v>42</v>
      </c>
    </row>
    <row r="765" spans="16:18">
      <c r="P765" s="12" t="n">
        <v>42985</v>
      </c>
      <c r="Q765">
        <f>Q758-1</f>
        <v>2</v>
      </c>
      <c r="R765" t="n">
        <v>42</v>
      </c>
    </row>
    <row r="766" spans="16:18">
      <c r="P766" s="12" t="n">
        <v>42984</v>
      </c>
      <c r="Q766">
        <f>Q759-1</f>
        <v>2</v>
      </c>
      <c r="R766" t="n">
        <v>42</v>
      </c>
    </row>
    <row r="767" spans="16:18">
      <c r="P767" s="12" t="n">
        <v>42983</v>
      </c>
      <c r="Q767">
        <f>Q760-1</f>
        <v>2</v>
      </c>
      <c r="R767" t="n">
        <v>42</v>
      </c>
    </row>
    <row r="768" spans="16:18">
      <c r="P768" s="12" t="n">
        <v>42982</v>
      </c>
      <c r="Q768">
        <f>Q761-1</f>
        <v>2</v>
      </c>
      <c r="R768" t="n">
        <v>42</v>
      </c>
    </row>
    <row r="769" spans="16:18">
      <c r="P769" s="12" t="n">
        <v>42981</v>
      </c>
      <c r="Q769">
        <f>Q762-1</f>
        <v>1</v>
      </c>
      <c r="R769" t="n">
        <v>42</v>
      </c>
    </row>
    <row r="770" spans="16:18">
      <c r="P770" s="12" t="n">
        <v>42980</v>
      </c>
      <c r="Q770">
        <f>Q763-1</f>
        <v>1</v>
      </c>
      <c r="R770" t="n">
        <v>42</v>
      </c>
    </row>
    <row r="771" spans="16:18">
      <c r="P771" s="12" t="n">
        <v>42979</v>
      </c>
      <c r="Q771">
        <f>Q764-1</f>
        <v>1</v>
      </c>
      <c r="R771" t="n">
        <v>42</v>
      </c>
    </row>
    <row r="772" spans="16:18">
      <c r="P772" s="12" t="n">
        <v>42978</v>
      </c>
      <c r="Q772">
        <f>Q765-1</f>
        <v>1</v>
      </c>
      <c r="R772" t="n">
        <v>42</v>
      </c>
    </row>
    <row r="773" spans="16:18">
      <c r="P773" s="12" t="n">
        <v>42977</v>
      </c>
      <c r="Q773">
        <f>Q766-1</f>
        <v>1</v>
      </c>
      <c r="R773" t="n">
        <v>42</v>
      </c>
    </row>
    <row r="774" spans="16:18">
      <c r="P774" s="12" t="n">
        <v>42976</v>
      </c>
      <c r="Q774">
        <f>Q767-1</f>
        <v>1</v>
      </c>
      <c r="R774" t="n">
        <v>42</v>
      </c>
    </row>
    <row r="775" spans="16:18">
      <c r="P775" s="12" t="n">
        <v>42975</v>
      </c>
      <c r="Q775">
        <f>Q768-1</f>
        <v>1</v>
      </c>
      <c r="R775" t="n">
        <v>42</v>
      </c>
    </row>
    <row r="776" spans="16:18">
      <c r="P776" s="12" t="n">
        <v>42974</v>
      </c>
      <c r="Q776" t="n">
        <v>16</v>
      </c>
      <c r="R776" t="n">
        <v>41</v>
      </c>
    </row>
    <row r="777" spans="16:18">
      <c r="P777" s="12" t="n">
        <v>42973</v>
      </c>
      <c r="Q777" t="n">
        <v>16</v>
      </c>
      <c r="R777" t="n">
        <v>41</v>
      </c>
    </row>
    <row r="778" spans="16:18">
      <c r="P778" s="12" t="n">
        <v>42972</v>
      </c>
      <c r="Q778" t="n">
        <v>16</v>
      </c>
      <c r="R778" t="n">
        <v>41</v>
      </c>
    </row>
    <row r="779" spans="16:18">
      <c r="P779" s="12" t="n">
        <v>42971</v>
      </c>
      <c r="Q779" t="n">
        <v>16</v>
      </c>
      <c r="R779" t="n">
        <v>41</v>
      </c>
    </row>
    <row r="780" spans="16:18">
      <c r="P780" s="12" t="n">
        <v>42970</v>
      </c>
      <c r="Q780" t="n">
        <v>16</v>
      </c>
      <c r="R780" t="n">
        <v>41</v>
      </c>
    </row>
    <row r="781" spans="16:18">
      <c r="P781" s="12" t="n">
        <v>42969</v>
      </c>
      <c r="Q781" t="n">
        <v>16</v>
      </c>
      <c r="R781" t="n">
        <v>41</v>
      </c>
    </row>
    <row r="782" spans="16:18">
      <c r="P782" s="12" t="n">
        <v>42968</v>
      </c>
      <c r="Q782" t="n">
        <v>16</v>
      </c>
      <c r="R782" t="n">
        <v>41</v>
      </c>
    </row>
    <row r="783" spans="16:18">
      <c r="P783" s="12" t="n">
        <v>42967</v>
      </c>
      <c r="Q783">
        <f>Q776-1</f>
        <v>15</v>
      </c>
      <c r="R783" t="n">
        <v>41</v>
      </c>
    </row>
    <row r="784" spans="16:18">
      <c r="P784" s="12" t="n">
        <v>42966</v>
      </c>
      <c r="Q784">
        <f>Q777-1</f>
        <v>15</v>
      </c>
      <c r="R784" t="n">
        <v>41</v>
      </c>
    </row>
    <row r="785" spans="16:18">
      <c r="P785" s="12" t="n">
        <v>42965</v>
      </c>
      <c r="Q785">
        <f>Q778-1</f>
        <v>15</v>
      </c>
      <c r="R785" t="n">
        <v>41</v>
      </c>
    </row>
    <row r="786" spans="16:18">
      <c r="P786" s="12" t="n">
        <v>42964</v>
      </c>
      <c r="Q786">
        <f>Q779-1</f>
        <v>15</v>
      </c>
      <c r="R786" t="n">
        <v>41</v>
      </c>
    </row>
    <row r="787" spans="16:18">
      <c r="P787" s="12" t="n">
        <v>42963</v>
      </c>
      <c r="Q787">
        <f>Q780-1</f>
        <v>15</v>
      </c>
      <c r="R787" t="n">
        <v>41</v>
      </c>
    </row>
    <row r="788" spans="16:18">
      <c r="P788" s="12" t="n">
        <v>42962</v>
      </c>
      <c r="Q788">
        <f>Q781-1</f>
        <v>15</v>
      </c>
      <c r="R788" t="n">
        <v>41</v>
      </c>
    </row>
    <row r="789" spans="16:18">
      <c r="P789" s="12" t="n">
        <v>42961</v>
      </c>
      <c r="Q789">
        <f>Q782-1</f>
        <v>15</v>
      </c>
      <c r="R789" t="n">
        <v>41</v>
      </c>
    </row>
    <row r="790" spans="16:18">
      <c r="P790" s="12" t="n">
        <v>42960</v>
      </c>
      <c r="Q790">
        <f>Q783-1</f>
        <v>14</v>
      </c>
      <c r="R790" t="n">
        <v>41</v>
      </c>
    </row>
    <row r="791" spans="16:18">
      <c r="P791" s="12" t="n">
        <v>42959</v>
      </c>
      <c r="Q791">
        <f>Q784-1</f>
        <v>14</v>
      </c>
      <c r="R791" t="n">
        <v>41</v>
      </c>
    </row>
    <row r="792" spans="16:18">
      <c r="P792" s="12" t="n">
        <v>42958</v>
      </c>
      <c r="Q792">
        <f>Q785-1</f>
        <v>14</v>
      </c>
      <c r="R792" t="n">
        <v>41</v>
      </c>
    </row>
    <row r="793" spans="16:18">
      <c r="P793" s="12" t="n">
        <v>42957</v>
      </c>
      <c r="Q793">
        <f>Q786-1</f>
        <v>14</v>
      </c>
      <c r="R793" t="n">
        <v>41</v>
      </c>
    </row>
    <row r="794" spans="16:18">
      <c r="P794" s="12" t="n">
        <v>42956</v>
      </c>
      <c r="Q794">
        <f>Q787-1</f>
        <v>14</v>
      </c>
      <c r="R794" t="n">
        <v>41</v>
      </c>
    </row>
    <row r="795" spans="16:18">
      <c r="P795" s="12" t="n">
        <v>42955</v>
      </c>
      <c r="Q795">
        <f>Q788-1</f>
        <v>14</v>
      </c>
      <c r="R795" t="n">
        <v>41</v>
      </c>
    </row>
    <row r="796" spans="16:18">
      <c r="P796" s="12" t="n">
        <v>42954</v>
      </c>
      <c r="Q796">
        <f>Q789-1</f>
        <v>14</v>
      </c>
      <c r="R796" t="n">
        <v>41</v>
      </c>
    </row>
    <row r="797" spans="16:18">
      <c r="P797" s="12" t="n">
        <v>42953</v>
      </c>
      <c r="Q797">
        <f>Q790-1</f>
        <v>13</v>
      </c>
      <c r="R797" t="n">
        <v>41</v>
      </c>
    </row>
    <row r="798" spans="16:18">
      <c r="P798" s="12" t="n">
        <v>42952</v>
      </c>
      <c r="Q798">
        <f>Q791-1</f>
        <v>13</v>
      </c>
      <c r="R798" t="n">
        <v>41</v>
      </c>
    </row>
    <row r="799" spans="16:18">
      <c r="P799" s="12" t="n">
        <v>42951</v>
      </c>
      <c r="Q799">
        <f>Q792-1</f>
        <v>13</v>
      </c>
      <c r="R799" t="n">
        <v>41</v>
      </c>
    </row>
    <row r="800" spans="16:18">
      <c r="P800" s="12" t="n">
        <v>42950</v>
      </c>
      <c r="Q800">
        <f>Q793-1</f>
        <v>13</v>
      </c>
      <c r="R800" t="n">
        <v>41</v>
      </c>
    </row>
    <row r="801" spans="16:18">
      <c r="P801" s="12" t="n">
        <v>42949</v>
      </c>
      <c r="Q801">
        <f>Q794-1</f>
        <v>13</v>
      </c>
      <c r="R801" t="n">
        <v>41</v>
      </c>
    </row>
    <row r="802" spans="16:18">
      <c r="P802" s="12" t="n">
        <v>42948</v>
      </c>
      <c r="Q802">
        <f>Q795-1</f>
        <v>13</v>
      </c>
      <c r="R802" t="n">
        <v>41</v>
      </c>
    </row>
    <row r="803" spans="16:18">
      <c r="P803" s="12" t="n">
        <v>42947</v>
      </c>
      <c r="Q803">
        <f>Q796-1</f>
        <v>13</v>
      </c>
      <c r="R803" t="n">
        <v>41</v>
      </c>
    </row>
    <row r="804" spans="16:18">
      <c r="P804" s="12" t="n">
        <v>42946</v>
      </c>
      <c r="Q804">
        <f>Q797-1</f>
        <v>12</v>
      </c>
      <c r="R804" t="n">
        <v>41</v>
      </c>
    </row>
    <row r="805" spans="16:18">
      <c r="P805" s="12" t="n">
        <v>42945</v>
      </c>
      <c r="Q805">
        <f>Q798-1</f>
        <v>12</v>
      </c>
      <c r="R805" t="n">
        <v>41</v>
      </c>
    </row>
    <row r="806" spans="16:18">
      <c r="P806" s="12" t="n">
        <v>42944</v>
      </c>
      <c r="Q806">
        <f>Q799-1</f>
        <v>12</v>
      </c>
      <c r="R806" t="n">
        <v>41</v>
      </c>
    </row>
    <row r="807" spans="16:18">
      <c r="P807" s="12" t="n">
        <v>42943</v>
      </c>
      <c r="Q807">
        <f>Q800-1</f>
        <v>12</v>
      </c>
      <c r="R807" t="n">
        <v>41</v>
      </c>
    </row>
    <row r="808" spans="16:18">
      <c r="P808" s="12" t="n">
        <v>42942</v>
      </c>
      <c r="Q808">
        <f>Q801-1</f>
        <v>12</v>
      </c>
      <c r="R808" t="n">
        <v>41</v>
      </c>
    </row>
    <row r="809" spans="16:18">
      <c r="P809" s="12" t="n">
        <v>42941</v>
      </c>
      <c r="Q809">
        <f>Q802-1</f>
        <v>12</v>
      </c>
      <c r="R809" t="n">
        <v>41</v>
      </c>
    </row>
    <row r="810" spans="16:18">
      <c r="P810" s="12" t="n">
        <v>42940</v>
      </c>
      <c r="Q810">
        <f>Q803-1</f>
        <v>12</v>
      </c>
      <c r="R810" t="n">
        <v>41</v>
      </c>
    </row>
    <row r="811" spans="16:18">
      <c r="P811" s="12" t="n">
        <v>42939</v>
      </c>
      <c r="Q811">
        <f>Q804-1</f>
        <v>11</v>
      </c>
      <c r="R811" t="n">
        <v>41</v>
      </c>
    </row>
    <row r="812" spans="16:18">
      <c r="P812" s="12" t="n">
        <v>42938</v>
      </c>
      <c r="Q812">
        <f>Q805-1</f>
        <v>11</v>
      </c>
      <c r="R812" t="n">
        <v>41</v>
      </c>
    </row>
    <row r="813" spans="16:18">
      <c r="P813" s="12" t="n">
        <v>42937</v>
      </c>
      <c r="Q813">
        <f>Q806-1</f>
        <v>11</v>
      </c>
      <c r="R813" t="n">
        <v>41</v>
      </c>
    </row>
    <row r="814" spans="16:18">
      <c r="P814" s="12" t="n">
        <v>42936</v>
      </c>
      <c r="Q814">
        <f>Q807-1</f>
        <v>11</v>
      </c>
      <c r="R814" t="n">
        <v>41</v>
      </c>
    </row>
    <row r="815" spans="16:18">
      <c r="P815" s="12" t="n">
        <v>42935</v>
      </c>
      <c r="Q815">
        <f>Q808-1</f>
        <v>11</v>
      </c>
      <c r="R815" t="n">
        <v>41</v>
      </c>
    </row>
    <row r="816" spans="16:18">
      <c r="P816" s="12" t="n">
        <v>42934</v>
      </c>
      <c r="Q816">
        <f>Q809-1</f>
        <v>11</v>
      </c>
      <c r="R816" t="n">
        <v>41</v>
      </c>
    </row>
    <row r="817" spans="16:18">
      <c r="P817" s="12" t="n">
        <v>42933</v>
      </c>
      <c r="Q817">
        <f>Q810-1</f>
        <v>11</v>
      </c>
      <c r="R817" t="n">
        <v>41</v>
      </c>
    </row>
    <row r="818" spans="16:18">
      <c r="P818" s="12" t="n">
        <v>42932</v>
      </c>
      <c r="Q818">
        <f>Q811-1</f>
        <v>10</v>
      </c>
      <c r="R818" t="n">
        <v>41</v>
      </c>
    </row>
    <row r="819" spans="16:18">
      <c r="P819" s="12" t="n">
        <v>42931</v>
      </c>
      <c r="Q819">
        <f>Q812-1</f>
        <v>10</v>
      </c>
      <c r="R819" t="n">
        <v>41</v>
      </c>
    </row>
    <row r="820" spans="16:18">
      <c r="P820" s="12" t="n">
        <v>42930</v>
      </c>
      <c r="Q820">
        <f>Q813-1</f>
        <v>10</v>
      </c>
      <c r="R820" t="n">
        <v>41</v>
      </c>
    </row>
    <row r="821" spans="16:18">
      <c r="P821" s="12" t="n">
        <v>42929</v>
      </c>
      <c r="Q821">
        <f>Q814-1</f>
        <v>10</v>
      </c>
      <c r="R821" t="n">
        <v>41</v>
      </c>
    </row>
    <row r="822" spans="16:18">
      <c r="P822" s="12" t="n">
        <v>42928</v>
      </c>
      <c r="Q822">
        <f>Q815-1</f>
        <v>10</v>
      </c>
      <c r="R822" t="n">
        <v>41</v>
      </c>
    </row>
    <row r="823" spans="16:18">
      <c r="P823" s="12" t="n">
        <v>42927</v>
      </c>
      <c r="Q823">
        <f>Q816-1</f>
        <v>10</v>
      </c>
      <c r="R823" t="n">
        <v>41</v>
      </c>
    </row>
    <row r="824" spans="16:18">
      <c r="P824" s="12" t="n">
        <v>42926</v>
      </c>
      <c r="Q824">
        <f>Q817-1</f>
        <v>10</v>
      </c>
      <c r="R824" t="n">
        <v>41</v>
      </c>
    </row>
    <row r="825" spans="16:18">
      <c r="P825" s="12" t="n">
        <v>42925</v>
      </c>
      <c r="Q825">
        <f>Q818-1</f>
        <v>9</v>
      </c>
      <c r="R825" t="n">
        <v>41</v>
      </c>
    </row>
    <row r="826" spans="16:18">
      <c r="P826" s="12" t="n">
        <v>42924</v>
      </c>
      <c r="Q826">
        <f>Q819-1</f>
        <v>9</v>
      </c>
      <c r="R826" t="n">
        <v>41</v>
      </c>
    </row>
    <row r="827" spans="16:18">
      <c r="P827" s="12" t="n">
        <v>42923</v>
      </c>
      <c r="Q827">
        <f>Q820-1</f>
        <v>9</v>
      </c>
      <c r="R827" t="n">
        <v>41</v>
      </c>
    </row>
    <row r="828" spans="16:18">
      <c r="P828" s="12" t="n">
        <v>42922</v>
      </c>
      <c r="Q828">
        <f>Q821-1</f>
        <v>9</v>
      </c>
      <c r="R828" t="n">
        <v>41</v>
      </c>
    </row>
    <row r="829" spans="16:18">
      <c r="P829" s="12" t="n">
        <v>42921</v>
      </c>
      <c r="Q829">
        <f>Q822-1</f>
        <v>9</v>
      </c>
      <c r="R829" t="n">
        <v>41</v>
      </c>
    </row>
    <row r="830" spans="16:18">
      <c r="P830" s="12" t="n">
        <v>42920</v>
      </c>
      <c r="Q830">
        <f>Q823-1</f>
        <v>9</v>
      </c>
      <c r="R830" t="n">
        <v>41</v>
      </c>
    </row>
    <row r="831" spans="16:18">
      <c r="P831" s="12" t="n">
        <v>42919</v>
      </c>
      <c r="Q831">
        <f>Q824-1</f>
        <v>9</v>
      </c>
      <c r="R831" t="n">
        <v>41</v>
      </c>
    </row>
    <row r="832" spans="16:18">
      <c r="P832" s="12" t="n">
        <v>42918</v>
      </c>
      <c r="Q832">
        <f>Q825-1</f>
        <v>8</v>
      </c>
      <c r="R832" t="n">
        <v>41</v>
      </c>
    </row>
    <row r="833" spans="16:18">
      <c r="P833" s="12" t="n">
        <v>42917</v>
      </c>
      <c r="Q833">
        <f>Q826-1</f>
        <v>8</v>
      </c>
      <c r="R833" t="n">
        <v>41</v>
      </c>
    </row>
    <row r="834" spans="16:18">
      <c r="P834" s="12" t="n">
        <v>42916</v>
      </c>
      <c r="Q834">
        <f>Q827-1</f>
        <v>8</v>
      </c>
      <c r="R834" t="n">
        <v>41</v>
      </c>
    </row>
    <row r="835" spans="16:18">
      <c r="P835" s="12" t="n">
        <v>42915</v>
      </c>
      <c r="Q835">
        <f>Q828-1</f>
        <v>8</v>
      </c>
      <c r="R835" t="n">
        <v>41</v>
      </c>
    </row>
    <row r="836" spans="16:18">
      <c r="P836" s="12" t="n">
        <v>42914</v>
      </c>
      <c r="Q836">
        <f>Q829-1</f>
        <v>8</v>
      </c>
      <c r="R836" t="n">
        <v>41</v>
      </c>
    </row>
    <row r="837" spans="16:18">
      <c r="P837" s="12" t="n">
        <v>42913</v>
      </c>
      <c r="Q837">
        <f>Q830-1</f>
        <v>8</v>
      </c>
      <c r="R837" t="n">
        <v>41</v>
      </c>
    </row>
    <row r="838" spans="16:18">
      <c r="P838" s="12" t="n">
        <v>42912</v>
      </c>
      <c r="Q838">
        <f>Q831-1</f>
        <v>8</v>
      </c>
      <c r="R838" t="n">
        <v>41</v>
      </c>
    </row>
    <row r="839" spans="16:18">
      <c r="P839" s="12" t="n">
        <v>42911</v>
      </c>
      <c r="Q839">
        <f>Q832-1</f>
        <v>7</v>
      </c>
      <c r="R839" t="n">
        <v>41</v>
      </c>
    </row>
    <row r="840" spans="16:18">
      <c r="P840" s="12" t="n">
        <v>42910</v>
      </c>
      <c r="Q840">
        <f>Q833-1</f>
        <v>7</v>
      </c>
      <c r="R840" t="n">
        <v>41</v>
      </c>
    </row>
    <row r="841" spans="16:18">
      <c r="P841" s="12" t="n">
        <v>42909</v>
      </c>
      <c r="Q841">
        <f>Q834-1</f>
        <v>7</v>
      </c>
      <c r="R841" t="n">
        <v>41</v>
      </c>
    </row>
    <row r="842" spans="16:18">
      <c r="P842" s="12" t="n">
        <v>42908</v>
      </c>
      <c r="Q842">
        <f>Q835-1</f>
        <v>7</v>
      </c>
      <c r="R842" t="n">
        <v>41</v>
      </c>
    </row>
    <row r="843" spans="16:18">
      <c r="P843" s="12" t="n">
        <v>42907</v>
      </c>
      <c r="Q843">
        <f>Q836-1</f>
        <v>7</v>
      </c>
      <c r="R843" t="n">
        <v>41</v>
      </c>
    </row>
    <row r="844" spans="16:18">
      <c r="P844" s="12" t="n">
        <v>42906</v>
      </c>
      <c r="Q844">
        <f>Q837-1</f>
        <v>7</v>
      </c>
      <c r="R844" t="n">
        <v>41</v>
      </c>
    </row>
    <row r="845" spans="16:18">
      <c r="P845" s="12" t="n">
        <v>42905</v>
      </c>
      <c r="Q845">
        <f>Q838-1</f>
        <v>7</v>
      </c>
      <c r="R845" t="n">
        <v>41</v>
      </c>
    </row>
    <row r="846" spans="16:18">
      <c r="P846" s="12" t="n">
        <v>42904</v>
      </c>
      <c r="Q846">
        <f>Q839-1</f>
        <v>6</v>
      </c>
      <c r="R846" t="n">
        <v>41</v>
      </c>
    </row>
    <row r="847" spans="16:18">
      <c r="P847" s="12" t="n">
        <v>42903</v>
      </c>
      <c r="Q847">
        <f>Q840-1</f>
        <v>6</v>
      </c>
      <c r="R847" t="n">
        <v>41</v>
      </c>
    </row>
    <row r="848" spans="16:18">
      <c r="P848" s="12" t="n">
        <v>42902</v>
      </c>
      <c r="Q848">
        <f>Q841-1</f>
        <v>6</v>
      </c>
      <c r="R848" t="n">
        <v>41</v>
      </c>
    </row>
    <row r="849" spans="16:18">
      <c r="P849" s="12" t="n">
        <v>42901</v>
      </c>
      <c r="Q849">
        <f>Q842-1</f>
        <v>6</v>
      </c>
      <c r="R849" t="n">
        <v>41</v>
      </c>
    </row>
    <row r="850" spans="16:18">
      <c r="P850" s="12" t="n">
        <v>42900</v>
      </c>
      <c r="Q850">
        <f>Q843-1</f>
        <v>6</v>
      </c>
      <c r="R850" t="n">
        <v>41</v>
      </c>
    </row>
    <row r="851" spans="16:18">
      <c r="P851" s="12" t="n">
        <v>42899</v>
      </c>
      <c r="Q851">
        <f>Q844-1</f>
        <v>6</v>
      </c>
      <c r="R851" t="n">
        <v>41</v>
      </c>
    </row>
    <row r="852" spans="16:18">
      <c r="P852" s="12" t="n">
        <v>42898</v>
      </c>
      <c r="Q852">
        <f>Q845-1</f>
        <v>6</v>
      </c>
      <c r="R852" t="n">
        <v>41</v>
      </c>
    </row>
    <row r="853" spans="16:18">
      <c r="P853" s="12" t="n">
        <v>42897</v>
      </c>
      <c r="Q853">
        <f>Q846-1</f>
        <v>5</v>
      </c>
      <c r="R853" t="n">
        <v>41</v>
      </c>
    </row>
    <row r="854" spans="16:18">
      <c r="P854" s="12" t="n">
        <v>42896</v>
      </c>
      <c r="Q854">
        <f>Q847-1</f>
        <v>5</v>
      </c>
      <c r="R854" t="n">
        <v>41</v>
      </c>
    </row>
    <row r="855" spans="16:18">
      <c r="P855" s="12" t="n">
        <v>42895</v>
      </c>
      <c r="Q855">
        <f>Q848-1</f>
        <v>5</v>
      </c>
      <c r="R855" t="n">
        <v>41</v>
      </c>
    </row>
    <row r="856" spans="16:18">
      <c r="P856" s="12" t="n">
        <v>42894</v>
      </c>
      <c r="Q856">
        <f>Q849-1</f>
        <v>5</v>
      </c>
      <c r="R856" t="n">
        <v>41</v>
      </c>
    </row>
    <row r="857" spans="16:18">
      <c r="P857" s="12" t="n">
        <v>42893</v>
      </c>
      <c r="Q857">
        <f>Q850-1</f>
        <v>5</v>
      </c>
      <c r="R857" t="n">
        <v>41</v>
      </c>
    </row>
    <row r="858" spans="16:18">
      <c r="P858" s="12" t="n">
        <v>42892</v>
      </c>
      <c r="Q858">
        <f>Q851-1</f>
        <v>5</v>
      </c>
      <c r="R858" t="n">
        <v>41</v>
      </c>
    </row>
    <row r="859" spans="16:18">
      <c r="P859" s="12" t="n">
        <v>42891</v>
      </c>
      <c r="Q859">
        <f>Q852-1</f>
        <v>5</v>
      </c>
      <c r="R859" t="n">
        <v>41</v>
      </c>
    </row>
    <row r="860" spans="16:18">
      <c r="P860" s="12" t="n">
        <v>42890</v>
      </c>
      <c r="Q860">
        <f>Q853-1</f>
        <v>4</v>
      </c>
      <c r="R860" t="n">
        <v>41</v>
      </c>
    </row>
    <row r="861" spans="16:18">
      <c r="P861" s="12" t="n">
        <v>42889</v>
      </c>
      <c r="Q861">
        <f>Q854-1</f>
        <v>4</v>
      </c>
      <c r="R861" t="n">
        <v>41</v>
      </c>
    </row>
    <row r="862" spans="16:18">
      <c r="P862" s="12" t="n">
        <v>42888</v>
      </c>
      <c r="Q862">
        <f>Q855-1</f>
        <v>4</v>
      </c>
      <c r="R862" t="n">
        <v>41</v>
      </c>
    </row>
    <row r="863" spans="16:18">
      <c r="P863" s="12" t="n">
        <v>42887</v>
      </c>
      <c r="Q863">
        <f>Q856-1</f>
        <v>4</v>
      </c>
      <c r="R863" t="n">
        <v>41</v>
      </c>
    </row>
    <row r="864" spans="16:18">
      <c r="P864" s="12" t="n">
        <v>42886</v>
      </c>
      <c r="Q864">
        <f>Q857-1</f>
        <v>4</v>
      </c>
      <c r="R864" t="n">
        <v>41</v>
      </c>
    </row>
    <row r="865" spans="16:18">
      <c r="P865" s="12" t="n">
        <v>42885</v>
      </c>
      <c r="Q865">
        <f>Q858-1</f>
        <v>4</v>
      </c>
      <c r="R865" t="n">
        <v>41</v>
      </c>
    </row>
    <row r="866" spans="16:18">
      <c r="P866" s="12" t="n">
        <v>42884</v>
      </c>
      <c r="Q866">
        <f>Q859-1</f>
        <v>4</v>
      </c>
      <c r="R866" t="n">
        <v>41</v>
      </c>
    </row>
    <row r="867" spans="16:18">
      <c r="P867" s="12" t="n">
        <v>42883</v>
      </c>
      <c r="Q867">
        <f>Q860-1</f>
        <v>3</v>
      </c>
      <c r="R867" t="n">
        <v>41</v>
      </c>
    </row>
    <row r="868" spans="16:18">
      <c r="P868" s="12" t="n">
        <v>42882</v>
      </c>
      <c r="Q868">
        <f>Q861-1</f>
        <v>3</v>
      </c>
      <c r="R868" t="n">
        <v>41</v>
      </c>
    </row>
    <row r="869" spans="16:18">
      <c r="P869" s="12" t="n">
        <v>42881</v>
      </c>
      <c r="Q869">
        <f>Q862-1</f>
        <v>3</v>
      </c>
      <c r="R869" t="n">
        <v>41</v>
      </c>
    </row>
    <row r="870" spans="16:18">
      <c r="P870" s="12" t="n">
        <v>42880</v>
      </c>
      <c r="Q870">
        <f>Q863-1</f>
        <v>3</v>
      </c>
      <c r="R870" t="n">
        <v>41</v>
      </c>
    </row>
    <row r="871" spans="16:18">
      <c r="P871" s="12" t="n">
        <v>42879</v>
      </c>
      <c r="Q871">
        <f>Q864-1</f>
        <v>3</v>
      </c>
      <c r="R871" t="n">
        <v>41</v>
      </c>
    </row>
    <row r="872" spans="16:18">
      <c r="P872" s="12" t="n">
        <v>42878</v>
      </c>
      <c r="Q872">
        <f>Q865-1</f>
        <v>3</v>
      </c>
      <c r="R872" t="n">
        <v>41</v>
      </c>
    </row>
    <row r="873" spans="16:18">
      <c r="P873" s="12" t="n">
        <v>42877</v>
      </c>
      <c r="Q873">
        <f>Q866-1</f>
        <v>3</v>
      </c>
      <c r="R873" t="n">
        <v>41</v>
      </c>
    </row>
    <row r="874" spans="16:18">
      <c r="P874" s="12" t="n">
        <v>42876</v>
      </c>
      <c r="Q874">
        <f>Q867-1</f>
        <v>2</v>
      </c>
      <c r="R874" t="n">
        <v>41</v>
      </c>
    </row>
    <row r="875" spans="16:18">
      <c r="P875" s="12" t="n">
        <v>42875</v>
      </c>
      <c r="Q875">
        <f>Q868-1</f>
        <v>2</v>
      </c>
      <c r="R875" t="n">
        <v>41</v>
      </c>
    </row>
    <row r="876" spans="16:18">
      <c r="P876" s="12" t="n">
        <v>42874</v>
      </c>
      <c r="Q876">
        <f>Q869-1</f>
        <v>2</v>
      </c>
      <c r="R876" t="n">
        <v>41</v>
      </c>
    </row>
    <row r="877" spans="16:18">
      <c r="P877" s="12" t="n">
        <v>42873</v>
      </c>
      <c r="Q877">
        <f>Q870-1</f>
        <v>2</v>
      </c>
      <c r="R877" t="n">
        <v>41</v>
      </c>
    </row>
    <row r="878" spans="16:18">
      <c r="P878" s="12" t="n">
        <v>42872</v>
      </c>
      <c r="Q878">
        <f>Q871-1</f>
        <v>2</v>
      </c>
      <c r="R878" t="n">
        <v>41</v>
      </c>
    </row>
    <row r="879" spans="16:18">
      <c r="P879" s="12" t="n">
        <v>42871</v>
      </c>
      <c r="Q879">
        <f>Q872-1</f>
        <v>2</v>
      </c>
      <c r="R879" t="n">
        <v>41</v>
      </c>
    </row>
    <row r="880" spans="16:18">
      <c r="P880" s="12" t="n">
        <v>42870</v>
      </c>
      <c r="Q880">
        <f>Q873-1</f>
        <v>2</v>
      </c>
      <c r="R880" t="n">
        <v>41</v>
      </c>
    </row>
    <row r="881" spans="16:18">
      <c r="P881" s="12" t="n">
        <v>42869</v>
      </c>
      <c r="Q881">
        <f>Q874-1</f>
        <v>1</v>
      </c>
      <c r="R881" t="n">
        <v>41</v>
      </c>
    </row>
    <row r="882" spans="16:18">
      <c r="P882" s="12" t="n">
        <v>42868</v>
      </c>
      <c r="Q882">
        <f>Q875-1</f>
        <v>1</v>
      </c>
      <c r="R882" t="n">
        <v>41</v>
      </c>
    </row>
    <row r="883" spans="16:18">
      <c r="P883" s="12" t="n">
        <v>42867</v>
      </c>
      <c r="Q883">
        <f>Q876-1</f>
        <v>1</v>
      </c>
      <c r="R883" t="n">
        <v>41</v>
      </c>
    </row>
    <row r="884" spans="16:18">
      <c r="P884" s="12" t="n">
        <v>42866</v>
      </c>
      <c r="Q884">
        <f>Q877-1</f>
        <v>1</v>
      </c>
      <c r="R884" t="n">
        <v>41</v>
      </c>
    </row>
    <row r="885" spans="16:18">
      <c r="P885" s="12" t="n">
        <v>42865</v>
      </c>
      <c r="Q885">
        <f>Q878-1</f>
        <v>1</v>
      </c>
      <c r="R885" t="n">
        <v>41</v>
      </c>
    </row>
    <row r="886" spans="16:18">
      <c r="P886" s="12" t="n">
        <v>42864</v>
      </c>
      <c r="Q886">
        <f>Q879-1</f>
        <v>1</v>
      </c>
      <c r="R886" t="n">
        <v>41</v>
      </c>
    </row>
    <row r="887" spans="16:18">
      <c r="P887" s="12" t="n">
        <v>42863</v>
      </c>
      <c r="Q887">
        <f>Q880-1</f>
        <v>1</v>
      </c>
      <c r="R887" t="n">
        <v>41</v>
      </c>
    </row>
    <row r="888" spans="16:18">
      <c r="P888" s="12" t="n">
        <v>42862</v>
      </c>
      <c r="Q888" t="n">
        <v>16</v>
      </c>
      <c r="R888" t="n">
        <v>40</v>
      </c>
    </row>
    <row r="889" spans="16:18">
      <c r="P889" s="12" t="n">
        <v>42861</v>
      </c>
      <c r="Q889" t="n">
        <v>16</v>
      </c>
      <c r="R889" t="n">
        <v>40</v>
      </c>
    </row>
    <row r="890" spans="16:18">
      <c r="P890" s="12" t="n">
        <v>42860</v>
      </c>
      <c r="Q890" t="n">
        <v>16</v>
      </c>
      <c r="R890" t="n">
        <v>40</v>
      </c>
    </row>
    <row r="891" spans="16:18">
      <c r="P891" s="12" t="n">
        <v>42859</v>
      </c>
      <c r="Q891" t="n">
        <v>16</v>
      </c>
      <c r="R891" t="n">
        <v>40</v>
      </c>
    </row>
    <row r="892" spans="16:18">
      <c r="P892" s="12" t="n">
        <v>42858</v>
      </c>
      <c r="Q892" t="n">
        <v>16</v>
      </c>
      <c r="R892" t="n">
        <v>40</v>
      </c>
    </row>
    <row r="893" spans="16:18">
      <c r="P893" s="12" t="n">
        <v>42857</v>
      </c>
      <c r="Q893" t="n">
        <v>16</v>
      </c>
      <c r="R893" t="n">
        <v>40</v>
      </c>
    </row>
    <row r="894" spans="16:18">
      <c r="P894" s="12" t="n">
        <v>42856</v>
      </c>
      <c r="Q894" t="n">
        <v>16</v>
      </c>
      <c r="R894" t="n">
        <v>40</v>
      </c>
    </row>
    <row r="895" spans="16:18">
      <c r="P895" s="12" t="n">
        <v>42855</v>
      </c>
      <c r="Q895">
        <f>Q888-1</f>
        <v>15</v>
      </c>
      <c r="R895" t="n">
        <v>40</v>
      </c>
    </row>
    <row r="896" spans="16:18">
      <c r="P896" s="12" t="n">
        <v>42854</v>
      </c>
      <c r="Q896">
        <f>Q889-1</f>
        <v>15</v>
      </c>
      <c r="R896" t="n">
        <v>40</v>
      </c>
    </row>
    <row r="897" spans="16:18">
      <c r="P897" s="12" t="n">
        <v>42853</v>
      </c>
      <c r="Q897">
        <f>Q890-1</f>
        <v>15</v>
      </c>
      <c r="R897" t="n">
        <v>40</v>
      </c>
    </row>
    <row r="898" spans="16:18">
      <c r="P898" s="12" t="n">
        <v>42852</v>
      </c>
      <c r="Q898">
        <f>Q891-1</f>
        <v>15</v>
      </c>
      <c r="R898" t="n">
        <v>40</v>
      </c>
    </row>
    <row r="899" spans="16:18">
      <c r="P899" s="12" t="n">
        <v>42851</v>
      </c>
      <c r="Q899">
        <f>Q892-1</f>
        <v>15</v>
      </c>
      <c r="R899" t="n">
        <v>40</v>
      </c>
    </row>
    <row r="900" spans="16:18">
      <c r="P900" s="12" t="n">
        <v>42850</v>
      </c>
      <c r="Q900">
        <f>Q893-1</f>
        <v>15</v>
      </c>
      <c r="R900" t="n">
        <v>40</v>
      </c>
    </row>
    <row r="901" spans="16:18">
      <c r="P901" s="12" t="n">
        <v>42849</v>
      </c>
      <c r="Q901">
        <f>Q894-1</f>
        <v>15</v>
      </c>
      <c r="R901" t="n">
        <v>40</v>
      </c>
    </row>
    <row r="902" spans="16:18">
      <c r="P902" s="12" t="n">
        <v>42848</v>
      </c>
      <c r="Q902">
        <f>Q895-1</f>
        <v>14</v>
      </c>
      <c r="R902" t="n">
        <v>40</v>
      </c>
    </row>
    <row r="903" spans="16:18">
      <c r="P903" s="12" t="n">
        <v>42847</v>
      </c>
      <c r="Q903">
        <f>Q896-1</f>
        <v>14</v>
      </c>
      <c r="R903" t="n">
        <v>40</v>
      </c>
    </row>
    <row r="904" spans="16:18">
      <c r="P904" s="12" t="n">
        <v>42846</v>
      </c>
      <c r="Q904">
        <f>Q897-1</f>
        <v>14</v>
      </c>
      <c r="R904" t="n">
        <v>40</v>
      </c>
    </row>
    <row r="905" spans="16:18">
      <c r="P905" s="12" t="n">
        <v>42845</v>
      </c>
      <c r="Q905">
        <f>Q898-1</f>
        <v>14</v>
      </c>
      <c r="R905" t="n">
        <v>40</v>
      </c>
    </row>
    <row r="906" spans="16:18">
      <c r="P906" s="12" t="n">
        <v>42844</v>
      </c>
      <c r="Q906">
        <f>Q899-1</f>
        <v>14</v>
      </c>
      <c r="R906" t="n">
        <v>40</v>
      </c>
    </row>
    <row r="907" spans="16:18">
      <c r="P907" s="12" t="n">
        <v>42843</v>
      </c>
      <c r="Q907">
        <f>Q900-1</f>
        <v>14</v>
      </c>
      <c r="R907" t="n">
        <v>40</v>
      </c>
    </row>
    <row r="908" spans="16:18">
      <c r="P908" s="12" t="n">
        <v>42842</v>
      </c>
      <c r="Q908">
        <f>Q901-1</f>
        <v>14</v>
      </c>
      <c r="R908" t="n">
        <v>40</v>
      </c>
    </row>
    <row r="909" spans="16:18">
      <c r="P909" s="12" t="n">
        <v>42841</v>
      </c>
      <c r="Q909">
        <f>Q902-1</f>
        <v>13</v>
      </c>
      <c r="R909" t="n">
        <v>40</v>
      </c>
    </row>
    <row r="910" spans="16:18">
      <c r="P910" s="12" t="n">
        <v>42840</v>
      </c>
      <c r="Q910">
        <f>Q903-1</f>
        <v>13</v>
      </c>
      <c r="R910" t="n">
        <v>40</v>
      </c>
    </row>
    <row r="911" spans="16:18">
      <c r="P911" s="12" t="n">
        <v>42839</v>
      </c>
      <c r="Q911">
        <f>Q904-1</f>
        <v>13</v>
      </c>
      <c r="R911" t="n">
        <v>40</v>
      </c>
    </row>
    <row r="912" spans="16:18">
      <c r="P912" s="12" t="n">
        <v>42838</v>
      </c>
      <c r="Q912">
        <f>Q905-1</f>
        <v>13</v>
      </c>
      <c r="R912" t="n">
        <v>40</v>
      </c>
    </row>
    <row r="913" spans="16:18">
      <c r="P913" s="12" t="n">
        <v>42837</v>
      </c>
      <c r="Q913">
        <f>Q906-1</f>
        <v>13</v>
      </c>
      <c r="R913" t="n">
        <v>40</v>
      </c>
    </row>
    <row r="914" spans="16:18">
      <c r="P914" s="12" t="n">
        <v>42836</v>
      </c>
      <c r="Q914">
        <f>Q907-1</f>
        <v>13</v>
      </c>
      <c r="R914" t="n">
        <v>40</v>
      </c>
    </row>
    <row r="915" spans="16:18">
      <c r="P915" s="12" t="n">
        <v>42835</v>
      </c>
      <c r="Q915">
        <f>Q908-1</f>
        <v>13</v>
      </c>
      <c r="R915" t="n">
        <v>40</v>
      </c>
    </row>
    <row r="916" spans="16:18">
      <c r="P916" s="12" t="n">
        <v>42834</v>
      </c>
      <c r="Q916">
        <f>Q909-1</f>
        <v>12</v>
      </c>
      <c r="R916" t="n">
        <v>40</v>
      </c>
    </row>
    <row r="917" spans="16:18">
      <c r="P917" s="12" t="n">
        <v>42833</v>
      </c>
      <c r="Q917">
        <f>Q910-1</f>
        <v>12</v>
      </c>
      <c r="R917" t="n">
        <v>40</v>
      </c>
    </row>
    <row r="918" spans="16:18">
      <c r="P918" s="12" t="n">
        <v>42832</v>
      </c>
      <c r="Q918">
        <f>Q911-1</f>
        <v>12</v>
      </c>
      <c r="R918" t="n">
        <v>40</v>
      </c>
    </row>
    <row r="919" spans="16:18">
      <c r="P919" s="12" t="n">
        <v>42831</v>
      </c>
      <c r="Q919">
        <f>Q912-1</f>
        <v>12</v>
      </c>
      <c r="R919" t="n">
        <v>40</v>
      </c>
    </row>
    <row r="920" spans="16:18">
      <c r="P920" s="12" t="n">
        <v>42830</v>
      </c>
      <c r="Q920">
        <f>Q913-1</f>
        <v>12</v>
      </c>
      <c r="R920" t="n">
        <v>40</v>
      </c>
    </row>
    <row r="921" spans="16:18">
      <c r="P921" s="12" t="n">
        <v>42829</v>
      </c>
      <c r="Q921">
        <f>Q914-1</f>
        <v>12</v>
      </c>
      <c r="R921" t="n">
        <v>40</v>
      </c>
    </row>
    <row r="922" spans="16:18">
      <c r="P922" s="12" t="n">
        <v>42828</v>
      </c>
      <c r="Q922">
        <f>Q915-1</f>
        <v>12</v>
      </c>
      <c r="R922" t="n">
        <v>40</v>
      </c>
    </row>
    <row r="923" spans="16:18">
      <c r="P923" s="12" t="n">
        <v>42827</v>
      </c>
      <c r="Q923">
        <f>Q916-1</f>
        <v>11</v>
      </c>
      <c r="R923" t="n">
        <v>40</v>
      </c>
    </row>
    <row r="924" spans="16:18">
      <c r="P924" s="12" t="n">
        <v>42826</v>
      </c>
      <c r="Q924">
        <f>Q917-1</f>
        <v>11</v>
      </c>
      <c r="R924" t="n">
        <v>40</v>
      </c>
    </row>
    <row r="925" spans="16:18">
      <c r="P925" s="12" t="n">
        <v>42825</v>
      </c>
      <c r="Q925">
        <f>Q918-1</f>
        <v>11</v>
      </c>
      <c r="R925" t="n">
        <v>40</v>
      </c>
    </row>
    <row r="926" spans="16:18">
      <c r="P926" s="12" t="n">
        <v>42824</v>
      </c>
      <c r="Q926">
        <f>Q919-1</f>
        <v>11</v>
      </c>
      <c r="R926" t="n">
        <v>40</v>
      </c>
    </row>
    <row r="927" spans="16:18">
      <c r="P927" s="12" t="n">
        <v>42823</v>
      </c>
      <c r="Q927">
        <f>Q920-1</f>
        <v>11</v>
      </c>
      <c r="R927" t="n">
        <v>40</v>
      </c>
    </row>
    <row r="928" spans="16:18">
      <c r="P928" s="12" t="n">
        <v>42822</v>
      </c>
      <c r="Q928">
        <f>Q921-1</f>
        <v>11</v>
      </c>
      <c r="R928" t="n">
        <v>40</v>
      </c>
    </row>
    <row r="929" spans="16:18">
      <c r="P929" s="12" t="n">
        <v>42821</v>
      </c>
      <c r="Q929">
        <f>Q922-1</f>
        <v>11</v>
      </c>
      <c r="R929" t="n">
        <v>40</v>
      </c>
    </row>
    <row r="930" spans="16:18">
      <c r="P930" s="12" t="n">
        <v>42820</v>
      </c>
      <c r="Q930">
        <f>Q923-1</f>
        <v>10</v>
      </c>
      <c r="R930" t="n">
        <v>40</v>
      </c>
    </row>
    <row r="931" spans="16:18">
      <c r="P931" s="12" t="n">
        <v>42819</v>
      </c>
      <c r="Q931">
        <f>Q924-1</f>
        <v>10</v>
      </c>
      <c r="R931" t="n">
        <v>40</v>
      </c>
    </row>
    <row r="932" spans="16:18">
      <c r="P932" s="12" t="n">
        <v>42818</v>
      </c>
      <c r="Q932">
        <f>Q925-1</f>
        <v>10</v>
      </c>
      <c r="R932" t="n">
        <v>40</v>
      </c>
    </row>
    <row r="933" spans="16:18">
      <c r="P933" s="12" t="n">
        <v>42817</v>
      </c>
      <c r="Q933">
        <f>Q926-1</f>
        <v>10</v>
      </c>
      <c r="R933" t="n">
        <v>40</v>
      </c>
    </row>
    <row r="934" spans="16:18">
      <c r="P934" s="12" t="n">
        <v>42816</v>
      </c>
      <c r="Q934">
        <f>Q927-1</f>
        <v>10</v>
      </c>
      <c r="R934" t="n">
        <v>40</v>
      </c>
    </row>
    <row r="935" spans="16:18">
      <c r="P935" s="12" t="n">
        <v>42815</v>
      </c>
      <c r="Q935">
        <f>Q928-1</f>
        <v>10</v>
      </c>
      <c r="R935" t="n">
        <v>40</v>
      </c>
    </row>
    <row r="936" spans="16:18">
      <c r="P936" s="12" t="n">
        <v>42814</v>
      </c>
      <c r="Q936">
        <f>Q929-1</f>
        <v>10</v>
      </c>
      <c r="R936" t="n">
        <v>40</v>
      </c>
    </row>
    <row r="937" spans="16:18">
      <c r="P937" s="12" t="n">
        <v>42813</v>
      </c>
      <c r="Q937">
        <f>Q930-1</f>
        <v>9</v>
      </c>
      <c r="R937" t="n">
        <v>40</v>
      </c>
    </row>
    <row r="938" spans="16:18">
      <c r="P938" s="12" t="n">
        <v>42812</v>
      </c>
      <c r="Q938">
        <f>Q931-1</f>
        <v>9</v>
      </c>
      <c r="R938" t="n">
        <v>40</v>
      </c>
    </row>
    <row r="939" spans="16:18">
      <c r="P939" s="12" t="n">
        <v>42811</v>
      </c>
      <c r="Q939">
        <f>Q932-1</f>
        <v>9</v>
      </c>
      <c r="R939" t="n">
        <v>40</v>
      </c>
    </row>
    <row r="940" spans="16:18">
      <c r="P940" s="12" t="n">
        <v>42810</v>
      </c>
      <c r="Q940">
        <f>Q933-1</f>
        <v>9</v>
      </c>
      <c r="R940" t="n">
        <v>40</v>
      </c>
    </row>
    <row r="941" spans="16:18">
      <c r="P941" s="12" t="n">
        <v>42809</v>
      </c>
      <c r="Q941">
        <f>Q934-1</f>
        <v>9</v>
      </c>
      <c r="R941" t="n">
        <v>40</v>
      </c>
    </row>
    <row r="942" spans="16:18">
      <c r="P942" s="12" t="n">
        <v>42808</v>
      </c>
      <c r="Q942">
        <f>Q935-1</f>
        <v>9</v>
      </c>
      <c r="R942" t="n">
        <v>40</v>
      </c>
    </row>
    <row r="943" spans="16:18">
      <c r="P943" s="12" t="n">
        <v>42807</v>
      </c>
      <c r="Q943">
        <f>Q936-1</f>
        <v>9</v>
      </c>
      <c r="R943" t="n">
        <v>40</v>
      </c>
    </row>
    <row r="944" spans="16:18">
      <c r="P944" s="12" t="n">
        <v>42806</v>
      </c>
      <c r="Q944">
        <f>Q937-1</f>
        <v>8</v>
      </c>
      <c r="R944" t="n">
        <v>40</v>
      </c>
    </row>
    <row r="945" spans="16:18">
      <c r="P945" s="12" t="n">
        <v>42805</v>
      </c>
      <c r="Q945">
        <f>Q938-1</f>
        <v>8</v>
      </c>
      <c r="R945" t="n">
        <v>40</v>
      </c>
    </row>
    <row r="946" spans="16:18">
      <c r="P946" s="12" t="n">
        <v>42804</v>
      </c>
      <c r="Q946">
        <f>Q939-1</f>
        <v>8</v>
      </c>
      <c r="R946" t="n">
        <v>40</v>
      </c>
    </row>
    <row r="947" spans="16:18">
      <c r="P947" s="12" t="n">
        <v>42803</v>
      </c>
      <c r="Q947">
        <f>Q940-1</f>
        <v>8</v>
      </c>
      <c r="R947" t="n">
        <v>40</v>
      </c>
    </row>
    <row r="948" spans="16:18">
      <c r="P948" s="12" t="n">
        <v>42802</v>
      </c>
      <c r="Q948">
        <f>Q941-1</f>
        <v>8</v>
      </c>
      <c r="R948" t="n">
        <v>40</v>
      </c>
    </row>
    <row r="949" spans="16:18">
      <c r="P949" s="12" t="n">
        <v>42801</v>
      </c>
      <c r="Q949">
        <f>Q942-1</f>
        <v>8</v>
      </c>
      <c r="R949" t="n">
        <v>40</v>
      </c>
    </row>
    <row r="950" spans="16:18">
      <c r="P950" s="12" t="n">
        <v>42800</v>
      </c>
      <c r="Q950">
        <f>Q943-1</f>
        <v>8</v>
      </c>
      <c r="R950" t="n">
        <v>40</v>
      </c>
    </row>
    <row r="951" spans="16:18">
      <c r="P951" s="12" t="n">
        <v>42799</v>
      </c>
      <c r="Q951">
        <f>Q944-1</f>
        <v>7</v>
      </c>
      <c r="R951" t="n">
        <v>40</v>
      </c>
    </row>
    <row r="952" spans="16:18">
      <c r="P952" s="12" t="n">
        <v>42798</v>
      </c>
      <c r="Q952">
        <f>Q945-1</f>
        <v>7</v>
      </c>
      <c r="R952" t="n">
        <v>40</v>
      </c>
    </row>
    <row r="953" spans="16:18">
      <c r="P953" s="12" t="n">
        <v>42797</v>
      </c>
      <c r="Q953">
        <f>Q946-1</f>
        <v>7</v>
      </c>
      <c r="R953" t="n">
        <v>40</v>
      </c>
    </row>
    <row r="954" spans="16:18">
      <c r="P954" s="12" t="n">
        <v>42796</v>
      </c>
      <c r="Q954">
        <f>Q947-1</f>
        <v>7</v>
      </c>
      <c r="R954" t="n">
        <v>40</v>
      </c>
    </row>
    <row r="955" spans="16:18">
      <c r="P955" s="12" t="n">
        <v>42795</v>
      </c>
      <c r="Q955">
        <f>Q948-1</f>
        <v>7</v>
      </c>
      <c r="R955" t="n">
        <v>40</v>
      </c>
    </row>
    <row r="956" spans="16:18">
      <c r="P956" s="12" t="n">
        <v>42794</v>
      </c>
      <c r="Q956">
        <f>Q949-1</f>
        <v>7</v>
      </c>
      <c r="R956" t="n">
        <v>40</v>
      </c>
    </row>
    <row r="957" spans="16:18">
      <c r="P957" s="12" t="n">
        <v>42793</v>
      </c>
      <c r="Q957">
        <f>Q950-1</f>
        <v>7</v>
      </c>
      <c r="R957" t="n">
        <v>40</v>
      </c>
    </row>
    <row r="958" spans="16:18">
      <c r="P958" s="12" t="n">
        <v>42792</v>
      </c>
      <c r="Q958">
        <f>Q951-1</f>
        <v>6</v>
      </c>
      <c r="R958" t="n">
        <v>40</v>
      </c>
    </row>
    <row r="959" spans="16:18">
      <c r="P959" s="12" t="n">
        <v>42791</v>
      </c>
      <c r="Q959">
        <f>Q952-1</f>
        <v>6</v>
      </c>
      <c r="R959" t="n">
        <v>40</v>
      </c>
    </row>
    <row r="960" spans="16:18">
      <c r="P960" s="12" t="n">
        <v>42790</v>
      </c>
      <c r="Q960">
        <f>Q953-1</f>
        <v>6</v>
      </c>
      <c r="R960" t="n">
        <v>40</v>
      </c>
    </row>
    <row r="961" spans="16:18">
      <c r="P961" s="12" t="n">
        <v>42789</v>
      </c>
      <c r="Q961">
        <f>Q954-1</f>
        <v>6</v>
      </c>
      <c r="R961" t="n">
        <v>40</v>
      </c>
    </row>
    <row r="962" spans="16:18">
      <c r="P962" s="12" t="n">
        <v>42788</v>
      </c>
      <c r="Q962">
        <f>Q955-1</f>
        <v>6</v>
      </c>
      <c r="R962" t="n">
        <v>40</v>
      </c>
    </row>
    <row r="963" spans="16:18">
      <c r="P963" s="12" t="n">
        <v>42787</v>
      </c>
      <c r="Q963">
        <f>Q956-1</f>
        <v>6</v>
      </c>
      <c r="R963" t="n">
        <v>40</v>
      </c>
    </row>
    <row r="964" spans="16:18">
      <c r="P964" s="12" t="n">
        <v>42786</v>
      </c>
      <c r="Q964">
        <f>Q957-1</f>
        <v>6</v>
      </c>
      <c r="R964" t="n">
        <v>40</v>
      </c>
    </row>
    <row r="965" spans="16:18">
      <c r="P965" s="12" t="n">
        <v>42785</v>
      </c>
      <c r="Q965">
        <f>Q958-1</f>
        <v>5</v>
      </c>
      <c r="R965" t="n">
        <v>40</v>
      </c>
    </row>
    <row r="966" spans="16:18">
      <c r="P966" s="12" t="n">
        <v>42784</v>
      </c>
      <c r="Q966">
        <f>Q959-1</f>
        <v>5</v>
      </c>
      <c r="R966" t="n">
        <v>40</v>
      </c>
    </row>
    <row r="967" spans="16:18">
      <c r="P967" s="12" t="n">
        <v>42783</v>
      </c>
      <c r="Q967">
        <f>Q960-1</f>
        <v>5</v>
      </c>
      <c r="R967" t="n">
        <v>40</v>
      </c>
    </row>
    <row r="968" spans="16:18">
      <c r="P968" s="12" t="n">
        <v>42782</v>
      </c>
      <c r="Q968">
        <f>Q961-1</f>
        <v>5</v>
      </c>
      <c r="R968" t="n">
        <v>40</v>
      </c>
    </row>
    <row r="969" spans="16:18">
      <c r="P969" s="12" t="n">
        <v>42781</v>
      </c>
      <c r="Q969">
        <f>Q962-1</f>
        <v>5</v>
      </c>
      <c r="R969" t="n">
        <v>40</v>
      </c>
    </row>
    <row r="970" spans="16:18">
      <c r="P970" s="12" t="n">
        <v>42780</v>
      </c>
      <c r="Q970">
        <f>Q963-1</f>
        <v>5</v>
      </c>
      <c r="R970" t="n">
        <v>40</v>
      </c>
    </row>
    <row r="971" spans="16:18">
      <c r="P971" s="12" t="n">
        <v>42779</v>
      </c>
      <c r="Q971">
        <f>Q964-1</f>
        <v>5</v>
      </c>
      <c r="R971" t="n">
        <v>40</v>
      </c>
    </row>
    <row r="972" spans="16:18">
      <c r="P972" s="12" t="n">
        <v>42778</v>
      </c>
      <c r="Q972">
        <f>Q965-1</f>
        <v>4</v>
      </c>
      <c r="R972" t="n">
        <v>40</v>
      </c>
    </row>
    <row r="973" spans="16:18">
      <c r="P973" s="12" t="n">
        <v>42777</v>
      </c>
      <c r="Q973">
        <f>Q966-1</f>
        <v>4</v>
      </c>
      <c r="R973" t="n">
        <v>40</v>
      </c>
    </row>
    <row r="974" spans="16:18">
      <c r="P974" s="12" t="n">
        <v>42776</v>
      </c>
      <c r="Q974">
        <f>Q967-1</f>
        <v>4</v>
      </c>
      <c r="R974" t="n">
        <v>40</v>
      </c>
    </row>
    <row r="975" spans="16:18">
      <c r="P975" s="12" t="n">
        <v>42775</v>
      </c>
      <c r="Q975">
        <f>Q968-1</f>
        <v>4</v>
      </c>
      <c r="R975" t="n">
        <v>40</v>
      </c>
    </row>
    <row r="976" spans="16:18">
      <c r="P976" s="12" t="n">
        <v>42774</v>
      </c>
      <c r="Q976">
        <f>Q969-1</f>
        <v>4</v>
      </c>
      <c r="R976" t="n">
        <v>40</v>
      </c>
    </row>
    <row r="977" spans="16:18">
      <c r="P977" s="12" t="n">
        <v>42773</v>
      </c>
      <c r="Q977">
        <f>Q970-1</f>
        <v>4</v>
      </c>
      <c r="R977" t="n">
        <v>40</v>
      </c>
    </row>
    <row r="978" spans="16:18">
      <c r="P978" s="12" t="n">
        <v>42772</v>
      </c>
      <c r="Q978">
        <f>Q971-1</f>
        <v>4</v>
      </c>
      <c r="R978" t="n">
        <v>40</v>
      </c>
    </row>
    <row r="979" spans="16:18">
      <c r="P979" s="12" t="n">
        <v>42771</v>
      </c>
      <c r="Q979">
        <f>Q972-1</f>
        <v>3</v>
      </c>
      <c r="R979" t="n">
        <v>40</v>
      </c>
    </row>
    <row r="980" spans="16:18">
      <c r="P980" s="12" t="n">
        <v>42770</v>
      </c>
      <c r="Q980">
        <f>Q973-1</f>
        <v>3</v>
      </c>
      <c r="R980" t="n">
        <v>40</v>
      </c>
    </row>
    <row r="981" spans="16:18">
      <c r="P981" s="12" t="n">
        <v>42769</v>
      </c>
      <c r="Q981">
        <f>Q974-1</f>
        <v>3</v>
      </c>
      <c r="R981" t="n">
        <v>40</v>
      </c>
    </row>
    <row r="982" spans="16:18">
      <c r="P982" s="12" t="n">
        <v>42768</v>
      </c>
      <c r="Q982">
        <f>Q975-1</f>
        <v>3</v>
      </c>
      <c r="R982" t="n">
        <v>40</v>
      </c>
    </row>
    <row r="983" spans="16:18">
      <c r="P983" s="12" t="n">
        <v>42767</v>
      </c>
      <c r="Q983">
        <f>Q976-1</f>
        <v>3</v>
      </c>
      <c r="R983" t="n">
        <v>40</v>
      </c>
    </row>
    <row r="984" spans="16:18">
      <c r="P984" s="12" t="n">
        <v>42766</v>
      </c>
      <c r="Q984">
        <f>Q977-1</f>
        <v>3</v>
      </c>
      <c r="R984" t="n">
        <v>40</v>
      </c>
    </row>
    <row r="985" spans="16:18">
      <c r="P985" s="12" t="n">
        <v>42765</v>
      </c>
      <c r="Q985">
        <f>Q978-1</f>
        <v>3</v>
      </c>
      <c r="R985" t="n">
        <v>40</v>
      </c>
    </row>
    <row r="986" spans="16:18">
      <c r="P986" s="12" t="n">
        <v>42764</v>
      </c>
      <c r="Q986">
        <f>Q979-1</f>
        <v>2</v>
      </c>
      <c r="R986" t="n">
        <v>40</v>
      </c>
    </row>
    <row r="987" spans="16:18">
      <c r="P987" s="12" t="n">
        <v>42763</v>
      </c>
      <c r="Q987">
        <f>Q980-1</f>
        <v>2</v>
      </c>
      <c r="R987" t="n">
        <v>40</v>
      </c>
    </row>
    <row r="988" spans="16:18">
      <c r="P988" s="12" t="n">
        <v>42762</v>
      </c>
      <c r="Q988">
        <f>Q981-1</f>
        <v>2</v>
      </c>
      <c r="R988" t="n">
        <v>40</v>
      </c>
    </row>
    <row r="989" spans="16:18">
      <c r="P989" s="12" t="n">
        <v>42761</v>
      </c>
      <c r="Q989">
        <f>Q982-1</f>
        <v>2</v>
      </c>
      <c r="R989" t="n">
        <v>40</v>
      </c>
    </row>
    <row r="990" spans="16:18">
      <c r="P990" s="12" t="n">
        <v>42760</v>
      </c>
      <c r="Q990">
        <f>Q983-1</f>
        <v>2</v>
      </c>
      <c r="R990" t="n">
        <v>40</v>
      </c>
    </row>
    <row r="991" spans="16:18">
      <c r="P991" s="12" t="n">
        <v>42759</v>
      </c>
      <c r="Q991">
        <f>Q984-1</f>
        <v>2</v>
      </c>
      <c r="R991" t="n">
        <v>40</v>
      </c>
    </row>
    <row r="992" spans="16:18">
      <c r="P992" s="12" t="n">
        <v>42758</v>
      </c>
      <c r="Q992">
        <f>Q985-1</f>
        <v>2</v>
      </c>
      <c r="R992" t="n">
        <v>40</v>
      </c>
    </row>
    <row r="993" spans="16:18">
      <c r="P993" s="12" t="n">
        <v>42757</v>
      </c>
      <c r="Q993">
        <f>Q986-1</f>
        <v>1</v>
      </c>
      <c r="R993" t="n">
        <v>40</v>
      </c>
    </row>
    <row r="994" spans="16:18">
      <c r="P994" s="12" t="n">
        <v>42756</v>
      </c>
      <c r="Q994">
        <f>Q987-1</f>
        <v>1</v>
      </c>
      <c r="R994" t="n">
        <v>40</v>
      </c>
    </row>
    <row r="995" spans="16:18">
      <c r="P995" s="12" t="n">
        <v>42755</v>
      </c>
      <c r="Q995">
        <f>Q988-1</f>
        <v>1</v>
      </c>
      <c r="R995" t="n">
        <v>40</v>
      </c>
    </row>
    <row r="996" spans="16:18">
      <c r="P996" s="12" t="n">
        <v>42754</v>
      </c>
      <c r="Q996">
        <f>Q989-1</f>
        <v>1</v>
      </c>
      <c r="R996" t="n">
        <v>40</v>
      </c>
    </row>
    <row r="997" spans="16:18">
      <c r="P997" s="12" t="n">
        <v>42753</v>
      </c>
      <c r="Q997">
        <f>Q990-1</f>
        <v>1</v>
      </c>
      <c r="R997" t="n">
        <v>40</v>
      </c>
    </row>
    <row r="998" spans="16:18">
      <c r="P998" s="12" t="n">
        <v>42752</v>
      </c>
      <c r="Q998">
        <f>Q991-1</f>
        <v>1</v>
      </c>
      <c r="R998" t="n">
        <v>40</v>
      </c>
    </row>
    <row r="999" spans="16:18">
      <c r="P999" s="12" t="n">
        <v>42751</v>
      </c>
      <c r="Q999">
        <f>Q992-1</f>
        <v>1</v>
      </c>
      <c r="R999" t="n">
        <v>40</v>
      </c>
    </row>
    <row r="1000" spans="16:18">
      <c r="P1000" s="12" t="n">
        <v>42750</v>
      </c>
      <c r="Q1000" t="n">
        <v>16</v>
      </c>
      <c r="R1000" t="n">
        <v>39</v>
      </c>
    </row>
    <row r="1001" spans="16:18">
      <c r="P1001" s="12" t="n">
        <v>42749</v>
      </c>
      <c r="Q1001" t="n">
        <v>16</v>
      </c>
      <c r="R1001" t="n">
        <v>39</v>
      </c>
    </row>
    <row r="1002" spans="16:18">
      <c r="P1002" s="12" t="n">
        <v>42748</v>
      </c>
      <c r="Q1002" t="n">
        <v>16</v>
      </c>
      <c r="R1002" t="n">
        <v>39</v>
      </c>
    </row>
    <row r="1003" spans="16:18">
      <c r="P1003" s="12" t="n">
        <v>42747</v>
      </c>
      <c r="Q1003" t="n">
        <v>16</v>
      </c>
      <c r="R1003" t="n">
        <v>39</v>
      </c>
    </row>
    <row r="1004" spans="16:18">
      <c r="P1004" s="12" t="n">
        <v>42746</v>
      </c>
      <c r="Q1004" t="n">
        <v>16</v>
      </c>
      <c r="R1004" t="n">
        <v>39</v>
      </c>
    </row>
    <row r="1005" spans="16:18">
      <c r="P1005" s="12" t="n">
        <v>42745</v>
      </c>
      <c r="Q1005" t="n">
        <v>16</v>
      </c>
      <c r="R1005" t="n">
        <v>39</v>
      </c>
    </row>
    <row r="1006" spans="16:18">
      <c r="P1006" s="12" t="n">
        <v>42744</v>
      </c>
      <c r="Q1006" t="n">
        <v>16</v>
      </c>
      <c r="R1006" t="n">
        <v>39</v>
      </c>
    </row>
    <row r="1007" spans="16:18">
      <c r="P1007" s="12" t="n">
        <v>42743</v>
      </c>
      <c r="Q1007">
        <f>Q1000-1</f>
        <v>15</v>
      </c>
      <c r="R1007" t="n">
        <v>39</v>
      </c>
    </row>
    <row r="1008" spans="16:18">
      <c r="P1008" s="12" t="n">
        <v>42742</v>
      </c>
      <c r="Q1008">
        <f>Q1001-1</f>
        <v>15</v>
      </c>
      <c r="R1008" t="n">
        <v>39</v>
      </c>
    </row>
    <row r="1009" spans="16:18">
      <c r="P1009" s="12" t="n">
        <v>42741</v>
      </c>
      <c r="Q1009">
        <f>Q1002-1</f>
        <v>15</v>
      </c>
      <c r="R1009" t="n">
        <v>39</v>
      </c>
    </row>
    <row r="1010" spans="16:18">
      <c r="P1010" s="12" t="n">
        <v>42740</v>
      </c>
      <c r="Q1010">
        <f>Q1003-1</f>
        <v>15</v>
      </c>
      <c r="R1010" t="n">
        <v>39</v>
      </c>
    </row>
    <row r="1011" spans="16:18">
      <c r="P1011" s="12" t="n">
        <v>42739</v>
      </c>
      <c r="Q1011">
        <f>Q1004-1</f>
        <v>15</v>
      </c>
      <c r="R1011" t="n">
        <v>39</v>
      </c>
    </row>
    <row r="1012" spans="16:18">
      <c r="P1012" s="12" t="n">
        <v>42738</v>
      </c>
      <c r="Q1012">
        <f>Q1005-1</f>
        <v>15</v>
      </c>
      <c r="R1012" t="n">
        <v>39</v>
      </c>
    </row>
    <row r="1013" spans="16:18">
      <c r="P1013" s="12" t="n">
        <v>42737</v>
      </c>
      <c r="Q1013">
        <f>Q1006-1</f>
        <v>15</v>
      </c>
      <c r="R1013" t="n">
        <v>39</v>
      </c>
    </row>
    <row r="1014" spans="16:18">
      <c r="P1014" s="12" t="n">
        <v>42736</v>
      </c>
      <c r="Q1014">
        <f>Q1007-1</f>
        <v>14</v>
      </c>
      <c r="R1014" t="n">
        <v>39</v>
      </c>
    </row>
    <row r="1015" spans="16:18">
      <c r="P1015" s="12" t="n">
        <v>42735</v>
      </c>
      <c r="Q1015">
        <f>Q1008-1</f>
        <v>14</v>
      </c>
      <c r="R1015" t="n">
        <v>39</v>
      </c>
    </row>
    <row r="1016" spans="16:18">
      <c r="P1016" s="12" t="n">
        <v>42734</v>
      </c>
      <c r="Q1016">
        <f>Q1009-1</f>
        <v>14</v>
      </c>
      <c r="R1016" t="n">
        <v>39</v>
      </c>
    </row>
    <row r="1017" spans="16:18">
      <c r="P1017" s="12" t="n">
        <v>42733</v>
      </c>
      <c r="Q1017">
        <f>Q1010-1</f>
        <v>14</v>
      </c>
      <c r="R1017" t="n">
        <v>39</v>
      </c>
    </row>
    <row r="1018" spans="16:18">
      <c r="P1018" s="12" t="n">
        <v>42732</v>
      </c>
      <c r="Q1018">
        <f>Q1011-1</f>
        <v>14</v>
      </c>
      <c r="R1018" t="n">
        <v>39</v>
      </c>
    </row>
    <row r="1019" spans="16:18">
      <c r="P1019" s="12" t="n">
        <v>42731</v>
      </c>
      <c r="Q1019">
        <f>Q1012-1</f>
        <v>14</v>
      </c>
      <c r="R1019" t="n">
        <v>39</v>
      </c>
    </row>
    <row r="1020" spans="16:18">
      <c r="P1020" s="12" t="n">
        <v>42730</v>
      </c>
      <c r="Q1020">
        <f>Q1013-1</f>
        <v>14</v>
      </c>
      <c r="R1020" t="n">
        <v>39</v>
      </c>
    </row>
    <row r="1021" spans="16:18">
      <c r="P1021" s="12" t="n">
        <v>42729</v>
      </c>
      <c r="Q1021">
        <f>Q1014-1</f>
        <v>13</v>
      </c>
      <c r="R1021" t="n">
        <v>39</v>
      </c>
    </row>
    <row r="1022" spans="16:18">
      <c r="P1022" s="12" t="n">
        <v>42728</v>
      </c>
      <c r="Q1022">
        <f>Q1015-1</f>
        <v>13</v>
      </c>
      <c r="R1022" t="n">
        <v>39</v>
      </c>
    </row>
    <row r="1023" spans="16:18">
      <c r="P1023" s="12" t="n">
        <v>42727</v>
      </c>
      <c r="Q1023">
        <f>Q1016-1</f>
        <v>13</v>
      </c>
      <c r="R1023" t="n">
        <v>39</v>
      </c>
    </row>
    <row r="1024" spans="16:18">
      <c r="P1024" s="12" t="n">
        <v>42726</v>
      </c>
      <c r="Q1024">
        <f>Q1017-1</f>
        <v>13</v>
      </c>
      <c r="R1024" t="n">
        <v>39</v>
      </c>
    </row>
    <row r="1025" spans="16:18">
      <c r="P1025" s="12" t="n">
        <v>42725</v>
      </c>
      <c r="Q1025">
        <f>Q1018-1</f>
        <v>13</v>
      </c>
      <c r="R1025" t="n">
        <v>39</v>
      </c>
    </row>
    <row r="1026" spans="16:18">
      <c r="P1026" s="12" t="n">
        <v>42724</v>
      </c>
      <c r="Q1026">
        <f>Q1019-1</f>
        <v>13</v>
      </c>
      <c r="R1026" t="n">
        <v>39</v>
      </c>
    </row>
    <row r="1027" spans="16:18">
      <c r="P1027" s="12" t="n">
        <v>42723</v>
      </c>
      <c r="Q1027">
        <f>Q1020-1</f>
        <v>13</v>
      </c>
      <c r="R1027" t="n">
        <v>39</v>
      </c>
    </row>
    <row r="1028" spans="16:18">
      <c r="P1028" s="12" t="n">
        <v>42722</v>
      </c>
      <c r="Q1028">
        <f>Q1021-1</f>
        <v>12</v>
      </c>
      <c r="R1028" t="n">
        <v>39</v>
      </c>
    </row>
    <row r="1029" spans="16:18">
      <c r="P1029" s="12" t="n">
        <v>42721</v>
      </c>
      <c r="Q1029">
        <f>Q1022-1</f>
        <v>12</v>
      </c>
      <c r="R1029" t="n">
        <v>39</v>
      </c>
    </row>
    <row r="1030" spans="16:18">
      <c r="P1030" s="12" t="n">
        <v>42720</v>
      </c>
      <c r="Q1030">
        <f>Q1023-1</f>
        <v>12</v>
      </c>
      <c r="R1030" t="n">
        <v>39</v>
      </c>
    </row>
    <row r="1031" spans="16:18">
      <c r="P1031" s="12" t="n">
        <v>42719</v>
      </c>
      <c r="Q1031">
        <f>Q1024-1</f>
        <v>12</v>
      </c>
      <c r="R1031" t="n">
        <v>39</v>
      </c>
    </row>
    <row r="1032" spans="16:18">
      <c r="P1032" s="12" t="n">
        <v>42718</v>
      </c>
      <c r="Q1032">
        <f>Q1025-1</f>
        <v>12</v>
      </c>
      <c r="R1032" t="n">
        <v>39</v>
      </c>
    </row>
    <row r="1033" spans="16:18">
      <c r="P1033" s="12" t="n">
        <v>42717</v>
      </c>
      <c r="Q1033">
        <f>Q1026-1</f>
        <v>12</v>
      </c>
      <c r="R1033" t="n">
        <v>39</v>
      </c>
    </row>
    <row r="1034" spans="16:18">
      <c r="P1034" s="12" t="n">
        <v>42716</v>
      </c>
      <c r="Q1034">
        <f>Q1027-1</f>
        <v>12</v>
      </c>
      <c r="R1034" t="n">
        <v>39</v>
      </c>
    </row>
    <row r="1035" spans="16:18">
      <c r="P1035" s="12" t="n">
        <v>42715</v>
      </c>
      <c r="Q1035">
        <f>Q1028-1</f>
        <v>11</v>
      </c>
      <c r="R1035" t="n">
        <v>39</v>
      </c>
    </row>
    <row r="1036" spans="16:18">
      <c r="P1036" s="12" t="n">
        <v>42714</v>
      </c>
      <c r="Q1036">
        <f>Q1029-1</f>
        <v>11</v>
      </c>
      <c r="R1036" t="n">
        <v>39</v>
      </c>
    </row>
    <row r="1037" spans="16:18">
      <c r="P1037" s="12" t="n">
        <v>42713</v>
      </c>
      <c r="Q1037">
        <f>Q1030-1</f>
        <v>11</v>
      </c>
      <c r="R1037" t="n">
        <v>39</v>
      </c>
    </row>
    <row r="1038" spans="16:18">
      <c r="P1038" s="12" t="n">
        <v>42712</v>
      </c>
      <c r="Q1038">
        <f>Q1031-1</f>
        <v>11</v>
      </c>
      <c r="R1038" t="n">
        <v>39</v>
      </c>
    </row>
    <row r="1039" spans="16:18">
      <c r="P1039" s="12" t="n">
        <v>42711</v>
      </c>
      <c r="Q1039">
        <f>Q1032-1</f>
        <v>11</v>
      </c>
      <c r="R1039" t="n">
        <v>39</v>
      </c>
    </row>
    <row r="1040" spans="16:18">
      <c r="P1040" s="12" t="n">
        <v>42710</v>
      </c>
      <c r="Q1040">
        <f>Q1033-1</f>
        <v>11</v>
      </c>
      <c r="R1040" t="n">
        <v>39</v>
      </c>
    </row>
    <row r="1041" spans="16:18">
      <c r="P1041" s="12" t="n">
        <v>42709</v>
      </c>
      <c r="Q1041">
        <f>Q1034-1</f>
        <v>11</v>
      </c>
      <c r="R1041" t="n">
        <v>39</v>
      </c>
    </row>
    <row r="1042" spans="16:18">
      <c r="P1042" s="12" t="n">
        <v>42708</v>
      </c>
      <c r="Q1042">
        <f>Q1035-1</f>
        <v>10</v>
      </c>
      <c r="R1042" t="n">
        <v>39</v>
      </c>
    </row>
    <row r="1043" spans="16:18">
      <c r="P1043" s="12" t="n">
        <v>42707</v>
      </c>
      <c r="Q1043">
        <f>Q1036-1</f>
        <v>10</v>
      </c>
      <c r="R1043" t="n">
        <v>39</v>
      </c>
    </row>
    <row r="1044" spans="16:18">
      <c r="P1044" s="12" t="n">
        <v>42706</v>
      </c>
      <c r="Q1044">
        <f>Q1037-1</f>
        <v>10</v>
      </c>
      <c r="R1044" t="n">
        <v>39</v>
      </c>
    </row>
    <row r="1045" spans="16:18">
      <c r="P1045" s="12" t="n">
        <v>42705</v>
      </c>
      <c r="Q1045">
        <f>Q1038-1</f>
        <v>10</v>
      </c>
      <c r="R1045" t="n">
        <v>39</v>
      </c>
    </row>
    <row r="1046" spans="16:18">
      <c r="P1046" s="12" t="n">
        <v>42704</v>
      </c>
      <c r="Q1046">
        <f>Q1039-1</f>
        <v>10</v>
      </c>
      <c r="R1046" t="n">
        <v>39</v>
      </c>
    </row>
    <row r="1047" spans="16:18">
      <c r="P1047" s="12" t="n">
        <v>42703</v>
      </c>
      <c r="Q1047">
        <f>Q1040-1</f>
        <v>10</v>
      </c>
      <c r="R1047" t="n">
        <v>39</v>
      </c>
    </row>
    <row r="1048" spans="16:18">
      <c r="P1048" s="12" t="n">
        <v>42702</v>
      </c>
      <c r="Q1048">
        <f>Q1041-1</f>
        <v>10</v>
      </c>
      <c r="R1048" t="n">
        <v>39</v>
      </c>
    </row>
    <row r="1049" spans="16:18">
      <c r="P1049" s="12" t="n">
        <v>42701</v>
      </c>
      <c r="Q1049">
        <f>Q1042-1</f>
        <v>9</v>
      </c>
      <c r="R1049" t="n">
        <v>39</v>
      </c>
    </row>
    <row r="1050" spans="16:18">
      <c r="P1050" s="12" t="n">
        <v>42700</v>
      </c>
      <c r="Q1050">
        <f>Q1043-1</f>
        <v>9</v>
      </c>
      <c r="R1050" t="n">
        <v>39</v>
      </c>
    </row>
    <row r="1051" spans="16:18">
      <c r="P1051" s="12" t="n">
        <v>42699</v>
      </c>
      <c r="Q1051">
        <f>Q1044-1</f>
        <v>9</v>
      </c>
      <c r="R1051" t="n">
        <v>39</v>
      </c>
    </row>
    <row r="1052" spans="16:18">
      <c r="P1052" s="12" t="n">
        <v>42698</v>
      </c>
      <c r="Q1052">
        <f>Q1045-1</f>
        <v>9</v>
      </c>
      <c r="R1052" t="n">
        <v>39</v>
      </c>
    </row>
    <row r="1053" spans="16:18">
      <c r="P1053" s="12" t="n">
        <v>42697</v>
      </c>
      <c r="Q1053">
        <f>Q1046-1</f>
        <v>9</v>
      </c>
      <c r="R1053" t="n">
        <v>39</v>
      </c>
    </row>
    <row r="1054" spans="16:18">
      <c r="P1054" s="12" t="n">
        <v>42696</v>
      </c>
      <c r="Q1054">
        <f>Q1047-1</f>
        <v>9</v>
      </c>
      <c r="R1054" t="n">
        <v>39</v>
      </c>
    </row>
    <row r="1055" spans="16:18">
      <c r="P1055" s="12" t="n">
        <v>42695</v>
      </c>
      <c r="Q1055">
        <f>Q1048-1</f>
        <v>9</v>
      </c>
      <c r="R1055" t="n">
        <v>39</v>
      </c>
    </row>
    <row r="1056" spans="16:18">
      <c r="P1056" s="12" t="n">
        <v>42694</v>
      </c>
      <c r="Q1056">
        <f>Q1049-1</f>
        <v>8</v>
      </c>
      <c r="R1056" t="n">
        <v>39</v>
      </c>
    </row>
    <row r="1057" spans="16:18">
      <c r="P1057" s="12" t="n">
        <v>42693</v>
      </c>
      <c r="Q1057">
        <f>Q1050-1</f>
        <v>8</v>
      </c>
      <c r="R1057" t="n">
        <v>39</v>
      </c>
    </row>
    <row r="1058" spans="16:18">
      <c r="P1058" s="12" t="n">
        <v>42692</v>
      </c>
      <c r="Q1058">
        <f>Q1051-1</f>
        <v>8</v>
      </c>
      <c r="R1058" t="n">
        <v>39</v>
      </c>
    </row>
    <row r="1059" spans="16:18">
      <c r="P1059" s="12" t="n">
        <v>42691</v>
      </c>
      <c r="Q1059">
        <f>Q1052-1</f>
        <v>8</v>
      </c>
      <c r="R1059" t="n">
        <v>39</v>
      </c>
    </row>
    <row r="1060" spans="16:18">
      <c r="P1060" s="12" t="n">
        <v>42690</v>
      </c>
      <c r="Q1060">
        <f>Q1053-1</f>
        <v>8</v>
      </c>
      <c r="R1060" t="n">
        <v>39</v>
      </c>
    </row>
    <row r="1061" spans="16:18">
      <c r="P1061" s="12" t="n">
        <v>42689</v>
      </c>
      <c r="Q1061">
        <f>Q1054-1</f>
        <v>8</v>
      </c>
      <c r="R1061" t="n">
        <v>39</v>
      </c>
    </row>
    <row r="1062" spans="16:18">
      <c r="P1062" s="12" t="n">
        <v>42688</v>
      </c>
      <c r="Q1062">
        <f>Q1055-1</f>
        <v>8</v>
      </c>
      <c r="R1062" t="n">
        <v>39</v>
      </c>
    </row>
    <row r="1063" spans="16:18">
      <c r="P1063" s="12" t="n">
        <v>42687</v>
      </c>
      <c r="Q1063">
        <f>Q1056-1</f>
        <v>7</v>
      </c>
      <c r="R1063" t="n">
        <v>39</v>
      </c>
    </row>
    <row r="1064" spans="16:18">
      <c r="P1064" s="12" t="n">
        <v>42686</v>
      </c>
      <c r="Q1064">
        <f>Q1057-1</f>
        <v>7</v>
      </c>
      <c r="R1064" t="n">
        <v>39</v>
      </c>
    </row>
    <row r="1065" spans="16:18">
      <c r="P1065" s="12" t="n">
        <v>42685</v>
      </c>
      <c r="Q1065">
        <f>Q1058-1</f>
        <v>7</v>
      </c>
      <c r="R1065" t="n">
        <v>39</v>
      </c>
    </row>
    <row r="1066" spans="16:18">
      <c r="P1066" s="12" t="n">
        <v>42684</v>
      </c>
      <c r="Q1066">
        <f>Q1059-1</f>
        <v>7</v>
      </c>
      <c r="R1066" t="n">
        <v>39</v>
      </c>
    </row>
    <row r="1067" spans="16:18">
      <c r="P1067" s="12" t="n">
        <v>42683</v>
      </c>
      <c r="Q1067">
        <f>Q1060-1</f>
        <v>7</v>
      </c>
      <c r="R1067" t="n">
        <v>39</v>
      </c>
    </row>
    <row r="1068" spans="16:18">
      <c r="P1068" s="12" t="n">
        <v>42682</v>
      </c>
      <c r="Q1068">
        <f>Q1061-1</f>
        <v>7</v>
      </c>
      <c r="R1068" t="n">
        <v>39</v>
      </c>
    </row>
    <row r="1069" spans="16:18">
      <c r="P1069" s="12" t="n">
        <v>42681</v>
      </c>
      <c r="Q1069">
        <f>Q1062-1</f>
        <v>7</v>
      </c>
      <c r="R1069" t="n">
        <v>39</v>
      </c>
    </row>
    <row r="1070" spans="16:18">
      <c r="P1070" s="12" t="n">
        <v>42680</v>
      </c>
      <c r="Q1070">
        <f>Q1063-1</f>
        <v>6</v>
      </c>
      <c r="R1070" t="n">
        <v>39</v>
      </c>
    </row>
    <row r="1071" spans="16:18">
      <c r="P1071" s="12" t="n">
        <v>42679</v>
      </c>
      <c r="Q1071">
        <f>Q1064-1</f>
        <v>6</v>
      </c>
      <c r="R1071" t="n">
        <v>39</v>
      </c>
    </row>
    <row r="1072" spans="16:18">
      <c r="P1072" s="12" t="n">
        <v>42678</v>
      </c>
      <c r="Q1072">
        <f>Q1065-1</f>
        <v>6</v>
      </c>
      <c r="R1072" t="n">
        <v>39</v>
      </c>
    </row>
    <row r="1073" spans="16:18">
      <c r="P1073" s="12" t="n">
        <v>42677</v>
      </c>
      <c r="Q1073">
        <f>Q1066-1</f>
        <v>6</v>
      </c>
      <c r="R1073" t="n">
        <v>39</v>
      </c>
    </row>
    <row r="1074" spans="16:18">
      <c r="P1074" s="12" t="n">
        <v>42676</v>
      </c>
      <c r="Q1074">
        <f>Q1067-1</f>
        <v>6</v>
      </c>
      <c r="R1074" t="n">
        <v>39</v>
      </c>
    </row>
    <row r="1075" spans="16:18">
      <c r="P1075" s="12" t="n">
        <v>42675</v>
      </c>
      <c r="Q1075">
        <f>Q1068-1</f>
        <v>6</v>
      </c>
      <c r="R1075" t="n">
        <v>39</v>
      </c>
    </row>
    <row r="1076" spans="16:18">
      <c r="P1076" s="12" t="n">
        <v>42674</v>
      </c>
      <c r="Q1076">
        <f>Q1069-1</f>
        <v>6</v>
      </c>
      <c r="R1076" t="n">
        <v>39</v>
      </c>
    </row>
    <row r="1077" spans="16:18">
      <c r="P1077" s="12" t="n">
        <v>42673</v>
      </c>
      <c r="Q1077">
        <f>Q1070-1</f>
        <v>5</v>
      </c>
      <c r="R1077" t="n">
        <v>39</v>
      </c>
    </row>
    <row r="1078" spans="16:18">
      <c r="P1078" s="12" t="n">
        <v>42672</v>
      </c>
      <c r="Q1078">
        <f>Q1071-1</f>
        <v>5</v>
      </c>
      <c r="R1078" t="n">
        <v>39</v>
      </c>
    </row>
    <row r="1079" spans="16:18">
      <c r="P1079" s="12" t="n">
        <v>42671</v>
      </c>
      <c r="Q1079">
        <f>Q1072-1</f>
        <v>5</v>
      </c>
      <c r="R1079" t="n">
        <v>39</v>
      </c>
    </row>
    <row r="1080" spans="16:18">
      <c r="P1080" s="12" t="n">
        <v>42670</v>
      </c>
      <c r="Q1080">
        <f>Q1073-1</f>
        <v>5</v>
      </c>
      <c r="R1080" t="n">
        <v>39</v>
      </c>
    </row>
    <row r="1081" spans="16:18">
      <c r="P1081" s="12" t="n">
        <v>42669</v>
      </c>
      <c r="Q1081">
        <f>Q1074-1</f>
        <v>5</v>
      </c>
      <c r="R1081" t="n">
        <v>39</v>
      </c>
    </row>
    <row r="1082" spans="16:18">
      <c r="P1082" s="12" t="n">
        <v>42668</v>
      </c>
      <c r="Q1082">
        <f>Q1075-1</f>
        <v>5</v>
      </c>
      <c r="R1082" t="n">
        <v>39</v>
      </c>
    </row>
    <row r="1083" spans="16:18">
      <c r="P1083" s="12" t="n">
        <v>42667</v>
      </c>
      <c r="Q1083">
        <f>Q1076-1</f>
        <v>5</v>
      </c>
      <c r="R1083" t="n">
        <v>39</v>
      </c>
    </row>
    <row r="1084" spans="16:18">
      <c r="P1084" s="12" t="n">
        <v>42666</v>
      </c>
      <c r="Q1084">
        <f>Q1077-1</f>
        <v>4</v>
      </c>
      <c r="R1084" t="n">
        <v>39</v>
      </c>
    </row>
    <row r="1085" spans="16:18">
      <c r="P1085" s="12" t="n">
        <v>42665</v>
      </c>
      <c r="Q1085">
        <f>Q1078-1</f>
        <v>4</v>
      </c>
      <c r="R1085" t="n">
        <v>39</v>
      </c>
    </row>
    <row r="1086" spans="16:18">
      <c r="P1086" s="12" t="n">
        <v>42664</v>
      </c>
      <c r="Q1086">
        <f>Q1079-1</f>
        <v>4</v>
      </c>
      <c r="R1086" t="n">
        <v>39</v>
      </c>
    </row>
    <row r="1087" spans="16:18">
      <c r="P1087" s="12" t="n">
        <v>42663</v>
      </c>
      <c r="Q1087">
        <f>Q1080-1</f>
        <v>4</v>
      </c>
      <c r="R1087" t="n">
        <v>39</v>
      </c>
    </row>
    <row r="1088" spans="16:18">
      <c r="P1088" s="12" t="n">
        <v>42662</v>
      </c>
      <c r="Q1088">
        <f>Q1081-1</f>
        <v>4</v>
      </c>
      <c r="R1088" t="n">
        <v>39</v>
      </c>
    </row>
    <row r="1089" spans="16:18">
      <c r="P1089" s="12" t="n">
        <v>42661</v>
      </c>
      <c r="Q1089">
        <f>Q1082-1</f>
        <v>4</v>
      </c>
      <c r="R1089" t="n">
        <v>39</v>
      </c>
    </row>
    <row r="1090" spans="16:18">
      <c r="P1090" s="12" t="n">
        <v>42660</v>
      </c>
      <c r="Q1090">
        <f>Q1083-1</f>
        <v>4</v>
      </c>
      <c r="R1090" t="n">
        <v>39</v>
      </c>
    </row>
    <row r="1091" spans="16:18">
      <c r="P1091" s="12" t="n">
        <v>42659</v>
      </c>
      <c r="Q1091">
        <f>Q1084-1</f>
        <v>3</v>
      </c>
      <c r="R1091" t="n">
        <v>39</v>
      </c>
    </row>
    <row r="1092" spans="16:18">
      <c r="P1092" s="12" t="n">
        <v>42658</v>
      </c>
      <c r="Q1092">
        <f>Q1085-1</f>
        <v>3</v>
      </c>
      <c r="R1092" t="n">
        <v>39</v>
      </c>
    </row>
    <row r="1093" spans="16:18">
      <c r="P1093" s="12" t="n">
        <v>42657</v>
      </c>
      <c r="Q1093">
        <f>Q1086-1</f>
        <v>3</v>
      </c>
      <c r="R1093" t="n">
        <v>39</v>
      </c>
    </row>
    <row r="1094" spans="16:18">
      <c r="P1094" s="12" t="n">
        <v>42656</v>
      </c>
      <c r="Q1094">
        <f>Q1087-1</f>
        <v>3</v>
      </c>
      <c r="R1094" t="n">
        <v>39</v>
      </c>
    </row>
    <row r="1095" spans="16:18">
      <c r="P1095" s="12" t="n">
        <v>42655</v>
      </c>
      <c r="Q1095">
        <f>Q1088-1</f>
        <v>3</v>
      </c>
      <c r="R1095" t="n">
        <v>39</v>
      </c>
    </row>
    <row r="1096" spans="16:18">
      <c r="P1096" s="12" t="n">
        <v>42654</v>
      </c>
      <c r="Q1096">
        <f>Q1089-1</f>
        <v>3</v>
      </c>
      <c r="R1096" t="n">
        <v>39</v>
      </c>
    </row>
    <row r="1097" spans="16:18">
      <c r="P1097" s="12" t="n">
        <v>42653</v>
      </c>
      <c r="Q1097">
        <f>Q1090-1</f>
        <v>3</v>
      </c>
      <c r="R1097" t="n">
        <v>39</v>
      </c>
    </row>
    <row r="1098" spans="16:18">
      <c r="P1098" s="12" t="n">
        <v>42652</v>
      </c>
      <c r="Q1098">
        <f>Q1091-1</f>
        <v>2</v>
      </c>
      <c r="R1098" t="n">
        <v>39</v>
      </c>
    </row>
    <row r="1099" spans="16:18">
      <c r="P1099" s="12" t="n">
        <v>42651</v>
      </c>
      <c r="Q1099">
        <f>Q1092-1</f>
        <v>2</v>
      </c>
      <c r="R1099" t="n">
        <v>39</v>
      </c>
    </row>
    <row r="1100" spans="16:18">
      <c r="P1100" s="12" t="n">
        <v>42650</v>
      </c>
      <c r="Q1100">
        <f>Q1093-1</f>
        <v>2</v>
      </c>
      <c r="R1100" t="n">
        <v>39</v>
      </c>
    </row>
    <row r="1101" spans="16:18">
      <c r="P1101" s="12" t="n">
        <v>42649</v>
      </c>
      <c r="Q1101">
        <f>Q1094-1</f>
        <v>2</v>
      </c>
      <c r="R1101" t="n">
        <v>39</v>
      </c>
    </row>
    <row r="1102" spans="16:18">
      <c r="P1102" s="12" t="n">
        <v>42648</v>
      </c>
      <c r="Q1102">
        <f>Q1095-1</f>
        <v>2</v>
      </c>
      <c r="R1102" t="n">
        <v>39</v>
      </c>
    </row>
    <row r="1103" spans="16:18">
      <c r="P1103" s="12" t="n">
        <v>42647</v>
      </c>
      <c r="Q1103">
        <f>Q1096-1</f>
        <v>2</v>
      </c>
      <c r="R1103" t="n">
        <v>39</v>
      </c>
    </row>
    <row r="1104" spans="16:18">
      <c r="P1104" s="12" t="n">
        <v>42646</v>
      </c>
      <c r="Q1104">
        <f>Q1097-1</f>
        <v>2</v>
      </c>
      <c r="R1104" t="n">
        <v>39</v>
      </c>
    </row>
    <row r="1105" spans="16:18">
      <c r="P1105" s="12" t="n">
        <v>42645</v>
      </c>
      <c r="Q1105">
        <f>Q1098-1</f>
        <v>1</v>
      </c>
      <c r="R1105" t="n">
        <v>39</v>
      </c>
    </row>
    <row r="1106" spans="16:18">
      <c r="P1106" s="12" t="n">
        <v>42644</v>
      </c>
      <c r="Q1106">
        <f>Q1099-1</f>
        <v>1</v>
      </c>
      <c r="R1106" t="n">
        <v>39</v>
      </c>
    </row>
    <row r="1107" spans="16:18">
      <c r="P1107" s="12" t="n">
        <v>42643</v>
      </c>
      <c r="Q1107">
        <f>Q1100-1</f>
        <v>1</v>
      </c>
      <c r="R1107" t="n">
        <v>39</v>
      </c>
    </row>
    <row r="1108" spans="16:18">
      <c r="P1108" s="12" t="n">
        <v>42642</v>
      </c>
      <c r="Q1108">
        <f>Q1101-1</f>
        <v>1</v>
      </c>
      <c r="R1108" t="n">
        <v>39</v>
      </c>
    </row>
    <row r="1109" spans="16:18">
      <c r="P1109" s="12" t="n">
        <v>42641</v>
      </c>
      <c r="Q1109">
        <f>Q1102-1</f>
        <v>1</v>
      </c>
      <c r="R1109" t="n">
        <v>39</v>
      </c>
    </row>
    <row r="1110" spans="16:18">
      <c r="P1110" s="12" t="n">
        <v>42640</v>
      </c>
      <c r="Q1110">
        <f>Q1103-1</f>
        <v>1</v>
      </c>
      <c r="R1110" t="n">
        <v>39</v>
      </c>
    </row>
    <row r="1111" spans="16:18">
      <c r="P1111" s="12" t="n">
        <v>42639</v>
      </c>
      <c r="Q1111">
        <f>Q1104-1</f>
        <v>1</v>
      </c>
      <c r="R1111" t="n">
        <v>39</v>
      </c>
    </row>
    <row r="1112" spans="16:18">
      <c r="P1112" s="12" t="n">
        <v>42638</v>
      </c>
      <c r="Q1112" t="n">
        <v>16</v>
      </c>
      <c r="R1112" t="n">
        <v>38</v>
      </c>
    </row>
    <row r="1113" spans="16:18">
      <c r="P1113" s="12" t="n">
        <v>42637</v>
      </c>
      <c r="Q1113" t="n">
        <v>16</v>
      </c>
      <c r="R1113" t="n">
        <v>38</v>
      </c>
    </row>
    <row r="1114" spans="16:18">
      <c r="P1114" s="12" t="n">
        <v>42636</v>
      </c>
      <c r="Q1114" t="n">
        <v>16</v>
      </c>
      <c r="R1114" t="n">
        <v>38</v>
      </c>
    </row>
    <row r="1115" spans="16:18">
      <c r="P1115" s="12" t="n">
        <v>42635</v>
      </c>
      <c r="Q1115" t="n">
        <v>16</v>
      </c>
      <c r="R1115" t="n">
        <v>38</v>
      </c>
    </row>
    <row r="1116" spans="16:18">
      <c r="P1116" s="12" t="n">
        <v>42634</v>
      </c>
      <c r="Q1116" t="n">
        <v>16</v>
      </c>
      <c r="R1116" t="n">
        <v>38</v>
      </c>
    </row>
    <row r="1117" spans="16:18">
      <c r="P1117" s="12" t="n">
        <v>42633</v>
      </c>
      <c r="Q1117" t="n">
        <v>16</v>
      </c>
      <c r="R1117" t="n">
        <v>38</v>
      </c>
    </row>
    <row r="1118" spans="16:18">
      <c r="P1118" s="12" t="n">
        <v>42632</v>
      </c>
      <c r="Q1118" t="n">
        <v>16</v>
      </c>
      <c r="R1118" t="n">
        <v>38</v>
      </c>
    </row>
    <row r="1119" spans="16:18">
      <c r="P1119" s="12" t="n">
        <v>42631</v>
      </c>
      <c r="Q1119">
        <f>Q1112-1</f>
        <v>15</v>
      </c>
      <c r="R1119" t="n">
        <v>38</v>
      </c>
    </row>
    <row r="1120" spans="16:18">
      <c r="P1120" s="12" t="n">
        <v>42630</v>
      </c>
      <c r="Q1120">
        <f>Q1113-1</f>
        <v>15</v>
      </c>
      <c r="R1120" t="n">
        <v>38</v>
      </c>
    </row>
    <row r="1121" spans="16:18">
      <c r="P1121" s="12" t="n">
        <v>42629</v>
      </c>
      <c r="Q1121">
        <f>Q1114-1</f>
        <v>15</v>
      </c>
      <c r="R1121" t="n">
        <v>38</v>
      </c>
    </row>
    <row r="1122" spans="16:18">
      <c r="P1122" s="12" t="n">
        <v>42628</v>
      </c>
      <c r="Q1122">
        <f>Q1115-1</f>
        <v>15</v>
      </c>
      <c r="R1122" t="n">
        <v>38</v>
      </c>
    </row>
    <row r="1123" spans="16:18">
      <c r="P1123" s="12" t="n">
        <v>42627</v>
      </c>
      <c r="Q1123">
        <f>Q1116-1</f>
        <v>15</v>
      </c>
      <c r="R1123" t="n">
        <v>38</v>
      </c>
    </row>
    <row r="1124" spans="16:18">
      <c r="P1124" s="12" t="n">
        <v>42626</v>
      </c>
      <c r="Q1124">
        <f>Q1117-1</f>
        <v>15</v>
      </c>
      <c r="R1124" t="n">
        <v>38</v>
      </c>
    </row>
    <row r="1125" spans="16:18">
      <c r="P1125" s="12" t="n">
        <v>42625</v>
      </c>
      <c r="Q1125">
        <f>Q1118-1</f>
        <v>15</v>
      </c>
      <c r="R1125" t="n">
        <v>38</v>
      </c>
    </row>
    <row r="1126" spans="16:18">
      <c r="P1126" s="12" t="n">
        <v>42624</v>
      </c>
      <c r="Q1126">
        <f>Q1119-1</f>
        <v>14</v>
      </c>
      <c r="R1126" t="n">
        <v>38</v>
      </c>
    </row>
    <row r="1127" spans="16:18">
      <c r="P1127" s="12" t="n">
        <v>42623</v>
      </c>
      <c r="Q1127">
        <f>Q1120-1</f>
        <v>14</v>
      </c>
      <c r="R1127" t="n">
        <v>38</v>
      </c>
    </row>
    <row r="1128" spans="16:18">
      <c r="P1128" s="12" t="n">
        <v>42622</v>
      </c>
      <c r="Q1128">
        <f>Q1121-1</f>
        <v>14</v>
      </c>
      <c r="R1128" t="n">
        <v>38</v>
      </c>
    </row>
    <row r="1129" spans="16:18">
      <c r="P1129" s="12" t="n">
        <v>42621</v>
      </c>
      <c r="Q1129">
        <f>Q1122-1</f>
        <v>14</v>
      </c>
      <c r="R1129" t="n">
        <v>38</v>
      </c>
    </row>
    <row r="1130" spans="16:18">
      <c r="P1130" s="12" t="n">
        <v>42620</v>
      </c>
      <c r="Q1130">
        <f>Q1123-1</f>
        <v>14</v>
      </c>
      <c r="R1130" t="n">
        <v>38</v>
      </c>
    </row>
    <row r="1131" spans="16:18">
      <c r="P1131" s="12" t="n">
        <v>42619</v>
      </c>
      <c r="Q1131">
        <f>Q1124-1</f>
        <v>14</v>
      </c>
      <c r="R1131" t="n">
        <v>38</v>
      </c>
    </row>
    <row r="1132" spans="16:18">
      <c r="P1132" s="12" t="n">
        <v>42618</v>
      </c>
      <c r="Q1132">
        <f>Q1125-1</f>
        <v>14</v>
      </c>
      <c r="R1132" t="n">
        <v>38</v>
      </c>
    </row>
    <row r="1133" spans="16:18">
      <c r="P1133" s="12" t="n">
        <v>42617</v>
      </c>
      <c r="Q1133">
        <f>Q1126-1</f>
        <v>13</v>
      </c>
      <c r="R1133" t="n">
        <v>38</v>
      </c>
    </row>
    <row r="1134" spans="16:18">
      <c r="P1134" s="12" t="n">
        <v>42616</v>
      </c>
      <c r="Q1134">
        <f>Q1127-1</f>
        <v>13</v>
      </c>
      <c r="R1134" t="n">
        <v>38</v>
      </c>
    </row>
    <row r="1135" spans="16:18">
      <c r="P1135" s="12" t="n">
        <v>42615</v>
      </c>
      <c r="Q1135">
        <f>Q1128-1</f>
        <v>13</v>
      </c>
      <c r="R1135" t="n">
        <v>38</v>
      </c>
    </row>
    <row r="1136" spans="16:18">
      <c r="P1136" s="12" t="n">
        <v>42614</v>
      </c>
      <c r="Q1136">
        <f>Q1129-1</f>
        <v>13</v>
      </c>
      <c r="R1136" t="n">
        <v>38</v>
      </c>
    </row>
    <row r="1137" spans="16:18">
      <c r="P1137" s="12" t="n">
        <v>42613</v>
      </c>
      <c r="Q1137">
        <f>Q1130-1</f>
        <v>13</v>
      </c>
      <c r="R1137" t="n">
        <v>38</v>
      </c>
    </row>
    <row r="1138" spans="16:18">
      <c r="P1138" s="12" t="n">
        <v>42612</v>
      </c>
      <c r="Q1138">
        <f>Q1131-1</f>
        <v>13</v>
      </c>
      <c r="R1138" t="n">
        <v>38</v>
      </c>
    </row>
    <row r="1139" spans="16:18">
      <c r="P1139" s="12" t="n">
        <v>42611</v>
      </c>
      <c r="Q1139">
        <f>Q1132-1</f>
        <v>13</v>
      </c>
      <c r="R1139" t="n">
        <v>38</v>
      </c>
    </row>
    <row r="1140" spans="16:18">
      <c r="P1140" s="12" t="n">
        <v>42610</v>
      </c>
      <c r="Q1140">
        <f>Q1133-1</f>
        <v>12</v>
      </c>
      <c r="R1140" t="n">
        <v>38</v>
      </c>
    </row>
    <row r="1141" spans="16:18">
      <c r="P1141" s="12" t="n">
        <v>42609</v>
      </c>
      <c r="Q1141">
        <f>Q1134-1</f>
        <v>12</v>
      </c>
      <c r="R1141" t="n">
        <v>38</v>
      </c>
    </row>
    <row r="1142" spans="16:18">
      <c r="P1142" s="12" t="n">
        <v>42608</v>
      </c>
      <c r="Q1142">
        <f>Q1135-1</f>
        <v>12</v>
      </c>
      <c r="R1142" t="n">
        <v>38</v>
      </c>
    </row>
    <row r="1143" spans="16:18">
      <c r="P1143" s="12" t="n">
        <v>42607</v>
      </c>
      <c r="Q1143">
        <f>Q1136-1</f>
        <v>12</v>
      </c>
      <c r="R1143" t="n">
        <v>38</v>
      </c>
    </row>
    <row r="1144" spans="16:18">
      <c r="P1144" s="12" t="n">
        <v>42606</v>
      </c>
      <c r="Q1144">
        <f>Q1137-1</f>
        <v>12</v>
      </c>
      <c r="R1144" t="n">
        <v>38</v>
      </c>
    </row>
    <row r="1145" spans="16:18">
      <c r="P1145" s="12" t="n">
        <v>42605</v>
      </c>
      <c r="Q1145">
        <f>Q1138-1</f>
        <v>12</v>
      </c>
      <c r="R1145" t="n">
        <v>38</v>
      </c>
    </row>
    <row r="1146" spans="16:18">
      <c r="P1146" s="12" t="n">
        <v>42604</v>
      </c>
      <c r="Q1146">
        <f>Q1139-1</f>
        <v>12</v>
      </c>
      <c r="R1146" t="n">
        <v>38</v>
      </c>
    </row>
    <row r="1147" spans="16:18">
      <c r="P1147" s="12" t="n">
        <v>42603</v>
      </c>
      <c r="Q1147">
        <f>Q1140-1</f>
        <v>11</v>
      </c>
      <c r="R1147" t="n">
        <v>38</v>
      </c>
    </row>
    <row r="1148" spans="16:18">
      <c r="P1148" s="12" t="n">
        <v>42602</v>
      </c>
      <c r="Q1148">
        <f>Q1141-1</f>
        <v>11</v>
      </c>
      <c r="R1148" t="n">
        <v>38</v>
      </c>
    </row>
    <row r="1149" spans="16:18">
      <c r="P1149" s="12" t="n">
        <v>42601</v>
      </c>
      <c r="Q1149">
        <f>Q1142-1</f>
        <v>11</v>
      </c>
      <c r="R1149" t="n">
        <v>38</v>
      </c>
    </row>
    <row r="1150" spans="16:18">
      <c r="P1150" s="12" t="n">
        <v>42600</v>
      </c>
      <c r="Q1150">
        <f>Q1143-1</f>
        <v>11</v>
      </c>
      <c r="R1150" t="n">
        <v>38</v>
      </c>
    </row>
    <row r="1151" spans="16:18">
      <c r="P1151" s="12" t="n">
        <v>42599</v>
      </c>
      <c r="Q1151">
        <f>Q1144-1</f>
        <v>11</v>
      </c>
      <c r="R1151" t="n">
        <v>38</v>
      </c>
    </row>
    <row r="1152" spans="16:18">
      <c r="P1152" s="12" t="n">
        <v>42598</v>
      </c>
      <c r="Q1152">
        <f>Q1145-1</f>
        <v>11</v>
      </c>
      <c r="R1152" t="n">
        <v>38</v>
      </c>
    </row>
    <row r="1153" spans="16:18">
      <c r="P1153" s="12" t="n">
        <v>42597</v>
      </c>
      <c r="Q1153">
        <f>Q1146-1</f>
        <v>11</v>
      </c>
      <c r="R1153" t="n">
        <v>38</v>
      </c>
    </row>
    <row r="1154" spans="16:18">
      <c r="P1154" s="12" t="n">
        <v>42596</v>
      </c>
      <c r="Q1154">
        <f>Q1147-1</f>
        <v>10</v>
      </c>
      <c r="R1154" t="n">
        <v>38</v>
      </c>
    </row>
    <row r="1155" spans="16:18">
      <c r="P1155" s="12" t="n">
        <v>42595</v>
      </c>
      <c r="Q1155">
        <f>Q1148-1</f>
        <v>10</v>
      </c>
      <c r="R1155" t="n">
        <v>38</v>
      </c>
    </row>
    <row r="1156" spans="16:18">
      <c r="P1156" s="12" t="n">
        <v>42594</v>
      </c>
      <c r="Q1156">
        <f>Q1149-1</f>
        <v>10</v>
      </c>
      <c r="R1156" t="n">
        <v>38</v>
      </c>
    </row>
    <row r="1157" spans="16:18">
      <c r="P1157" s="12" t="n">
        <v>42593</v>
      </c>
      <c r="Q1157">
        <f>Q1150-1</f>
        <v>10</v>
      </c>
      <c r="R1157" t="n">
        <v>38</v>
      </c>
    </row>
    <row r="1158" spans="16:18">
      <c r="P1158" s="12" t="n">
        <v>42592</v>
      </c>
      <c r="Q1158">
        <f>Q1151-1</f>
        <v>10</v>
      </c>
      <c r="R1158" t="n">
        <v>38</v>
      </c>
    </row>
    <row r="1159" spans="16:18">
      <c r="P1159" s="12" t="n">
        <v>42591</v>
      </c>
      <c r="Q1159">
        <f>Q1152-1</f>
        <v>10</v>
      </c>
      <c r="R1159" t="n">
        <v>38</v>
      </c>
    </row>
    <row r="1160" spans="16:18">
      <c r="P1160" s="12" t="n">
        <v>42590</v>
      </c>
      <c r="Q1160">
        <f>Q1153-1</f>
        <v>10</v>
      </c>
      <c r="R1160" t="n">
        <v>38</v>
      </c>
    </row>
    <row r="1161" spans="16:18">
      <c r="P1161" s="12" t="n">
        <v>42589</v>
      </c>
      <c r="Q1161">
        <f>Q1154-1</f>
        <v>9</v>
      </c>
      <c r="R1161" t="n">
        <v>38</v>
      </c>
    </row>
    <row r="1162" spans="16:18">
      <c r="P1162" s="12" t="n">
        <v>42588</v>
      </c>
      <c r="Q1162">
        <f>Q1155-1</f>
        <v>9</v>
      </c>
      <c r="R1162" t="n">
        <v>38</v>
      </c>
    </row>
    <row r="1163" spans="16:18">
      <c r="P1163" s="12" t="n">
        <v>42587</v>
      </c>
      <c r="Q1163">
        <f>Q1156-1</f>
        <v>9</v>
      </c>
      <c r="R1163" t="n">
        <v>38</v>
      </c>
    </row>
    <row r="1164" spans="16:18">
      <c r="P1164" s="12" t="n">
        <v>42586</v>
      </c>
      <c r="Q1164">
        <f>Q1157-1</f>
        <v>9</v>
      </c>
      <c r="R1164" t="n">
        <v>38</v>
      </c>
    </row>
    <row r="1165" spans="16:18">
      <c r="P1165" s="12" t="n">
        <v>42585</v>
      </c>
      <c r="Q1165">
        <f>Q1158-1</f>
        <v>9</v>
      </c>
      <c r="R1165" t="n">
        <v>38</v>
      </c>
    </row>
    <row r="1166" spans="16:18">
      <c r="P1166" s="12" t="n">
        <v>42584</v>
      </c>
      <c r="Q1166">
        <f>Q1159-1</f>
        <v>9</v>
      </c>
      <c r="R1166" t="n">
        <v>38</v>
      </c>
    </row>
    <row r="1167" spans="16:18">
      <c r="P1167" s="12" t="n">
        <v>42583</v>
      </c>
      <c r="Q1167">
        <f>Q1160-1</f>
        <v>9</v>
      </c>
      <c r="R1167" t="n">
        <v>38</v>
      </c>
    </row>
    <row r="1168" spans="16:18">
      <c r="P1168" s="12" t="n">
        <v>42582</v>
      </c>
      <c r="Q1168">
        <f>Q1161-1</f>
        <v>8</v>
      </c>
      <c r="R1168" t="n">
        <v>38</v>
      </c>
    </row>
    <row r="1169" spans="16:18">
      <c r="P1169" s="12" t="n">
        <v>42581</v>
      </c>
      <c r="Q1169">
        <f>Q1162-1</f>
        <v>8</v>
      </c>
      <c r="R1169" t="n">
        <v>38</v>
      </c>
    </row>
    <row r="1170" spans="16:18">
      <c r="P1170" s="12" t="n">
        <v>42580</v>
      </c>
      <c r="Q1170">
        <f>Q1163-1</f>
        <v>8</v>
      </c>
      <c r="R1170" t="n">
        <v>38</v>
      </c>
    </row>
    <row r="1171" spans="16:18">
      <c r="P1171" s="12" t="n">
        <v>42579</v>
      </c>
      <c r="Q1171">
        <f>Q1164-1</f>
        <v>8</v>
      </c>
      <c r="R1171" t="n">
        <v>38</v>
      </c>
    </row>
    <row r="1172" spans="16:18">
      <c r="P1172" s="12" t="n">
        <v>42578</v>
      </c>
      <c r="Q1172">
        <f>Q1165-1</f>
        <v>8</v>
      </c>
      <c r="R1172" t="n">
        <v>38</v>
      </c>
    </row>
    <row r="1173" spans="16:18">
      <c r="P1173" s="12" t="n">
        <v>42577</v>
      </c>
      <c r="Q1173">
        <f>Q1166-1</f>
        <v>8</v>
      </c>
      <c r="R1173" t="n">
        <v>38</v>
      </c>
    </row>
    <row r="1174" spans="16:18">
      <c r="P1174" s="12" t="n">
        <v>42576</v>
      </c>
      <c r="Q1174">
        <f>Q1167-1</f>
        <v>8</v>
      </c>
      <c r="R1174" t="n">
        <v>38</v>
      </c>
    </row>
    <row r="1175" spans="16:18">
      <c r="P1175" s="12" t="n">
        <v>42575</v>
      </c>
      <c r="Q1175">
        <f>Q1168-1</f>
        <v>7</v>
      </c>
      <c r="R1175" t="n">
        <v>38</v>
      </c>
    </row>
    <row r="1176" spans="16:18">
      <c r="P1176" s="12" t="n">
        <v>42574</v>
      </c>
      <c r="Q1176">
        <f>Q1169-1</f>
        <v>7</v>
      </c>
      <c r="R1176" t="n">
        <v>38</v>
      </c>
    </row>
    <row r="1177" spans="16:18">
      <c r="P1177" s="12" t="n">
        <v>42573</v>
      </c>
      <c r="Q1177">
        <f>Q1170-1</f>
        <v>7</v>
      </c>
      <c r="R1177" t="n">
        <v>38</v>
      </c>
    </row>
    <row r="1178" spans="16:18">
      <c r="P1178" s="12" t="n">
        <v>42572</v>
      </c>
      <c r="Q1178">
        <f>Q1171-1</f>
        <v>7</v>
      </c>
      <c r="R1178" t="n">
        <v>38</v>
      </c>
    </row>
    <row r="1179" spans="16:18">
      <c r="P1179" s="12" t="n">
        <v>42571</v>
      </c>
      <c r="Q1179">
        <f>Q1172-1</f>
        <v>7</v>
      </c>
      <c r="R1179" t="n">
        <v>38</v>
      </c>
    </row>
    <row r="1180" spans="16:18">
      <c r="P1180" s="12" t="n">
        <v>42570</v>
      </c>
      <c r="Q1180">
        <f>Q1173-1</f>
        <v>7</v>
      </c>
      <c r="R1180" t="n">
        <v>38</v>
      </c>
    </row>
    <row r="1181" spans="16:18">
      <c r="P1181" s="12" t="n">
        <v>42569</v>
      </c>
      <c r="Q1181">
        <f>Q1174-1</f>
        <v>7</v>
      </c>
      <c r="R1181" t="n">
        <v>38</v>
      </c>
    </row>
    <row r="1182" spans="16:18">
      <c r="P1182" s="12" t="n">
        <v>42568</v>
      </c>
      <c r="Q1182">
        <f>Q1175-1</f>
        <v>6</v>
      </c>
      <c r="R1182" t="n">
        <v>38</v>
      </c>
    </row>
    <row r="1183" spans="16:18">
      <c r="P1183" s="12" t="n">
        <v>42567</v>
      </c>
      <c r="Q1183">
        <f>Q1176-1</f>
        <v>6</v>
      </c>
      <c r="R1183" t="n">
        <v>38</v>
      </c>
    </row>
    <row r="1184" spans="16:18">
      <c r="P1184" s="12" t="n">
        <v>42566</v>
      </c>
      <c r="Q1184">
        <f>Q1177-1</f>
        <v>6</v>
      </c>
      <c r="R1184" t="n">
        <v>38</v>
      </c>
    </row>
    <row r="1185" spans="16:18">
      <c r="P1185" s="12" t="n">
        <v>42565</v>
      </c>
      <c r="Q1185">
        <f>Q1178-1</f>
        <v>6</v>
      </c>
      <c r="R1185" t="n">
        <v>38</v>
      </c>
    </row>
    <row r="1186" spans="16:18">
      <c r="P1186" s="12" t="n">
        <v>42564</v>
      </c>
      <c r="Q1186">
        <f>Q1179-1</f>
        <v>6</v>
      </c>
      <c r="R1186" t="n">
        <v>38</v>
      </c>
    </row>
    <row r="1187" spans="16:18">
      <c r="P1187" s="12" t="n">
        <v>42563</v>
      </c>
      <c r="Q1187">
        <f>Q1180-1</f>
        <v>6</v>
      </c>
      <c r="R1187" t="n">
        <v>38</v>
      </c>
    </row>
    <row r="1188" spans="16:18">
      <c r="P1188" s="12" t="n">
        <v>42562</v>
      </c>
      <c r="Q1188">
        <f>Q1181-1</f>
        <v>6</v>
      </c>
      <c r="R1188" t="n">
        <v>38</v>
      </c>
    </row>
    <row r="1189" spans="16:18">
      <c r="P1189" s="12" t="n">
        <v>42561</v>
      </c>
      <c r="Q1189">
        <f>Q1182-1</f>
        <v>5</v>
      </c>
      <c r="R1189" t="n">
        <v>38</v>
      </c>
    </row>
    <row r="1190" spans="16:18">
      <c r="P1190" s="12" t="n">
        <v>42560</v>
      </c>
      <c r="Q1190">
        <f>Q1183-1</f>
        <v>5</v>
      </c>
      <c r="R1190" t="n">
        <v>38</v>
      </c>
    </row>
    <row r="1191" spans="16:18">
      <c r="P1191" s="12" t="n">
        <v>42559</v>
      </c>
      <c r="Q1191">
        <f>Q1184-1</f>
        <v>5</v>
      </c>
      <c r="R1191" t="n">
        <v>38</v>
      </c>
    </row>
    <row r="1192" spans="16:18">
      <c r="P1192" s="12" t="n">
        <v>42558</v>
      </c>
      <c r="Q1192">
        <f>Q1185-1</f>
        <v>5</v>
      </c>
      <c r="R1192" t="n">
        <v>38</v>
      </c>
    </row>
    <row r="1193" spans="16:18">
      <c r="P1193" s="12" t="n">
        <v>42557</v>
      </c>
      <c r="Q1193">
        <f>Q1186-1</f>
        <v>5</v>
      </c>
      <c r="R1193" t="n">
        <v>38</v>
      </c>
    </row>
    <row r="1194" spans="16:18">
      <c r="P1194" s="12" t="n">
        <v>42556</v>
      </c>
      <c r="Q1194">
        <f>Q1187-1</f>
        <v>5</v>
      </c>
      <c r="R1194" t="n">
        <v>38</v>
      </c>
    </row>
    <row r="1195" spans="16:18">
      <c r="P1195" s="12" t="n">
        <v>42555</v>
      </c>
      <c r="Q1195">
        <f>Q1188-1</f>
        <v>5</v>
      </c>
      <c r="R1195" t="n">
        <v>38</v>
      </c>
    </row>
    <row r="1196" spans="16:18">
      <c r="P1196" s="12" t="n">
        <v>42554</v>
      </c>
      <c r="Q1196">
        <f>Q1189-1</f>
        <v>4</v>
      </c>
      <c r="R1196" t="n">
        <v>38</v>
      </c>
    </row>
    <row r="1197" spans="16:18">
      <c r="P1197" s="12" t="n">
        <v>42553</v>
      </c>
      <c r="Q1197">
        <f>Q1190-1</f>
        <v>4</v>
      </c>
      <c r="R1197" t="n">
        <v>38</v>
      </c>
    </row>
    <row r="1198" spans="16:18">
      <c r="P1198" s="12" t="n">
        <v>42552</v>
      </c>
      <c r="Q1198">
        <f>Q1191-1</f>
        <v>4</v>
      </c>
      <c r="R1198" t="n">
        <v>38</v>
      </c>
    </row>
    <row r="1199" spans="16:18">
      <c r="P1199" s="12" t="n">
        <v>42551</v>
      </c>
      <c r="Q1199">
        <f>Q1192-1</f>
        <v>4</v>
      </c>
      <c r="R1199" t="n">
        <v>38</v>
      </c>
    </row>
    <row r="1200" spans="16:18">
      <c r="P1200" s="12" t="n">
        <v>42550</v>
      </c>
      <c r="Q1200">
        <f>Q1193-1</f>
        <v>4</v>
      </c>
      <c r="R1200" t="n">
        <v>38</v>
      </c>
    </row>
    <row r="1201" spans="16:18">
      <c r="P1201" s="12" t="n">
        <v>42549</v>
      </c>
      <c r="Q1201">
        <f>Q1194-1</f>
        <v>4</v>
      </c>
      <c r="R1201" t="n">
        <v>38</v>
      </c>
    </row>
    <row r="1202" spans="16:18">
      <c r="P1202" s="12" t="n">
        <v>42548</v>
      </c>
      <c r="Q1202">
        <f>Q1195-1</f>
        <v>4</v>
      </c>
      <c r="R1202" t="n">
        <v>38</v>
      </c>
    </row>
    <row r="1203" spans="16:18">
      <c r="P1203" s="12" t="n">
        <v>42547</v>
      </c>
      <c r="Q1203">
        <f>Q1196-1</f>
        <v>3</v>
      </c>
      <c r="R1203" t="n">
        <v>38</v>
      </c>
    </row>
    <row r="1204" spans="16:18">
      <c r="P1204" s="12" t="n">
        <v>42546</v>
      </c>
      <c r="Q1204">
        <f>Q1197-1</f>
        <v>3</v>
      </c>
      <c r="R1204" t="n">
        <v>38</v>
      </c>
    </row>
    <row r="1205" spans="16:18">
      <c r="P1205" s="12" t="n">
        <v>42545</v>
      </c>
      <c r="Q1205">
        <f>Q1198-1</f>
        <v>3</v>
      </c>
      <c r="R1205" t="n">
        <v>38</v>
      </c>
    </row>
    <row r="1206" spans="16:18">
      <c r="P1206" s="12" t="n">
        <v>42544</v>
      </c>
      <c r="Q1206">
        <f>Q1199-1</f>
        <v>3</v>
      </c>
      <c r="R1206" t="n">
        <v>38</v>
      </c>
    </row>
    <row r="1207" spans="16:18">
      <c r="P1207" s="12" t="n">
        <v>42543</v>
      </c>
      <c r="Q1207">
        <f>Q1200-1</f>
        <v>3</v>
      </c>
      <c r="R1207" t="n">
        <v>38</v>
      </c>
    </row>
    <row r="1208" spans="16:18">
      <c r="P1208" s="12" t="n">
        <v>42542</v>
      </c>
      <c r="Q1208">
        <f>Q1201-1</f>
        <v>3</v>
      </c>
      <c r="R1208" t="n">
        <v>38</v>
      </c>
    </row>
    <row r="1209" spans="16:18">
      <c r="P1209" s="12" t="n">
        <v>42541</v>
      </c>
      <c r="Q1209">
        <f>Q1202-1</f>
        <v>3</v>
      </c>
      <c r="R1209" t="n">
        <v>38</v>
      </c>
    </row>
    <row r="1210" spans="16:18">
      <c r="P1210" s="12" t="n">
        <v>42540</v>
      </c>
      <c r="Q1210">
        <f>Q1203-1</f>
        <v>2</v>
      </c>
      <c r="R1210" t="n">
        <v>38</v>
      </c>
    </row>
    <row r="1211" spans="16:18">
      <c r="P1211" s="12" t="n">
        <v>42539</v>
      </c>
      <c r="Q1211">
        <f>Q1204-1</f>
        <v>2</v>
      </c>
      <c r="R1211" t="n">
        <v>38</v>
      </c>
    </row>
    <row r="1212" spans="16:18">
      <c r="P1212" s="12" t="n">
        <v>42538</v>
      </c>
      <c r="Q1212">
        <f>Q1205-1</f>
        <v>2</v>
      </c>
      <c r="R1212" t="n">
        <v>38</v>
      </c>
    </row>
    <row r="1213" spans="16:18">
      <c r="P1213" s="12" t="n">
        <v>42537</v>
      </c>
      <c r="Q1213">
        <f>Q1206-1</f>
        <v>2</v>
      </c>
      <c r="R1213" t="n">
        <v>38</v>
      </c>
    </row>
    <row r="1214" spans="16:18">
      <c r="P1214" s="12" t="n">
        <v>42536</v>
      </c>
      <c r="Q1214">
        <f>Q1207-1</f>
        <v>2</v>
      </c>
      <c r="R1214" t="n">
        <v>38</v>
      </c>
    </row>
    <row r="1215" spans="16:18">
      <c r="P1215" s="12" t="n">
        <v>42535</v>
      </c>
      <c r="Q1215">
        <f>Q1208-1</f>
        <v>2</v>
      </c>
      <c r="R1215" t="n">
        <v>38</v>
      </c>
    </row>
    <row r="1216" spans="16:18">
      <c r="P1216" s="12" t="n">
        <v>42534</v>
      </c>
      <c r="Q1216">
        <f>Q1209-1</f>
        <v>2</v>
      </c>
      <c r="R1216" t="n">
        <v>38</v>
      </c>
    </row>
    <row r="1217" spans="16:18">
      <c r="P1217" s="12" t="n">
        <v>42533</v>
      </c>
      <c r="Q1217">
        <f>Q1210-1</f>
        <v>1</v>
      </c>
      <c r="R1217" t="n">
        <v>38</v>
      </c>
    </row>
    <row r="1218" spans="16:18">
      <c r="P1218" s="12" t="n">
        <v>42532</v>
      </c>
      <c r="Q1218">
        <f>Q1211-1</f>
        <v>1</v>
      </c>
      <c r="R1218" t="n">
        <v>38</v>
      </c>
    </row>
    <row r="1219" spans="16:18">
      <c r="P1219" s="12" t="n">
        <v>42531</v>
      </c>
      <c r="Q1219">
        <f>Q1212-1</f>
        <v>1</v>
      </c>
      <c r="R1219" t="n">
        <v>38</v>
      </c>
    </row>
    <row r="1220" spans="16:18">
      <c r="P1220" s="12" t="n">
        <v>42530</v>
      </c>
      <c r="Q1220">
        <f>Q1213-1</f>
        <v>1</v>
      </c>
      <c r="R1220" t="n">
        <v>38</v>
      </c>
    </row>
    <row r="1221" spans="16:18">
      <c r="P1221" s="12" t="n">
        <v>42529</v>
      </c>
      <c r="Q1221">
        <f>Q1214-1</f>
        <v>1</v>
      </c>
      <c r="R1221" t="n">
        <v>38</v>
      </c>
    </row>
    <row r="1222" spans="16:18">
      <c r="P1222" s="12" t="n">
        <v>42528</v>
      </c>
      <c r="Q1222">
        <f>Q1215-1</f>
        <v>1</v>
      </c>
      <c r="R1222" t="n">
        <v>38</v>
      </c>
    </row>
    <row r="1223" spans="16:18">
      <c r="P1223" s="12" t="n">
        <v>42527</v>
      </c>
      <c r="Q1223">
        <f>Q1216-1</f>
        <v>1</v>
      </c>
      <c r="R1223" t="n">
        <v>38</v>
      </c>
    </row>
    <row r="1224" spans="16:18">
      <c r="P1224" s="12" t="n">
        <v>42526</v>
      </c>
      <c r="Q1224" t="n">
        <v>16</v>
      </c>
      <c r="R1224" t="n">
        <v>37</v>
      </c>
    </row>
    <row r="1225" spans="16:18">
      <c r="P1225" s="12" t="n">
        <v>42525</v>
      </c>
      <c r="Q1225" t="n">
        <v>16</v>
      </c>
      <c r="R1225" t="n">
        <v>37</v>
      </c>
    </row>
    <row r="1226" spans="16:18">
      <c r="P1226" s="12" t="n">
        <v>42524</v>
      </c>
      <c r="Q1226" t="n">
        <v>16</v>
      </c>
      <c r="R1226" t="n">
        <v>37</v>
      </c>
    </row>
    <row r="1227" spans="16:18">
      <c r="P1227" s="12" t="n">
        <v>42523</v>
      </c>
      <c r="Q1227" t="n">
        <v>16</v>
      </c>
      <c r="R1227" t="n">
        <v>37</v>
      </c>
    </row>
    <row r="1228" spans="16:18">
      <c r="P1228" s="12" t="n">
        <v>42522</v>
      </c>
      <c r="Q1228" t="n">
        <v>16</v>
      </c>
      <c r="R1228" t="n">
        <v>37</v>
      </c>
    </row>
    <row r="1229" spans="16:18">
      <c r="P1229" s="12" t="n">
        <v>42521</v>
      </c>
      <c r="Q1229" t="n">
        <v>16</v>
      </c>
      <c r="R1229" t="n">
        <v>37</v>
      </c>
    </row>
    <row r="1230" spans="16:18">
      <c r="P1230" s="12" t="n">
        <v>42520</v>
      </c>
      <c r="Q1230" t="n">
        <v>16</v>
      </c>
      <c r="R1230" t="n">
        <v>37</v>
      </c>
    </row>
    <row r="1231" spans="16:18">
      <c r="P1231" s="12" t="n">
        <v>42519</v>
      </c>
      <c r="Q1231">
        <f>Q1224-1</f>
        <v>15</v>
      </c>
      <c r="R1231" t="n">
        <v>37</v>
      </c>
    </row>
    <row r="1232" spans="16:18">
      <c r="P1232" s="12" t="n">
        <v>42518</v>
      </c>
      <c r="Q1232">
        <f>Q1225-1</f>
        <v>15</v>
      </c>
      <c r="R1232" t="n">
        <v>37</v>
      </c>
    </row>
    <row r="1233" spans="16:18">
      <c r="P1233" s="12" t="n">
        <v>42517</v>
      </c>
      <c r="Q1233">
        <f>Q1226-1</f>
        <v>15</v>
      </c>
      <c r="R1233" t="n">
        <v>37</v>
      </c>
    </row>
    <row r="1234" spans="16:18">
      <c r="P1234" s="12" t="n">
        <v>42516</v>
      </c>
      <c r="Q1234">
        <f>Q1227-1</f>
        <v>15</v>
      </c>
      <c r="R1234" t="n">
        <v>37</v>
      </c>
    </row>
    <row r="1235" spans="16:18">
      <c r="P1235" s="12" t="n">
        <v>42515</v>
      </c>
      <c r="Q1235">
        <f>Q1228-1</f>
        <v>15</v>
      </c>
      <c r="R1235" t="n">
        <v>37</v>
      </c>
    </row>
    <row r="1236" spans="16:18">
      <c r="P1236" s="12" t="n">
        <v>42514</v>
      </c>
      <c r="Q1236">
        <f>Q1229-1</f>
        <v>15</v>
      </c>
      <c r="R1236" t="n">
        <v>37</v>
      </c>
    </row>
    <row r="1237" spans="16:18">
      <c r="P1237" s="12" t="n">
        <v>42513</v>
      </c>
      <c r="Q1237">
        <f>Q1230-1</f>
        <v>15</v>
      </c>
      <c r="R1237" t="n">
        <v>37</v>
      </c>
    </row>
    <row r="1238" spans="16:18">
      <c r="P1238" s="12" t="n">
        <v>42512</v>
      </c>
      <c r="Q1238">
        <f>Q1231-1</f>
        <v>14</v>
      </c>
      <c r="R1238" t="n">
        <v>37</v>
      </c>
    </row>
    <row r="1239" spans="16:18">
      <c r="P1239" s="12" t="n">
        <v>42511</v>
      </c>
      <c r="Q1239">
        <f>Q1232-1</f>
        <v>14</v>
      </c>
      <c r="R1239" t="n">
        <v>37</v>
      </c>
    </row>
    <row r="1240" spans="16:18">
      <c r="P1240" s="12" t="n">
        <v>42510</v>
      </c>
      <c r="Q1240">
        <f>Q1233-1</f>
        <v>14</v>
      </c>
      <c r="R1240" t="n">
        <v>37</v>
      </c>
    </row>
    <row r="1241" spans="16:18">
      <c r="P1241" s="12" t="n">
        <v>42509</v>
      </c>
      <c r="Q1241">
        <f>Q1234-1</f>
        <v>14</v>
      </c>
      <c r="R1241" t="n">
        <v>37</v>
      </c>
    </row>
    <row r="1242" spans="16:18">
      <c r="P1242" s="12" t="n">
        <v>42508</v>
      </c>
      <c r="Q1242">
        <f>Q1235-1</f>
        <v>14</v>
      </c>
      <c r="R1242" t="n">
        <v>37</v>
      </c>
    </row>
    <row r="1243" spans="16:18">
      <c r="P1243" s="12" t="n">
        <v>42507</v>
      </c>
      <c r="Q1243">
        <f>Q1236-1</f>
        <v>14</v>
      </c>
      <c r="R1243" t="n">
        <v>37</v>
      </c>
    </row>
    <row r="1244" spans="16:18">
      <c r="P1244" s="12" t="n">
        <v>42506</v>
      </c>
      <c r="Q1244">
        <f>Q1237-1</f>
        <v>14</v>
      </c>
      <c r="R1244" t="n">
        <v>37</v>
      </c>
    </row>
    <row r="1245" spans="16:18">
      <c r="P1245" s="12" t="n">
        <v>42505</v>
      </c>
      <c r="Q1245">
        <f>Q1238-1</f>
        <v>13</v>
      </c>
      <c r="R1245" t="n">
        <v>37</v>
      </c>
    </row>
    <row r="1246" spans="16:18">
      <c r="P1246" s="12" t="n">
        <v>42504</v>
      </c>
      <c r="Q1246">
        <f>Q1239-1</f>
        <v>13</v>
      </c>
      <c r="R1246" t="n">
        <v>37</v>
      </c>
    </row>
    <row r="1247" spans="16:18">
      <c r="P1247" s="12" t="n">
        <v>42503</v>
      </c>
      <c r="Q1247">
        <f>Q1240-1</f>
        <v>13</v>
      </c>
      <c r="R1247" t="n">
        <v>37</v>
      </c>
    </row>
    <row r="1248" spans="16:18">
      <c r="P1248" s="12" t="n">
        <v>42502</v>
      </c>
      <c r="Q1248">
        <f>Q1241-1</f>
        <v>13</v>
      </c>
      <c r="R1248" t="n">
        <v>37</v>
      </c>
    </row>
    <row r="1249" spans="16:18">
      <c r="P1249" s="12" t="n">
        <v>42501</v>
      </c>
      <c r="Q1249">
        <f>Q1242-1</f>
        <v>13</v>
      </c>
      <c r="R1249" t="n">
        <v>37</v>
      </c>
    </row>
    <row r="1250" spans="16:18">
      <c r="P1250" s="12" t="n">
        <v>42500</v>
      </c>
      <c r="Q1250">
        <f>Q1243-1</f>
        <v>13</v>
      </c>
      <c r="R1250" t="n">
        <v>37</v>
      </c>
    </row>
    <row r="1251" spans="16:18">
      <c r="P1251" s="12" t="n">
        <v>42499</v>
      </c>
      <c r="Q1251">
        <f>Q1244-1</f>
        <v>13</v>
      </c>
      <c r="R1251" t="n">
        <v>37</v>
      </c>
    </row>
    <row r="1252" spans="16:18">
      <c r="P1252" s="12" t="n">
        <v>42498</v>
      </c>
      <c r="Q1252">
        <f>Q1245-1</f>
        <v>12</v>
      </c>
      <c r="R1252" t="n">
        <v>37</v>
      </c>
    </row>
    <row r="1253" spans="16:18">
      <c r="P1253" s="12" t="n">
        <v>42497</v>
      </c>
      <c r="Q1253">
        <f>Q1246-1</f>
        <v>12</v>
      </c>
      <c r="R1253" t="n">
        <v>37</v>
      </c>
    </row>
    <row r="1254" spans="16:18">
      <c r="P1254" s="12" t="n">
        <v>42496</v>
      </c>
      <c r="Q1254">
        <f>Q1247-1</f>
        <v>12</v>
      </c>
      <c r="R1254" t="n">
        <v>37</v>
      </c>
    </row>
    <row r="1255" spans="16:18">
      <c r="P1255" s="12" t="n">
        <v>42495</v>
      </c>
      <c r="Q1255">
        <f>Q1248-1</f>
        <v>12</v>
      </c>
      <c r="R1255" t="n">
        <v>37</v>
      </c>
    </row>
    <row r="1256" spans="16:18">
      <c r="P1256" s="12" t="n">
        <v>42494</v>
      </c>
      <c r="Q1256">
        <f>Q1249-1</f>
        <v>12</v>
      </c>
      <c r="R1256" t="n">
        <v>37</v>
      </c>
    </row>
    <row r="1257" spans="16:18">
      <c r="P1257" s="12" t="n">
        <v>42493</v>
      </c>
      <c r="Q1257">
        <f>Q1250-1</f>
        <v>12</v>
      </c>
      <c r="R1257" t="n">
        <v>37</v>
      </c>
    </row>
    <row r="1258" spans="16:18">
      <c r="P1258" s="12" t="n">
        <v>42492</v>
      </c>
      <c r="Q1258">
        <f>Q1251-1</f>
        <v>12</v>
      </c>
      <c r="R1258" t="n">
        <v>37</v>
      </c>
    </row>
    <row r="1259" spans="16:18">
      <c r="P1259" s="12" t="n">
        <v>42491</v>
      </c>
      <c r="Q1259">
        <f>Q1252-1</f>
        <v>11</v>
      </c>
      <c r="R1259" t="n">
        <v>37</v>
      </c>
    </row>
    <row r="1260" spans="16:18">
      <c r="P1260" s="12" t="n">
        <v>42490</v>
      </c>
      <c r="Q1260">
        <f>Q1253-1</f>
        <v>11</v>
      </c>
      <c r="R1260" t="n">
        <v>37</v>
      </c>
    </row>
    <row r="1261" spans="16:18">
      <c r="P1261" s="12" t="n">
        <v>42489</v>
      </c>
      <c r="Q1261">
        <f>Q1254-1</f>
        <v>11</v>
      </c>
      <c r="R1261" t="n">
        <v>37</v>
      </c>
    </row>
    <row r="1262" spans="16:18">
      <c r="P1262" s="12" t="n">
        <v>42488</v>
      </c>
      <c r="Q1262">
        <f>Q1255-1</f>
        <v>11</v>
      </c>
      <c r="R1262" t="n">
        <v>37</v>
      </c>
    </row>
    <row r="1263" spans="16:18">
      <c r="P1263" s="12" t="n">
        <v>42487</v>
      </c>
      <c r="Q1263">
        <f>Q1256-1</f>
        <v>11</v>
      </c>
      <c r="R1263" t="n">
        <v>37</v>
      </c>
    </row>
    <row r="1264" spans="16:18">
      <c r="P1264" s="12" t="n">
        <v>42486</v>
      </c>
      <c r="Q1264">
        <f>Q1257-1</f>
        <v>11</v>
      </c>
      <c r="R1264" t="n">
        <v>37</v>
      </c>
    </row>
    <row r="1265" spans="16:18">
      <c r="P1265" s="12" t="n">
        <v>42485</v>
      </c>
      <c r="Q1265">
        <f>Q1258-1</f>
        <v>11</v>
      </c>
      <c r="R1265" t="n">
        <v>37</v>
      </c>
    </row>
    <row r="1266" spans="16:18">
      <c r="P1266" s="12" t="n">
        <v>42484</v>
      </c>
      <c r="Q1266">
        <f>Q1259-1</f>
        <v>10</v>
      </c>
      <c r="R1266" t="n">
        <v>37</v>
      </c>
    </row>
    <row r="1267" spans="16:18">
      <c r="P1267" s="12" t="n">
        <v>42483</v>
      </c>
      <c r="Q1267">
        <f>Q1260-1</f>
        <v>10</v>
      </c>
      <c r="R1267" t="n">
        <v>37</v>
      </c>
    </row>
    <row r="1268" spans="16:18">
      <c r="P1268" s="12" t="n">
        <v>42482</v>
      </c>
      <c r="Q1268">
        <f>Q1261-1</f>
        <v>10</v>
      </c>
      <c r="R1268" t="n">
        <v>37</v>
      </c>
    </row>
    <row r="1269" spans="16:18">
      <c r="P1269" s="12" t="n">
        <v>42481</v>
      </c>
      <c r="Q1269">
        <f>Q1262-1</f>
        <v>10</v>
      </c>
      <c r="R1269" t="n">
        <v>37</v>
      </c>
    </row>
    <row r="1270" spans="16:18">
      <c r="P1270" s="12" t="n">
        <v>42480</v>
      </c>
      <c r="Q1270">
        <f>Q1263-1</f>
        <v>10</v>
      </c>
      <c r="R1270" t="n">
        <v>37</v>
      </c>
    </row>
    <row r="1271" spans="16:18">
      <c r="P1271" s="12" t="n">
        <v>42479</v>
      </c>
      <c r="Q1271">
        <f>Q1264-1</f>
        <v>10</v>
      </c>
      <c r="R1271" t="n">
        <v>37</v>
      </c>
    </row>
    <row r="1272" spans="16:18">
      <c r="P1272" s="12" t="n">
        <v>42478</v>
      </c>
      <c r="Q1272">
        <f>Q1265-1</f>
        <v>10</v>
      </c>
      <c r="R1272" t="n">
        <v>37</v>
      </c>
    </row>
    <row r="1273" spans="16:18">
      <c r="P1273" s="12" t="n">
        <v>42477</v>
      </c>
      <c r="Q1273">
        <f>Q1266-1</f>
        <v>9</v>
      </c>
      <c r="R1273" t="n">
        <v>37</v>
      </c>
    </row>
    <row r="1274" spans="16:18">
      <c r="P1274" s="12" t="n">
        <v>42476</v>
      </c>
      <c r="Q1274">
        <f>Q1267-1</f>
        <v>9</v>
      </c>
      <c r="R1274" t="n">
        <v>37</v>
      </c>
    </row>
    <row r="1275" spans="16:18">
      <c r="P1275" s="12" t="n">
        <v>42475</v>
      </c>
      <c r="Q1275">
        <f>Q1268-1</f>
        <v>9</v>
      </c>
      <c r="R1275" t="n">
        <v>37</v>
      </c>
    </row>
    <row r="1276" spans="16:18">
      <c r="P1276" s="12" t="n">
        <v>42474</v>
      </c>
      <c r="Q1276">
        <f>Q1269-1</f>
        <v>9</v>
      </c>
      <c r="R1276" t="n">
        <v>37</v>
      </c>
    </row>
    <row r="1277" spans="16:18">
      <c r="P1277" s="12" t="n">
        <v>42473</v>
      </c>
      <c r="Q1277">
        <f>Q1270-1</f>
        <v>9</v>
      </c>
      <c r="R1277" t="n">
        <v>37</v>
      </c>
    </row>
    <row r="1278" spans="16:18">
      <c r="P1278" s="12" t="n">
        <v>42472</v>
      </c>
      <c r="Q1278">
        <f>Q1271-1</f>
        <v>9</v>
      </c>
      <c r="R1278" t="n">
        <v>37</v>
      </c>
    </row>
    <row r="1279" spans="16:18">
      <c r="P1279" s="12" t="n">
        <v>42471</v>
      </c>
      <c r="Q1279">
        <f>Q1272-1</f>
        <v>9</v>
      </c>
      <c r="R1279" t="n">
        <v>37</v>
      </c>
    </row>
    <row r="1280" spans="16:18">
      <c r="P1280" s="12" t="n">
        <v>42470</v>
      </c>
      <c r="Q1280">
        <f>Q1273-1</f>
        <v>8</v>
      </c>
      <c r="R1280" t="n">
        <v>37</v>
      </c>
    </row>
    <row r="1281" spans="16:18">
      <c r="P1281" s="12" t="n">
        <v>42469</v>
      </c>
      <c r="Q1281">
        <f>Q1274-1</f>
        <v>8</v>
      </c>
      <c r="R1281" t="n">
        <v>37</v>
      </c>
    </row>
    <row r="1282" spans="16:18">
      <c r="P1282" s="12" t="n">
        <v>42468</v>
      </c>
      <c r="Q1282">
        <f>Q1275-1</f>
        <v>8</v>
      </c>
      <c r="R1282" t="n">
        <v>37</v>
      </c>
    </row>
    <row r="1283" spans="16:18">
      <c r="P1283" s="12" t="n">
        <v>42467</v>
      </c>
      <c r="Q1283">
        <f>Q1276-1</f>
        <v>8</v>
      </c>
      <c r="R1283" t="n">
        <v>37</v>
      </c>
    </row>
    <row r="1284" spans="16:18">
      <c r="P1284" s="12" t="n">
        <v>42466</v>
      </c>
      <c r="Q1284">
        <f>Q1277-1</f>
        <v>8</v>
      </c>
      <c r="R1284" t="n">
        <v>37</v>
      </c>
    </row>
    <row r="1285" spans="16:18">
      <c r="P1285" s="12" t="n">
        <v>42465</v>
      </c>
      <c r="Q1285">
        <f>Q1278-1</f>
        <v>8</v>
      </c>
      <c r="R1285" t="n">
        <v>37</v>
      </c>
    </row>
    <row r="1286" spans="16:18">
      <c r="P1286" s="12" t="n">
        <v>42464</v>
      </c>
      <c r="Q1286">
        <f>Q1279-1</f>
        <v>8</v>
      </c>
      <c r="R1286" t="n">
        <v>37</v>
      </c>
    </row>
    <row r="1287" spans="16:18">
      <c r="P1287" s="12" t="n">
        <v>42463</v>
      </c>
      <c r="Q1287">
        <f>Q1280-1</f>
        <v>7</v>
      </c>
      <c r="R1287" t="n">
        <v>37</v>
      </c>
    </row>
    <row r="1288" spans="16:18">
      <c r="P1288" s="12" t="n">
        <v>42462</v>
      </c>
      <c r="Q1288">
        <f>Q1281-1</f>
        <v>7</v>
      </c>
      <c r="R1288" t="n">
        <v>37</v>
      </c>
    </row>
    <row r="1289" spans="16:18">
      <c r="P1289" s="12" t="n">
        <v>42461</v>
      </c>
      <c r="Q1289">
        <f>Q1282-1</f>
        <v>7</v>
      </c>
      <c r="R1289" t="n">
        <v>37</v>
      </c>
    </row>
    <row r="1290" spans="16:18">
      <c r="P1290" s="12" t="n">
        <v>42460</v>
      </c>
      <c r="Q1290">
        <f>Q1283-1</f>
        <v>7</v>
      </c>
      <c r="R1290" t="n">
        <v>37</v>
      </c>
    </row>
    <row r="1291" spans="16:18">
      <c r="P1291" s="12" t="n">
        <v>42459</v>
      </c>
      <c r="Q1291">
        <f>Q1284-1</f>
        <v>7</v>
      </c>
      <c r="R1291" t="n">
        <v>37</v>
      </c>
    </row>
    <row r="1292" spans="16:18">
      <c r="P1292" s="12" t="n">
        <v>42458</v>
      </c>
      <c r="Q1292">
        <f>Q1285-1</f>
        <v>7</v>
      </c>
      <c r="R1292" t="n">
        <v>37</v>
      </c>
    </row>
    <row r="1293" spans="16:18">
      <c r="P1293" s="12" t="n">
        <v>42457</v>
      </c>
      <c r="Q1293">
        <f>Q1286-1</f>
        <v>7</v>
      </c>
      <c r="R1293" t="n">
        <v>37</v>
      </c>
    </row>
    <row r="1294" spans="16:18">
      <c r="P1294" s="12" t="n">
        <v>42456</v>
      </c>
      <c r="Q1294">
        <f>Q1287-1</f>
        <v>6</v>
      </c>
      <c r="R1294" t="n">
        <v>37</v>
      </c>
    </row>
    <row r="1295" spans="16:18">
      <c r="P1295" s="12" t="n">
        <v>42455</v>
      </c>
      <c r="Q1295">
        <f>Q1288-1</f>
        <v>6</v>
      </c>
      <c r="R1295" t="n">
        <v>37</v>
      </c>
    </row>
    <row r="1296" spans="16:18">
      <c r="P1296" s="12" t="n">
        <v>42454</v>
      </c>
      <c r="Q1296">
        <f>Q1289-1</f>
        <v>6</v>
      </c>
      <c r="R1296" t="n">
        <v>37</v>
      </c>
    </row>
    <row r="1297" spans="16:18">
      <c r="P1297" s="12" t="n">
        <v>42453</v>
      </c>
      <c r="Q1297">
        <f>Q1290-1</f>
        <v>6</v>
      </c>
      <c r="R1297" t="n">
        <v>37</v>
      </c>
    </row>
    <row r="1298" spans="16:18">
      <c r="P1298" s="12" t="n">
        <v>42452</v>
      </c>
      <c r="Q1298">
        <f>Q1291-1</f>
        <v>6</v>
      </c>
      <c r="R1298" t="n">
        <v>37</v>
      </c>
    </row>
    <row r="1299" spans="16:18">
      <c r="P1299" s="12" t="n">
        <v>42451</v>
      </c>
      <c r="Q1299">
        <f>Q1292-1</f>
        <v>6</v>
      </c>
      <c r="R1299" t="n">
        <v>37</v>
      </c>
    </row>
    <row r="1300" spans="16:18">
      <c r="P1300" s="12" t="n">
        <v>42450</v>
      </c>
      <c r="Q1300">
        <f>Q1293-1</f>
        <v>6</v>
      </c>
      <c r="R1300" t="n">
        <v>37</v>
      </c>
    </row>
    <row r="1301" spans="16:18">
      <c r="P1301" s="12" t="n">
        <v>42449</v>
      </c>
      <c r="Q1301">
        <f>Q1294-1</f>
        <v>5</v>
      </c>
      <c r="R1301" t="n">
        <v>37</v>
      </c>
    </row>
    <row r="1302" spans="16:18">
      <c r="P1302" s="12" t="n">
        <v>42448</v>
      </c>
      <c r="Q1302">
        <f>Q1295-1</f>
        <v>5</v>
      </c>
      <c r="R1302" t="n">
        <v>37</v>
      </c>
    </row>
    <row r="1303" spans="16:18">
      <c r="P1303" s="12" t="n">
        <v>42447</v>
      </c>
      <c r="Q1303">
        <f>Q1296-1</f>
        <v>5</v>
      </c>
      <c r="R1303" t="n">
        <v>37</v>
      </c>
    </row>
    <row r="1304" spans="16:18">
      <c r="P1304" s="12" t="n">
        <v>42446</v>
      </c>
      <c r="Q1304">
        <f>Q1297-1</f>
        <v>5</v>
      </c>
      <c r="R1304" t="n">
        <v>37</v>
      </c>
    </row>
    <row r="1305" spans="16:18">
      <c r="P1305" s="12" t="n">
        <v>42445</v>
      </c>
      <c r="Q1305">
        <f>Q1298-1</f>
        <v>5</v>
      </c>
      <c r="R1305" t="n">
        <v>37</v>
      </c>
    </row>
    <row r="1306" spans="16:18">
      <c r="P1306" s="12" t="n">
        <v>42444</v>
      </c>
      <c r="Q1306">
        <f>Q1299-1</f>
        <v>5</v>
      </c>
      <c r="R1306" t="n">
        <v>37</v>
      </c>
    </row>
    <row r="1307" spans="16:18">
      <c r="P1307" s="12" t="n">
        <v>42443</v>
      </c>
      <c r="Q1307">
        <f>Q1300-1</f>
        <v>5</v>
      </c>
      <c r="R1307" t="n">
        <v>37</v>
      </c>
    </row>
    <row r="1308" spans="16:18">
      <c r="P1308" s="12" t="n">
        <v>42442</v>
      </c>
      <c r="Q1308">
        <f>Q1301-1</f>
        <v>4</v>
      </c>
      <c r="R1308" t="n">
        <v>37</v>
      </c>
    </row>
    <row r="1309" spans="16:18">
      <c r="P1309" s="12" t="n">
        <v>42441</v>
      </c>
      <c r="Q1309">
        <f>Q1302-1</f>
        <v>4</v>
      </c>
      <c r="R1309" t="n">
        <v>37</v>
      </c>
    </row>
    <row r="1310" spans="16:18">
      <c r="P1310" s="12" t="n">
        <v>42440</v>
      </c>
      <c r="Q1310">
        <f>Q1303-1</f>
        <v>4</v>
      </c>
      <c r="R1310" t="n">
        <v>37</v>
      </c>
    </row>
    <row r="1311" spans="16:18">
      <c r="P1311" s="12" t="n">
        <v>42439</v>
      </c>
      <c r="Q1311">
        <f>Q1304-1</f>
        <v>4</v>
      </c>
      <c r="R1311" t="n">
        <v>37</v>
      </c>
    </row>
    <row r="1312" spans="16:18">
      <c r="P1312" s="12" t="n">
        <v>42438</v>
      </c>
      <c r="Q1312">
        <f>Q1305-1</f>
        <v>4</v>
      </c>
      <c r="R1312" t="n">
        <v>37</v>
      </c>
    </row>
    <row r="1313" spans="16:18">
      <c r="P1313" s="12" t="n">
        <v>42437</v>
      </c>
      <c r="Q1313">
        <f>Q1306-1</f>
        <v>4</v>
      </c>
      <c r="R1313" t="n">
        <v>37</v>
      </c>
    </row>
    <row r="1314" spans="16:18">
      <c r="P1314" s="12" t="n">
        <v>42436</v>
      </c>
      <c r="Q1314">
        <f>Q1307-1</f>
        <v>4</v>
      </c>
      <c r="R1314" t="n">
        <v>37</v>
      </c>
    </row>
    <row r="1315" spans="16:18">
      <c r="P1315" s="12" t="n">
        <v>42435</v>
      </c>
      <c r="Q1315">
        <f>Q1308-1</f>
        <v>3</v>
      </c>
      <c r="R1315" t="n">
        <v>37</v>
      </c>
    </row>
    <row r="1316" spans="16:18">
      <c r="P1316" s="12" t="n">
        <v>42434</v>
      </c>
      <c r="Q1316">
        <f>Q1309-1</f>
        <v>3</v>
      </c>
      <c r="R1316" t="n">
        <v>37</v>
      </c>
    </row>
    <row r="1317" spans="16:18">
      <c r="P1317" s="12" t="n">
        <v>42433</v>
      </c>
      <c r="Q1317">
        <f>Q1310-1</f>
        <v>3</v>
      </c>
      <c r="R1317" t="n">
        <v>37</v>
      </c>
    </row>
    <row r="1318" spans="16:18">
      <c r="P1318" s="12" t="n">
        <v>42432</v>
      </c>
      <c r="Q1318">
        <f>Q1311-1</f>
        <v>3</v>
      </c>
      <c r="R1318" t="n">
        <v>37</v>
      </c>
    </row>
    <row r="1319" spans="16:18">
      <c r="P1319" s="12" t="n">
        <v>42431</v>
      </c>
      <c r="Q1319">
        <f>Q1312-1</f>
        <v>3</v>
      </c>
      <c r="R1319" t="n">
        <v>37</v>
      </c>
    </row>
    <row r="1320" spans="16:18">
      <c r="P1320" s="12" t="n">
        <v>42430</v>
      </c>
      <c r="Q1320">
        <f>Q1313-1</f>
        <v>3</v>
      </c>
      <c r="R1320" t="n">
        <v>37</v>
      </c>
    </row>
    <row r="1321" spans="16:18">
      <c r="P1321" s="12" t="n">
        <v>42429</v>
      </c>
      <c r="Q1321">
        <f>Q1314-1</f>
        <v>3</v>
      </c>
      <c r="R1321" t="n">
        <v>37</v>
      </c>
    </row>
    <row r="1322" spans="16:18">
      <c r="P1322" s="12" t="n">
        <v>42428</v>
      </c>
      <c r="Q1322">
        <f>Q1315-1</f>
        <v>2</v>
      </c>
      <c r="R1322" t="n">
        <v>37</v>
      </c>
    </row>
    <row r="1323" spans="16:18">
      <c r="P1323" s="12" t="n">
        <v>42427</v>
      </c>
      <c r="Q1323">
        <f>Q1316-1</f>
        <v>2</v>
      </c>
      <c r="R1323" t="n">
        <v>37</v>
      </c>
    </row>
    <row r="1324" spans="16:18">
      <c r="P1324" s="12" t="n">
        <v>42426</v>
      </c>
      <c r="Q1324">
        <f>Q1317-1</f>
        <v>2</v>
      </c>
      <c r="R1324" t="n">
        <v>37</v>
      </c>
    </row>
    <row r="1325" spans="16:18">
      <c r="P1325" s="12" t="n">
        <v>42425</v>
      </c>
      <c r="Q1325">
        <f>Q1318-1</f>
        <v>2</v>
      </c>
      <c r="R1325" t="n">
        <v>37</v>
      </c>
    </row>
    <row r="1326" spans="16:18">
      <c r="P1326" s="12" t="n">
        <v>42424</v>
      </c>
      <c r="Q1326">
        <f>Q1319-1</f>
        <v>2</v>
      </c>
      <c r="R1326" t="n">
        <v>37</v>
      </c>
    </row>
    <row r="1327" spans="16:18">
      <c r="P1327" s="12" t="n">
        <v>42423</v>
      </c>
      <c r="Q1327">
        <f>Q1320-1</f>
        <v>2</v>
      </c>
      <c r="R1327" t="n">
        <v>37</v>
      </c>
    </row>
    <row r="1328" spans="16:18">
      <c r="P1328" s="12" t="n">
        <v>42422</v>
      </c>
      <c r="Q1328">
        <f>Q1321-1</f>
        <v>2</v>
      </c>
      <c r="R1328" t="n">
        <v>37</v>
      </c>
    </row>
    <row r="1329" spans="16:18">
      <c r="P1329" s="12" t="n">
        <v>42421</v>
      </c>
      <c r="Q1329">
        <f>Q1322-1</f>
        <v>1</v>
      </c>
      <c r="R1329" t="n">
        <v>37</v>
      </c>
    </row>
    <row r="1330" spans="16:18">
      <c r="P1330" s="12" t="n">
        <v>42420</v>
      </c>
      <c r="Q1330">
        <f>Q1323-1</f>
        <v>1</v>
      </c>
      <c r="R1330" t="n">
        <v>37</v>
      </c>
    </row>
    <row r="1331" spans="16:18">
      <c r="P1331" s="12" t="n">
        <v>42419</v>
      </c>
      <c r="Q1331">
        <f>Q1324-1</f>
        <v>1</v>
      </c>
      <c r="R1331" t="n">
        <v>37</v>
      </c>
    </row>
    <row r="1332" spans="16:18">
      <c r="P1332" s="12" t="n">
        <v>42418</v>
      </c>
      <c r="Q1332">
        <f>Q1325-1</f>
        <v>1</v>
      </c>
      <c r="R1332" t="n">
        <v>37</v>
      </c>
    </row>
    <row r="1333" spans="16:18">
      <c r="P1333" s="12" t="n">
        <v>42417</v>
      </c>
      <c r="Q1333">
        <f>Q1326-1</f>
        <v>1</v>
      </c>
      <c r="R1333" t="n">
        <v>37</v>
      </c>
    </row>
    <row r="1334" spans="16:18">
      <c r="P1334" s="12" t="n">
        <v>42416</v>
      </c>
      <c r="Q1334">
        <f>Q1327-1</f>
        <v>1</v>
      </c>
      <c r="R1334" t="n">
        <v>37</v>
      </c>
    </row>
    <row r="1335" spans="16:18">
      <c r="P1335" s="12" t="n">
        <v>42415</v>
      </c>
      <c r="Q1335">
        <f>Q1328-1</f>
        <v>1</v>
      </c>
      <c r="R1335" t="n">
        <v>37</v>
      </c>
    </row>
    <row r="1336" spans="16:18">
      <c r="P1336" s="12" t="n">
        <v>42414</v>
      </c>
      <c r="Q1336" t="n">
        <v>16</v>
      </c>
      <c r="R1336" t="n">
        <v>36</v>
      </c>
    </row>
    <row r="1337" spans="16:18">
      <c r="P1337" s="12" t="n">
        <v>42413</v>
      </c>
      <c r="Q1337" t="n">
        <v>16</v>
      </c>
      <c r="R1337" t="n">
        <v>36</v>
      </c>
    </row>
    <row r="1338" spans="16:18">
      <c r="P1338" s="12" t="n">
        <v>42412</v>
      </c>
      <c r="Q1338" t="n">
        <v>16</v>
      </c>
      <c r="R1338" t="n">
        <v>36</v>
      </c>
    </row>
    <row r="1339" spans="16:18">
      <c r="P1339" s="12" t="n">
        <v>42411</v>
      </c>
      <c r="Q1339" t="n">
        <v>16</v>
      </c>
      <c r="R1339" t="n">
        <v>36</v>
      </c>
    </row>
    <row r="1340" spans="16:18">
      <c r="P1340" s="12" t="n">
        <v>42410</v>
      </c>
      <c r="Q1340" t="n">
        <v>16</v>
      </c>
      <c r="R1340" t="n">
        <v>36</v>
      </c>
    </row>
    <row r="1341" spans="16:18">
      <c r="P1341" s="12" t="n">
        <v>42409</v>
      </c>
      <c r="Q1341" t="n">
        <v>16</v>
      </c>
      <c r="R1341" t="n">
        <v>36</v>
      </c>
    </row>
    <row r="1342" spans="16:18">
      <c r="P1342" s="12" t="n">
        <v>42408</v>
      </c>
      <c r="Q1342" t="n">
        <v>16</v>
      </c>
      <c r="R1342" t="n">
        <v>36</v>
      </c>
    </row>
    <row r="1343" spans="16:18">
      <c r="P1343" s="12" t="n">
        <v>42407</v>
      </c>
      <c r="Q1343">
        <f>Q1336-1</f>
        <v>15</v>
      </c>
      <c r="R1343" t="n">
        <v>36</v>
      </c>
    </row>
    <row r="1344" spans="16:18">
      <c r="P1344" s="12" t="n">
        <v>42406</v>
      </c>
      <c r="Q1344">
        <f>Q1337-1</f>
        <v>15</v>
      </c>
      <c r="R1344" t="n">
        <v>36</v>
      </c>
    </row>
    <row r="1345" spans="16:18">
      <c r="P1345" s="12" t="n">
        <v>42405</v>
      </c>
      <c r="Q1345">
        <f>Q1338-1</f>
        <v>15</v>
      </c>
      <c r="R1345" t="n">
        <v>36</v>
      </c>
    </row>
    <row r="1346" spans="16:18">
      <c r="P1346" s="12" t="n">
        <v>42404</v>
      </c>
      <c r="Q1346">
        <f>Q1339-1</f>
        <v>15</v>
      </c>
      <c r="R1346" t="n">
        <v>36</v>
      </c>
    </row>
    <row r="1347" spans="16:18">
      <c r="P1347" s="12" t="n">
        <v>42403</v>
      </c>
      <c r="Q1347">
        <f>Q1340-1</f>
        <v>15</v>
      </c>
      <c r="R1347" t="n">
        <v>36</v>
      </c>
    </row>
    <row r="1348" spans="16:18">
      <c r="P1348" s="12" t="n">
        <v>42402</v>
      </c>
      <c r="Q1348">
        <f>Q1341-1</f>
        <v>15</v>
      </c>
      <c r="R1348" t="n">
        <v>36</v>
      </c>
    </row>
    <row r="1349" spans="16:18">
      <c r="P1349" s="12" t="n">
        <v>42401</v>
      </c>
      <c r="Q1349">
        <f>Q1342-1</f>
        <v>15</v>
      </c>
      <c r="R1349" t="n">
        <v>36</v>
      </c>
    </row>
    <row r="1350" spans="16:18">
      <c r="P1350" s="12" t="n">
        <v>42400</v>
      </c>
      <c r="Q1350">
        <f>Q1343-1</f>
        <v>14</v>
      </c>
      <c r="R1350" t="n">
        <v>36</v>
      </c>
    </row>
    <row r="1351" spans="16:18">
      <c r="P1351" s="12" t="n">
        <v>42399</v>
      </c>
      <c r="Q1351">
        <f>Q1344-1</f>
        <v>14</v>
      </c>
      <c r="R1351" t="n">
        <v>36</v>
      </c>
    </row>
    <row r="1352" spans="16:18">
      <c r="P1352" s="12" t="n">
        <v>42398</v>
      </c>
      <c r="Q1352">
        <f>Q1345-1</f>
        <v>14</v>
      </c>
      <c r="R1352" t="n">
        <v>36</v>
      </c>
    </row>
    <row r="1353" spans="16:18">
      <c r="P1353" s="12" t="n">
        <v>42397</v>
      </c>
      <c r="Q1353">
        <f>Q1346-1</f>
        <v>14</v>
      </c>
      <c r="R1353" t="n">
        <v>36</v>
      </c>
    </row>
    <row r="1354" spans="16:18">
      <c r="P1354" s="12" t="n">
        <v>42396</v>
      </c>
      <c r="Q1354">
        <f>Q1347-1</f>
        <v>14</v>
      </c>
      <c r="R1354" t="n">
        <v>36</v>
      </c>
    </row>
    <row r="1355" spans="16:18">
      <c r="P1355" s="12" t="n">
        <v>42395</v>
      </c>
      <c r="Q1355">
        <f>Q1348-1</f>
        <v>14</v>
      </c>
      <c r="R1355" t="n">
        <v>36</v>
      </c>
    </row>
    <row r="1356" spans="16:18">
      <c r="P1356" s="12" t="n">
        <v>42394</v>
      </c>
      <c r="Q1356">
        <f>Q1349-1</f>
        <v>14</v>
      </c>
      <c r="R1356" t="n">
        <v>36</v>
      </c>
    </row>
    <row r="1357" spans="16:18">
      <c r="P1357" s="12" t="n">
        <v>42393</v>
      </c>
      <c r="Q1357">
        <f>Q1350-1</f>
        <v>13</v>
      </c>
      <c r="R1357" t="n">
        <v>36</v>
      </c>
    </row>
    <row r="1358" spans="16:18">
      <c r="P1358" s="12" t="n">
        <v>42392</v>
      </c>
      <c r="Q1358">
        <f>Q1351-1</f>
        <v>13</v>
      </c>
      <c r="R1358" t="n">
        <v>36</v>
      </c>
    </row>
    <row r="1359" spans="16:18">
      <c r="P1359" s="12" t="n">
        <v>42391</v>
      </c>
      <c r="Q1359">
        <f>Q1352-1</f>
        <v>13</v>
      </c>
      <c r="R1359" t="n">
        <v>36</v>
      </c>
    </row>
    <row r="1360" spans="16:18">
      <c r="P1360" s="12" t="n">
        <v>42390</v>
      </c>
      <c r="Q1360">
        <f>Q1353-1</f>
        <v>13</v>
      </c>
      <c r="R1360" t="n">
        <v>36</v>
      </c>
    </row>
    <row r="1361" spans="16:18">
      <c r="P1361" s="12" t="n">
        <v>42389</v>
      </c>
      <c r="Q1361">
        <f>Q1354-1</f>
        <v>13</v>
      </c>
      <c r="R1361" t="n">
        <v>36</v>
      </c>
    </row>
    <row r="1362" spans="16:18">
      <c r="P1362" s="12" t="n">
        <v>42388</v>
      </c>
      <c r="Q1362">
        <f>Q1355-1</f>
        <v>13</v>
      </c>
      <c r="R1362" t="n">
        <v>36</v>
      </c>
    </row>
    <row r="1363" spans="16:18">
      <c r="P1363" s="12" t="n">
        <v>42387</v>
      </c>
      <c r="Q1363">
        <f>Q1356-1</f>
        <v>13</v>
      </c>
      <c r="R1363" t="n">
        <v>36</v>
      </c>
    </row>
    <row r="1364" spans="16:18">
      <c r="P1364" s="12" t="n">
        <v>42386</v>
      </c>
      <c r="Q1364">
        <f>Q1357-1</f>
        <v>12</v>
      </c>
      <c r="R1364" t="n">
        <v>36</v>
      </c>
    </row>
    <row r="1365" spans="16:18">
      <c r="P1365" s="12" t="n">
        <v>42385</v>
      </c>
      <c r="Q1365">
        <f>Q1358-1</f>
        <v>12</v>
      </c>
      <c r="R1365" t="n">
        <v>36</v>
      </c>
    </row>
    <row r="1366" spans="16:18">
      <c r="P1366" s="12" t="n">
        <v>42384</v>
      </c>
      <c r="Q1366">
        <f>Q1359-1</f>
        <v>12</v>
      </c>
      <c r="R1366" t="n">
        <v>36</v>
      </c>
    </row>
    <row r="1367" spans="16:18">
      <c r="P1367" s="12" t="n">
        <v>42383</v>
      </c>
      <c r="Q1367">
        <f>Q1360-1</f>
        <v>12</v>
      </c>
      <c r="R1367" t="n">
        <v>36</v>
      </c>
    </row>
    <row r="1368" spans="16:18">
      <c r="P1368" s="12" t="n">
        <v>42382</v>
      </c>
      <c r="Q1368">
        <f>Q1361-1</f>
        <v>12</v>
      </c>
      <c r="R1368" t="n">
        <v>36</v>
      </c>
    </row>
    <row r="1369" spans="16:18">
      <c r="P1369" s="12" t="n">
        <v>42381</v>
      </c>
      <c r="Q1369">
        <f>Q1362-1</f>
        <v>12</v>
      </c>
      <c r="R1369" t="n">
        <v>36</v>
      </c>
    </row>
    <row r="1370" spans="16:18">
      <c r="P1370" s="12" t="n">
        <v>42380</v>
      </c>
      <c r="Q1370">
        <f>Q1363-1</f>
        <v>12</v>
      </c>
      <c r="R1370" t="n">
        <v>36</v>
      </c>
    </row>
    <row r="1371" spans="16:18">
      <c r="P1371" s="12" t="n">
        <v>42379</v>
      </c>
      <c r="Q1371">
        <f>Q1364-1</f>
        <v>11</v>
      </c>
      <c r="R1371" t="n">
        <v>36</v>
      </c>
    </row>
    <row r="1372" spans="16:18">
      <c r="P1372" s="12" t="n">
        <v>42378</v>
      </c>
      <c r="Q1372">
        <f>Q1365-1</f>
        <v>11</v>
      </c>
      <c r="R1372" t="n">
        <v>36</v>
      </c>
    </row>
    <row r="1373" spans="16:18">
      <c r="P1373" s="12" t="n">
        <v>42377</v>
      </c>
      <c r="Q1373">
        <f>Q1366-1</f>
        <v>11</v>
      </c>
      <c r="R1373" t="n">
        <v>36</v>
      </c>
    </row>
    <row r="1374" spans="16:18">
      <c r="P1374" s="12" t="n">
        <v>42376</v>
      </c>
      <c r="Q1374">
        <f>Q1367-1</f>
        <v>11</v>
      </c>
      <c r="R1374" t="n">
        <v>36</v>
      </c>
    </row>
    <row r="1375" spans="16:18">
      <c r="P1375" s="12" t="n">
        <v>42375</v>
      </c>
      <c r="Q1375">
        <f>Q1368-1</f>
        <v>11</v>
      </c>
      <c r="R1375" t="n">
        <v>36</v>
      </c>
    </row>
    <row r="1376" spans="16:18">
      <c r="P1376" s="12" t="n">
        <v>42374</v>
      </c>
      <c r="Q1376">
        <f>Q1369-1</f>
        <v>11</v>
      </c>
      <c r="R1376" t="n">
        <v>36</v>
      </c>
    </row>
    <row r="1377" spans="16:18">
      <c r="P1377" s="12" t="n">
        <v>42373</v>
      </c>
      <c r="Q1377">
        <f>Q1370-1</f>
        <v>11</v>
      </c>
      <c r="R1377" t="n">
        <v>36</v>
      </c>
    </row>
    <row r="1378" spans="16:18">
      <c r="P1378" s="12" t="n">
        <v>42372</v>
      </c>
      <c r="Q1378">
        <f>Q1371-1</f>
        <v>10</v>
      </c>
      <c r="R1378" t="n">
        <v>36</v>
      </c>
    </row>
    <row r="1379" spans="16:18">
      <c r="P1379" s="12" t="n">
        <v>42371</v>
      </c>
      <c r="Q1379">
        <f>Q1372-1</f>
        <v>10</v>
      </c>
      <c r="R1379" t="n">
        <v>36</v>
      </c>
    </row>
    <row r="1380" spans="16:18">
      <c r="P1380" s="12" t="n">
        <v>42370</v>
      </c>
      <c r="Q1380">
        <f>Q1373-1</f>
        <v>10</v>
      </c>
      <c r="R1380" t="n">
        <v>36</v>
      </c>
    </row>
    <row r="1381" spans="16:18">
      <c r="P1381" s="12" t="n">
        <v>42369</v>
      </c>
      <c r="Q1381">
        <f>Q1374-1</f>
        <v>10</v>
      </c>
      <c r="R1381" t="n">
        <v>36</v>
      </c>
    </row>
    <row r="1382" spans="16:18">
      <c r="P1382" s="12" t="n">
        <v>42368</v>
      </c>
      <c r="Q1382">
        <f>Q1375-1</f>
        <v>10</v>
      </c>
      <c r="R1382" t="n">
        <v>36</v>
      </c>
    </row>
    <row r="1383" spans="16:18">
      <c r="P1383" s="12" t="n">
        <v>42367</v>
      </c>
      <c r="Q1383">
        <f>Q1376-1</f>
        <v>10</v>
      </c>
      <c r="R1383" t="n">
        <v>36</v>
      </c>
    </row>
    <row r="1384" spans="16:18">
      <c r="P1384" s="12" t="n">
        <v>42366</v>
      </c>
      <c r="Q1384">
        <f>Q1377-1</f>
        <v>10</v>
      </c>
      <c r="R1384" t="n">
        <v>36</v>
      </c>
    </row>
    <row r="1385" spans="16:18">
      <c r="P1385" s="12" t="n">
        <v>42365</v>
      </c>
      <c r="Q1385">
        <f>Q1378-1</f>
        <v>9</v>
      </c>
      <c r="R1385" t="n">
        <v>36</v>
      </c>
    </row>
    <row r="1386" spans="16:18">
      <c r="P1386" s="12" t="n">
        <v>42364</v>
      </c>
      <c r="Q1386">
        <f>Q1379-1</f>
        <v>9</v>
      </c>
      <c r="R1386" t="n">
        <v>36</v>
      </c>
    </row>
    <row r="1387" spans="16:18">
      <c r="P1387" s="12" t="n">
        <v>42363</v>
      </c>
      <c r="Q1387">
        <f>Q1380-1</f>
        <v>9</v>
      </c>
      <c r="R1387" t="n">
        <v>36</v>
      </c>
    </row>
    <row r="1388" spans="16:18">
      <c r="P1388" s="12" t="n">
        <v>42362</v>
      </c>
      <c r="Q1388">
        <f>Q1381-1</f>
        <v>9</v>
      </c>
      <c r="R1388" t="n">
        <v>36</v>
      </c>
    </row>
    <row r="1389" spans="16:18">
      <c r="P1389" s="12" t="n">
        <v>42361</v>
      </c>
      <c r="Q1389">
        <f>Q1382-1</f>
        <v>9</v>
      </c>
      <c r="R1389" t="n">
        <v>36</v>
      </c>
    </row>
    <row r="1390" spans="16:18">
      <c r="P1390" s="12" t="n">
        <v>42360</v>
      </c>
      <c r="Q1390">
        <f>Q1383-1</f>
        <v>9</v>
      </c>
      <c r="R1390" t="n">
        <v>36</v>
      </c>
    </row>
    <row r="1391" spans="16:18">
      <c r="P1391" s="12" t="n">
        <v>42359</v>
      </c>
      <c r="Q1391">
        <f>Q1384-1</f>
        <v>9</v>
      </c>
      <c r="R1391" t="n">
        <v>36</v>
      </c>
    </row>
    <row r="1392" spans="16:18">
      <c r="P1392" s="12" t="n">
        <v>42358</v>
      </c>
      <c r="Q1392">
        <f>Q1385-1</f>
        <v>8</v>
      </c>
      <c r="R1392" t="n">
        <v>36</v>
      </c>
    </row>
    <row r="1393" spans="16:18">
      <c r="P1393" s="12" t="n">
        <v>42357</v>
      </c>
      <c r="Q1393">
        <f>Q1386-1</f>
        <v>8</v>
      </c>
      <c r="R1393" t="n">
        <v>36</v>
      </c>
    </row>
    <row r="1394" spans="16:18">
      <c r="P1394" s="12" t="n">
        <v>42356</v>
      </c>
      <c r="Q1394">
        <f>Q1387-1</f>
        <v>8</v>
      </c>
      <c r="R1394" t="n">
        <v>36</v>
      </c>
    </row>
    <row r="1395" spans="16:18">
      <c r="P1395" s="12" t="n">
        <v>42355</v>
      </c>
      <c r="Q1395">
        <f>Q1388-1</f>
        <v>8</v>
      </c>
      <c r="R1395" t="n">
        <v>36</v>
      </c>
    </row>
    <row r="1396" spans="16:18">
      <c r="P1396" s="12" t="n">
        <v>42354</v>
      </c>
      <c r="Q1396">
        <f>Q1389-1</f>
        <v>8</v>
      </c>
      <c r="R1396" t="n">
        <v>36</v>
      </c>
    </row>
    <row r="1397" spans="16:18">
      <c r="P1397" s="12" t="n">
        <v>42353</v>
      </c>
      <c r="Q1397">
        <f>Q1390-1</f>
        <v>8</v>
      </c>
      <c r="R1397" t="n">
        <v>36</v>
      </c>
    </row>
    <row r="1398" spans="16:18">
      <c r="P1398" s="12" t="n">
        <v>42352</v>
      </c>
      <c r="Q1398">
        <f>Q1391-1</f>
        <v>8</v>
      </c>
      <c r="R1398" t="n">
        <v>36</v>
      </c>
    </row>
    <row r="1399" spans="16:18">
      <c r="P1399" s="12" t="n">
        <v>42351</v>
      </c>
      <c r="Q1399">
        <f>Q1392-1</f>
        <v>7</v>
      </c>
      <c r="R1399" t="n">
        <v>36</v>
      </c>
    </row>
    <row r="1400" spans="16:18">
      <c r="P1400" s="12" t="n">
        <v>42350</v>
      </c>
      <c r="Q1400">
        <f>Q1393-1</f>
        <v>7</v>
      </c>
      <c r="R1400" t="n">
        <v>36</v>
      </c>
    </row>
    <row r="1401" spans="16:18">
      <c r="P1401" s="12" t="n">
        <v>42349</v>
      </c>
      <c r="Q1401">
        <f>Q1394-1</f>
        <v>7</v>
      </c>
      <c r="R1401" t="n">
        <v>36</v>
      </c>
    </row>
    <row r="1402" spans="16:18">
      <c r="P1402" s="12" t="n">
        <v>42348</v>
      </c>
      <c r="Q1402">
        <f>Q1395-1</f>
        <v>7</v>
      </c>
      <c r="R1402" t="n">
        <v>36</v>
      </c>
    </row>
    <row r="1403" spans="16:18">
      <c r="P1403" s="12" t="n">
        <v>42347</v>
      </c>
      <c r="Q1403">
        <f>Q1396-1</f>
        <v>7</v>
      </c>
      <c r="R1403" t="n">
        <v>36</v>
      </c>
    </row>
    <row r="1404" spans="16:18">
      <c r="P1404" s="12" t="n">
        <v>42346</v>
      </c>
      <c r="Q1404">
        <f>Q1397-1</f>
        <v>7</v>
      </c>
      <c r="R1404" t="n">
        <v>36</v>
      </c>
    </row>
    <row r="1405" spans="16:18">
      <c r="P1405" s="12" t="n">
        <v>42345</v>
      </c>
      <c r="Q1405">
        <f>Q1398-1</f>
        <v>7</v>
      </c>
      <c r="R1405" t="n">
        <v>36</v>
      </c>
    </row>
    <row r="1406" spans="16:18">
      <c r="P1406" s="12" t="n">
        <v>42344</v>
      </c>
      <c r="Q1406">
        <f>Q1399-1</f>
        <v>6</v>
      </c>
      <c r="R1406" t="n">
        <v>36</v>
      </c>
    </row>
    <row r="1407" spans="16:18">
      <c r="P1407" s="12" t="n">
        <v>42343</v>
      </c>
      <c r="Q1407">
        <f>Q1400-1</f>
        <v>6</v>
      </c>
      <c r="R1407" t="n">
        <v>36</v>
      </c>
    </row>
    <row r="1408" spans="16:18">
      <c r="P1408" s="12" t="n">
        <v>42342</v>
      </c>
      <c r="Q1408">
        <f>Q1401-1</f>
        <v>6</v>
      </c>
      <c r="R1408" t="n">
        <v>36</v>
      </c>
    </row>
    <row r="1409" spans="16:18">
      <c r="P1409" s="12" t="n">
        <v>42341</v>
      </c>
      <c r="Q1409">
        <f>Q1402-1</f>
        <v>6</v>
      </c>
      <c r="R1409" t="n">
        <v>36</v>
      </c>
    </row>
    <row r="1410" spans="16:18">
      <c r="P1410" s="12" t="n">
        <v>42340</v>
      </c>
      <c r="Q1410">
        <f>Q1403-1</f>
        <v>6</v>
      </c>
      <c r="R1410" t="n">
        <v>36</v>
      </c>
    </row>
    <row r="1411" spans="16:18">
      <c r="P1411" s="12" t="n">
        <v>42339</v>
      </c>
      <c r="Q1411">
        <f>Q1404-1</f>
        <v>6</v>
      </c>
      <c r="R1411" t="n">
        <v>36</v>
      </c>
    </row>
    <row r="1412" spans="16:18">
      <c r="P1412" s="12" t="n">
        <v>42338</v>
      </c>
      <c r="Q1412">
        <f>Q1405-1</f>
        <v>6</v>
      </c>
      <c r="R1412" t="n">
        <v>36</v>
      </c>
    </row>
    <row r="1413" spans="16:18">
      <c r="P1413" s="12" t="n">
        <v>42337</v>
      </c>
      <c r="Q1413">
        <f>Q1406-1</f>
        <v>5</v>
      </c>
      <c r="R1413" t="n">
        <v>36</v>
      </c>
    </row>
    <row r="1414" spans="16:18">
      <c r="P1414" s="12" t="n">
        <v>42336</v>
      </c>
      <c r="Q1414">
        <f>Q1407-1</f>
        <v>5</v>
      </c>
      <c r="R1414" t="n">
        <v>36</v>
      </c>
    </row>
    <row r="1415" spans="16:18">
      <c r="P1415" s="12" t="n">
        <v>42335</v>
      </c>
      <c r="Q1415">
        <f>Q1408-1</f>
        <v>5</v>
      </c>
      <c r="R1415" t="n">
        <v>36</v>
      </c>
    </row>
    <row r="1416" spans="16:18">
      <c r="P1416" s="12" t="n">
        <v>42334</v>
      </c>
      <c r="Q1416">
        <f>Q1409-1</f>
        <v>5</v>
      </c>
      <c r="R1416" t="n">
        <v>36</v>
      </c>
    </row>
    <row r="1417" spans="16:18">
      <c r="P1417" s="12" t="n">
        <v>42333</v>
      </c>
      <c r="Q1417">
        <f>Q1410-1</f>
        <v>5</v>
      </c>
      <c r="R1417" t="n">
        <v>36</v>
      </c>
    </row>
    <row r="1418" spans="16:18">
      <c r="P1418" s="12" t="n">
        <v>42332</v>
      </c>
      <c r="Q1418">
        <f>Q1411-1</f>
        <v>5</v>
      </c>
      <c r="R1418" t="n">
        <v>36</v>
      </c>
    </row>
    <row r="1419" spans="16:18">
      <c r="P1419" s="12" t="n">
        <v>42331</v>
      </c>
      <c r="Q1419">
        <f>Q1412-1</f>
        <v>5</v>
      </c>
      <c r="R1419" t="n">
        <v>36</v>
      </c>
    </row>
    <row r="1420" spans="16:18">
      <c r="P1420" s="12" t="n">
        <v>42330</v>
      </c>
      <c r="Q1420">
        <f>Q1413-1</f>
        <v>4</v>
      </c>
      <c r="R1420" t="n">
        <v>36</v>
      </c>
    </row>
    <row r="1421" spans="16:18">
      <c r="P1421" s="12" t="n">
        <v>42329</v>
      </c>
      <c r="Q1421">
        <f>Q1414-1</f>
        <v>4</v>
      </c>
      <c r="R1421" t="n">
        <v>36</v>
      </c>
    </row>
    <row r="1422" spans="16:18">
      <c r="P1422" s="12" t="n">
        <v>42328</v>
      </c>
      <c r="Q1422">
        <f>Q1415-1</f>
        <v>4</v>
      </c>
      <c r="R1422" t="n">
        <v>36</v>
      </c>
    </row>
    <row r="1423" spans="16:18">
      <c r="P1423" s="12" t="n">
        <v>42327</v>
      </c>
      <c r="Q1423">
        <f>Q1416-1</f>
        <v>4</v>
      </c>
      <c r="R1423" t="n">
        <v>36</v>
      </c>
    </row>
    <row r="1424" spans="16:18">
      <c r="P1424" s="12" t="n">
        <v>42326</v>
      </c>
      <c r="Q1424">
        <f>Q1417-1</f>
        <v>4</v>
      </c>
      <c r="R1424" t="n">
        <v>36</v>
      </c>
    </row>
    <row r="1425" spans="16:18">
      <c r="P1425" s="12" t="n">
        <v>42325</v>
      </c>
      <c r="Q1425">
        <f>Q1418-1</f>
        <v>4</v>
      </c>
      <c r="R1425" t="n">
        <v>36</v>
      </c>
    </row>
    <row r="1426" spans="16:18">
      <c r="P1426" s="12" t="n">
        <v>42324</v>
      </c>
      <c r="Q1426">
        <f>Q1419-1</f>
        <v>4</v>
      </c>
      <c r="R1426" t="n">
        <v>36</v>
      </c>
    </row>
    <row r="1427" spans="16:18">
      <c r="P1427" s="12" t="n">
        <v>42323</v>
      </c>
      <c r="Q1427">
        <f>Q1420-1</f>
        <v>3</v>
      </c>
      <c r="R1427" t="n">
        <v>36</v>
      </c>
    </row>
    <row r="1428" spans="16:18">
      <c r="P1428" s="12" t="n">
        <v>42322</v>
      </c>
      <c r="Q1428">
        <f>Q1421-1</f>
        <v>3</v>
      </c>
      <c r="R1428" t="n">
        <v>36</v>
      </c>
    </row>
    <row r="1429" spans="16:18">
      <c r="P1429" s="12" t="n">
        <v>42321</v>
      </c>
      <c r="Q1429">
        <f>Q1422-1</f>
        <v>3</v>
      </c>
      <c r="R1429" t="n">
        <v>36</v>
      </c>
    </row>
    <row r="1430" spans="16:18">
      <c r="P1430" s="12" t="n">
        <v>42320</v>
      </c>
      <c r="Q1430">
        <f>Q1423-1</f>
        <v>3</v>
      </c>
      <c r="R1430" t="n">
        <v>36</v>
      </c>
    </row>
    <row r="1431" spans="16:18">
      <c r="P1431" s="12" t="n">
        <v>42319</v>
      </c>
      <c r="Q1431">
        <f>Q1424-1</f>
        <v>3</v>
      </c>
      <c r="R1431" t="n">
        <v>36</v>
      </c>
    </row>
    <row r="1432" spans="16:18">
      <c r="P1432" s="12" t="n">
        <v>42318</v>
      </c>
      <c r="Q1432">
        <f>Q1425-1</f>
        <v>3</v>
      </c>
      <c r="R1432" t="n">
        <v>36</v>
      </c>
    </row>
    <row r="1433" spans="16:18">
      <c r="P1433" s="12" t="n">
        <v>42317</v>
      </c>
      <c r="Q1433">
        <f>Q1426-1</f>
        <v>3</v>
      </c>
      <c r="R1433" t="n">
        <v>36</v>
      </c>
    </row>
    <row r="1434" spans="16:18">
      <c r="P1434" s="12" t="n">
        <v>42316</v>
      </c>
      <c r="Q1434">
        <f>Q1427-1</f>
        <v>2</v>
      </c>
      <c r="R1434" t="n">
        <v>36</v>
      </c>
    </row>
    <row r="1435" spans="16:18">
      <c r="P1435" s="12" t="n">
        <v>42315</v>
      </c>
      <c r="Q1435">
        <f>Q1428-1</f>
        <v>2</v>
      </c>
      <c r="R1435" t="n">
        <v>36</v>
      </c>
    </row>
    <row r="1436" spans="16:18">
      <c r="P1436" s="12" t="n">
        <v>42314</v>
      </c>
      <c r="Q1436">
        <f>Q1429-1</f>
        <v>2</v>
      </c>
      <c r="R1436" t="n">
        <v>36</v>
      </c>
    </row>
    <row r="1437" spans="16:18">
      <c r="P1437" s="12" t="n">
        <v>42313</v>
      </c>
      <c r="Q1437">
        <f>Q1430-1</f>
        <v>2</v>
      </c>
      <c r="R1437" t="n">
        <v>36</v>
      </c>
    </row>
    <row r="1438" spans="16:18">
      <c r="P1438" s="12" t="n">
        <v>42312</v>
      </c>
      <c r="Q1438">
        <f>Q1431-1</f>
        <v>2</v>
      </c>
      <c r="R1438" t="n">
        <v>36</v>
      </c>
    </row>
    <row r="1439" spans="16:18">
      <c r="P1439" s="12" t="n">
        <v>42311</v>
      </c>
      <c r="Q1439">
        <f>Q1432-1</f>
        <v>2</v>
      </c>
      <c r="R1439" t="n">
        <v>36</v>
      </c>
    </row>
    <row r="1440" spans="16:18">
      <c r="P1440" s="12" t="n">
        <v>42310</v>
      </c>
      <c r="Q1440">
        <f>Q1433-1</f>
        <v>2</v>
      </c>
      <c r="R1440" t="n">
        <v>36</v>
      </c>
    </row>
    <row r="1441" spans="16:18">
      <c r="P1441" s="12" t="n">
        <v>42309</v>
      </c>
      <c r="Q1441">
        <f>Q1434-1</f>
        <v>1</v>
      </c>
      <c r="R1441" t="n">
        <v>36</v>
      </c>
    </row>
    <row r="1442" spans="16:18">
      <c r="P1442" s="12" t="n">
        <v>42308</v>
      </c>
      <c r="Q1442">
        <f>Q1435-1</f>
        <v>1</v>
      </c>
      <c r="R1442" t="n">
        <v>36</v>
      </c>
    </row>
    <row r="1443" spans="16:18">
      <c r="P1443" s="12" t="n">
        <v>42307</v>
      </c>
      <c r="Q1443">
        <f>Q1436-1</f>
        <v>1</v>
      </c>
      <c r="R1443" t="n">
        <v>36</v>
      </c>
    </row>
    <row r="1444" spans="16:18">
      <c r="P1444" s="12" t="n">
        <v>42306</v>
      </c>
      <c r="Q1444">
        <f>Q1437-1</f>
        <v>1</v>
      </c>
      <c r="R1444" t="n">
        <v>36</v>
      </c>
    </row>
    <row r="1445" spans="16:18">
      <c r="P1445" s="12" t="n">
        <v>42305</v>
      </c>
      <c r="Q1445">
        <f>Q1438-1</f>
        <v>1</v>
      </c>
      <c r="R1445" t="n">
        <v>36</v>
      </c>
    </row>
    <row r="1446" spans="16:18">
      <c r="P1446" s="12" t="n">
        <v>42304</v>
      </c>
      <c r="Q1446">
        <f>Q1439-1</f>
        <v>1</v>
      </c>
      <c r="R1446" t="n">
        <v>36</v>
      </c>
    </row>
    <row r="1447" spans="16:18">
      <c r="P1447" s="12" t="n">
        <v>42303</v>
      </c>
      <c r="Q1447">
        <f>Q1440-1</f>
        <v>1</v>
      </c>
      <c r="R1447" t="n">
        <v>36</v>
      </c>
    </row>
    <row r="1448" spans="16:18">
      <c r="P1448" s="12" t="n">
        <v>42302</v>
      </c>
      <c r="Q1448" t="n">
        <v>16</v>
      </c>
      <c r="R1448" t="n">
        <v>35</v>
      </c>
    </row>
    <row r="1449" spans="16:18">
      <c r="P1449" s="12" t="n">
        <v>42301</v>
      </c>
      <c r="Q1449" t="n">
        <v>16</v>
      </c>
      <c r="R1449" t="n">
        <v>35</v>
      </c>
    </row>
    <row r="1450" spans="16:18">
      <c r="P1450" s="12" t="n">
        <v>42300</v>
      </c>
      <c r="Q1450" t="n">
        <v>16</v>
      </c>
      <c r="R1450" t="n">
        <v>35</v>
      </c>
    </row>
    <row r="1451" spans="16:18">
      <c r="P1451" s="12" t="n">
        <v>42299</v>
      </c>
      <c r="Q1451" t="n">
        <v>16</v>
      </c>
      <c r="R1451" t="n">
        <v>35</v>
      </c>
    </row>
    <row r="1452" spans="16:18">
      <c r="P1452" s="12" t="n">
        <v>42298</v>
      </c>
      <c r="Q1452" t="n">
        <v>16</v>
      </c>
      <c r="R1452" t="n">
        <v>35</v>
      </c>
    </row>
    <row r="1453" spans="16:18">
      <c r="P1453" s="12" t="n">
        <v>42297</v>
      </c>
      <c r="Q1453" t="n">
        <v>16</v>
      </c>
      <c r="R1453" t="n">
        <v>35</v>
      </c>
    </row>
    <row r="1454" spans="16:18">
      <c r="P1454" s="12" t="n">
        <v>42296</v>
      </c>
      <c r="Q1454" t="n">
        <v>16</v>
      </c>
      <c r="R1454" t="n">
        <v>35</v>
      </c>
    </row>
    <row r="1455" spans="16:18">
      <c r="P1455" s="12" t="n">
        <v>42295</v>
      </c>
      <c r="Q1455">
        <f>Q1448-1</f>
        <v>15</v>
      </c>
      <c r="R1455" t="n">
        <v>35</v>
      </c>
    </row>
    <row r="1456" spans="16:18">
      <c r="P1456" s="12" t="n">
        <v>42294</v>
      </c>
      <c r="Q1456">
        <f>Q1449-1</f>
        <v>15</v>
      </c>
      <c r="R1456" t="n">
        <v>35</v>
      </c>
    </row>
    <row r="1457" spans="16:18">
      <c r="P1457" s="12" t="n">
        <v>42293</v>
      </c>
      <c r="Q1457">
        <f>Q1450-1</f>
        <v>15</v>
      </c>
      <c r="R1457" t="n">
        <v>35</v>
      </c>
    </row>
    <row r="1458" spans="16:18">
      <c r="P1458" s="12" t="n">
        <v>42292</v>
      </c>
      <c r="Q1458">
        <f>Q1451-1</f>
        <v>15</v>
      </c>
      <c r="R1458" t="n">
        <v>35</v>
      </c>
    </row>
    <row r="1459" spans="16:18">
      <c r="P1459" s="12" t="n">
        <v>42291</v>
      </c>
      <c r="Q1459">
        <f>Q1452-1</f>
        <v>15</v>
      </c>
      <c r="R1459" t="n">
        <v>35</v>
      </c>
    </row>
    <row r="1460" spans="16:18">
      <c r="P1460" s="12" t="n">
        <v>42290</v>
      </c>
      <c r="Q1460">
        <f>Q1453-1</f>
        <v>15</v>
      </c>
      <c r="R1460" t="n">
        <v>35</v>
      </c>
    </row>
    <row r="1461" spans="16:18">
      <c r="P1461" s="12" t="n">
        <v>42289</v>
      </c>
      <c r="Q1461">
        <f>Q1454-1</f>
        <v>15</v>
      </c>
      <c r="R1461" t="n">
        <v>35</v>
      </c>
    </row>
    <row r="1462" spans="16:18">
      <c r="P1462" s="12" t="n">
        <v>42288</v>
      </c>
      <c r="Q1462">
        <f>Q1455-1</f>
        <v>14</v>
      </c>
      <c r="R1462" t="n">
        <v>35</v>
      </c>
    </row>
    <row r="1463" spans="16:18">
      <c r="P1463" s="12" t="n">
        <v>42287</v>
      </c>
      <c r="Q1463">
        <f>Q1456-1</f>
        <v>14</v>
      </c>
      <c r="R1463" t="n">
        <v>35</v>
      </c>
    </row>
    <row r="1464" spans="16:18">
      <c r="P1464" s="12" t="n">
        <v>42286</v>
      </c>
      <c r="Q1464">
        <f>Q1457-1</f>
        <v>14</v>
      </c>
      <c r="R1464" t="n">
        <v>35</v>
      </c>
    </row>
    <row r="1465" spans="16:18">
      <c r="P1465" s="12" t="n">
        <v>42285</v>
      </c>
      <c r="Q1465">
        <f>Q1458-1</f>
        <v>14</v>
      </c>
      <c r="R1465" t="n">
        <v>35</v>
      </c>
    </row>
    <row r="1466" spans="16:18">
      <c r="P1466" s="12" t="n">
        <v>42284</v>
      </c>
      <c r="Q1466">
        <f>Q1459-1</f>
        <v>14</v>
      </c>
      <c r="R1466" t="n">
        <v>35</v>
      </c>
    </row>
    <row r="1467" spans="16:18">
      <c r="P1467" s="12" t="n">
        <v>42283</v>
      </c>
      <c r="Q1467">
        <f>Q1460-1</f>
        <v>14</v>
      </c>
      <c r="R1467" t="n">
        <v>35</v>
      </c>
    </row>
    <row r="1468" spans="16:18">
      <c r="P1468" s="12" t="n">
        <v>42282</v>
      </c>
      <c r="Q1468">
        <f>Q1461-1</f>
        <v>14</v>
      </c>
      <c r="R1468" t="n">
        <v>35</v>
      </c>
    </row>
    <row r="1469" spans="16:18">
      <c r="P1469" s="12" t="n">
        <v>42281</v>
      </c>
      <c r="Q1469">
        <f>Q1462-1</f>
        <v>13</v>
      </c>
      <c r="R1469" t="n">
        <v>35</v>
      </c>
    </row>
    <row r="1470" spans="16:18">
      <c r="P1470" s="12" t="n">
        <v>42280</v>
      </c>
      <c r="Q1470">
        <f>Q1463-1</f>
        <v>13</v>
      </c>
      <c r="R1470" t="n">
        <v>35</v>
      </c>
    </row>
    <row r="1471" spans="16:18">
      <c r="P1471" s="12" t="n">
        <v>42279</v>
      </c>
      <c r="Q1471">
        <f>Q1464-1</f>
        <v>13</v>
      </c>
      <c r="R1471" t="n">
        <v>35</v>
      </c>
    </row>
    <row r="1472" spans="16:18">
      <c r="P1472" s="12" t="n">
        <v>42278</v>
      </c>
      <c r="Q1472">
        <f>Q1465-1</f>
        <v>13</v>
      </c>
      <c r="R1472" t="n">
        <v>35</v>
      </c>
    </row>
    <row r="1473" spans="16:18">
      <c r="P1473" s="12" t="n">
        <v>42277</v>
      </c>
      <c r="Q1473">
        <f>Q1466-1</f>
        <v>13</v>
      </c>
      <c r="R1473" t="n">
        <v>35</v>
      </c>
    </row>
    <row r="1474" spans="16:18">
      <c r="P1474" s="12" t="n">
        <v>42276</v>
      </c>
      <c r="Q1474">
        <f>Q1467-1</f>
        <v>13</v>
      </c>
      <c r="R1474" t="n">
        <v>35</v>
      </c>
    </row>
    <row r="1475" spans="16:18">
      <c r="P1475" s="12" t="n">
        <v>42275</v>
      </c>
      <c r="Q1475">
        <f>Q1468-1</f>
        <v>13</v>
      </c>
      <c r="R1475" t="n">
        <v>35</v>
      </c>
    </row>
    <row r="1476" spans="16:18">
      <c r="P1476" s="12" t="n">
        <v>42274</v>
      </c>
      <c r="Q1476">
        <f>Q1469-1</f>
        <v>12</v>
      </c>
      <c r="R1476" t="n">
        <v>35</v>
      </c>
    </row>
    <row r="1477" spans="16:18">
      <c r="P1477" s="12" t="n">
        <v>42273</v>
      </c>
      <c r="Q1477">
        <f>Q1470-1</f>
        <v>12</v>
      </c>
      <c r="R1477" t="n">
        <v>35</v>
      </c>
    </row>
    <row r="1478" spans="16:18">
      <c r="P1478" s="12" t="n">
        <v>42272</v>
      </c>
      <c r="Q1478">
        <f>Q1471-1</f>
        <v>12</v>
      </c>
      <c r="R1478" t="n">
        <v>35</v>
      </c>
    </row>
    <row r="1479" spans="16:18">
      <c r="P1479" s="12" t="n">
        <v>42271</v>
      </c>
      <c r="Q1479">
        <f>Q1472-1</f>
        <v>12</v>
      </c>
      <c r="R1479" t="n">
        <v>35</v>
      </c>
    </row>
    <row r="1480" spans="16:18">
      <c r="P1480" s="12" t="n">
        <v>42270</v>
      </c>
      <c r="Q1480">
        <f>Q1473-1</f>
        <v>12</v>
      </c>
      <c r="R1480" t="n">
        <v>35</v>
      </c>
    </row>
    <row r="1481" spans="16:18">
      <c r="P1481" s="12" t="n">
        <v>42269</v>
      </c>
      <c r="Q1481">
        <f>Q1474-1</f>
        <v>12</v>
      </c>
      <c r="R1481" t="n">
        <v>35</v>
      </c>
    </row>
    <row r="1482" spans="16:18">
      <c r="P1482" s="12" t="n">
        <v>42268</v>
      </c>
      <c r="Q1482">
        <f>Q1475-1</f>
        <v>12</v>
      </c>
      <c r="R1482" t="n">
        <v>35</v>
      </c>
    </row>
    <row r="1483" spans="16:18">
      <c r="P1483" s="12" t="n">
        <v>42267</v>
      </c>
      <c r="Q1483">
        <f>Q1476-1</f>
        <v>11</v>
      </c>
      <c r="R1483" t="n">
        <v>35</v>
      </c>
    </row>
    <row r="1484" spans="16:18">
      <c r="P1484" s="12" t="n">
        <v>42266</v>
      </c>
      <c r="Q1484">
        <f>Q1477-1</f>
        <v>11</v>
      </c>
      <c r="R1484" t="n">
        <v>35</v>
      </c>
    </row>
    <row r="1485" spans="16:18">
      <c r="P1485" s="12" t="n">
        <v>42265</v>
      </c>
      <c r="Q1485">
        <f>Q1478-1</f>
        <v>11</v>
      </c>
      <c r="R1485" t="n">
        <v>35</v>
      </c>
    </row>
    <row r="1486" spans="16:18">
      <c r="P1486" s="12" t="n">
        <v>42264</v>
      </c>
      <c r="Q1486">
        <f>Q1479-1</f>
        <v>11</v>
      </c>
      <c r="R1486" t="n">
        <v>35</v>
      </c>
    </row>
    <row r="1487" spans="16:18">
      <c r="P1487" s="12" t="n">
        <v>42263</v>
      </c>
      <c r="Q1487">
        <f>Q1480-1</f>
        <v>11</v>
      </c>
      <c r="R1487" t="n">
        <v>35</v>
      </c>
    </row>
    <row r="1488" spans="16:18">
      <c r="P1488" s="12" t="n">
        <v>42262</v>
      </c>
      <c r="Q1488">
        <f>Q1481-1</f>
        <v>11</v>
      </c>
      <c r="R1488" t="n">
        <v>35</v>
      </c>
    </row>
    <row r="1489" spans="16:18">
      <c r="P1489" s="12" t="n">
        <v>42261</v>
      </c>
      <c r="Q1489">
        <f>Q1482-1</f>
        <v>11</v>
      </c>
      <c r="R1489" t="n">
        <v>35</v>
      </c>
    </row>
    <row r="1490" spans="16:18">
      <c r="P1490" s="12" t="n">
        <v>42260</v>
      </c>
      <c r="Q1490">
        <f>Q1483-1</f>
        <v>10</v>
      </c>
      <c r="R1490" t="n">
        <v>35</v>
      </c>
    </row>
    <row r="1491" spans="16:18">
      <c r="P1491" s="12" t="n">
        <v>42259</v>
      </c>
      <c r="Q1491">
        <f>Q1484-1</f>
        <v>10</v>
      </c>
      <c r="R1491" t="n">
        <v>35</v>
      </c>
    </row>
    <row r="1492" spans="16:18">
      <c r="P1492" s="12" t="n">
        <v>42258</v>
      </c>
      <c r="Q1492">
        <f>Q1485-1</f>
        <v>10</v>
      </c>
      <c r="R1492" t="n">
        <v>35</v>
      </c>
    </row>
    <row r="1493" spans="16:18">
      <c r="P1493" s="12" t="n">
        <v>42257</v>
      </c>
      <c r="Q1493">
        <f>Q1486-1</f>
        <v>10</v>
      </c>
      <c r="R1493" t="n">
        <v>35</v>
      </c>
    </row>
    <row r="1494" spans="16:18">
      <c r="P1494" s="12" t="n">
        <v>42256</v>
      </c>
      <c r="Q1494">
        <f>Q1487-1</f>
        <v>10</v>
      </c>
      <c r="R1494" t="n">
        <v>35</v>
      </c>
    </row>
    <row r="1495" spans="16:18">
      <c r="P1495" s="12" t="n">
        <v>42255</v>
      </c>
      <c r="Q1495">
        <f>Q1488-1</f>
        <v>10</v>
      </c>
      <c r="R1495" t="n">
        <v>35</v>
      </c>
    </row>
    <row r="1496" spans="16:18">
      <c r="P1496" s="12" t="n">
        <v>42254</v>
      </c>
      <c r="Q1496">
        <f>Q1489-1</f>
        <v>10</v>
      </c>
      <c r="R1496" t="n">
        <v>35</v>
      </c>
    </row>
    <row r="1497" spans="16:18">
      <c r="P1497" s="12" t="n">
        <v>42253</v>
      </c>
      <c r="Q1497">
        <f>Q1490-1</f>
        <v>9</v>
      </c>
      <c r="R1497" t="n">
        <v>35</v>
      </c>
    </row>
    <row r="1498" spans="16:18">
      <c r="P1498" s="12" t="n">
        <v>42252</v>
      </c>
      <c r="Q1498">
        <f>Q1491-1</f>
        <v>9</v>
      </c>
      <c r="R1498" t="n">
        <v>35</v>
      </c>
    </row>
    <row r="1499" spans="16:18">
      <c r="P1499" s="12" t="n">
        <v>42251</v>
      </c>
      <c r="Q1499">
        <f>Q1492-1</f>
        <v>9</v>
      </c>
      <c r="R1499" t="n">
        <v>35</v>
      </c>
    </row>
    <row r="1500" spans="16:18">
      <c r="P1500" s="12" t="n">
        <v>42250</v>
      </c>
      <c r="Q1500">
        <f>Q1493-1</f>
        <v>9</v>
      </c>
      <c r="R1500" t="n">
        <v>35</v>
      </c>
    </row>
    <row r="1501" spans="16:18">
      <c r="P1501" s="12" t="n">
        <v>42249</v>
      </c>
      <c r="Q1501">
        <f>Q1494-1</f>
        <v>9</v>
      </c>
      <c r="R1501" t="n">
        <v>35</v>
      </c>
    </row>
    <row r="1502" spans="16:18">
      <c r="P1502" s="12" t="n">
        <v>42248</v>
      </c>
      <c r="Q1502">
        <f>Q1495-1</f>
        <v>9</v>
      </c>
      <c r="R1502" t="n">
        <v>35</v>
      </c>
    </row>
    <row r="1503" spans="16:18">
      <c r="P1503" s="12" t="n">
        <v>42247</v>
      </c>
      <c r="Q1503">
        <f>Q1496-1</f>
        <v>9</v>
      </c>
      <c r="R1503" t="n">
        <v>35</v>
      </c>
    </row>
    <row r="1504" spans="16:18">
      <c r="P1504" s="12" t="n">
        <v>42246</v>
      </c>
      <c r="Q1504">
        <f>Q1497-1</f>
        <v>8</v>
      </c>
      <c r="R1504" t="n">
        <v>35</v>
      </c>
    </row>
    <row r="1505" spans="16:18">
      <c r="P1505" s="12" t="n">
        <v>42245</v>
      </c>
      <c r="Q1505">
        <f>Q1498-1</f>
        <v>8</v>
      </c>
      <c r="R1505" t="n">
        <v>35</v>
      </c>
    </row>
    <row r="1506" spans="16:18">
      <c r="P1506" s="12" t="n">
        <v>42244</v>
      </c>
      <c r="Q1506">
        <f>Q1499-1</f>
        <v>8</v>
      </c>
      <c r="R1506" t="n">
        <v>35</v>
      </c>
    </row>
    <row r="1507" spans="16:18">
      <c r="P1507" s="12" t="n">
        <v>42243</v>
      </c>
      <c r="Q1507">
        <f>Q1500-1</f>
        <v>8</v>
      </c>
      <c r="R1507" t="n">
        <v>35</v>
      </c>
    </row>
    <row r="1508" spans="16:18">
      <c r="P1508" s="12" t="n">
        <v>42242</v>
      </c>
      <c r="Q1508">
        <f>Q1501-1</f>
        <v>8</v>
      </c>
      <c r="R1508" t="n">
        <v>35</v>
      </c>
    </row>
    <row r="1509" spans="16:18">
      <c r="P1509" s="12" t="n">
        <v>42241</v>
      </c>
      <c r="Q1509">
        <f>Q1502-1</f>
        <v>8</v>
      </c>
      <c r="R1509" t="n">
        <v>35</v>
      </c>
    </row>
    <row r="1510" spans="16:18">
      <c r="P1510" s="12" t="n">
        <v>42240</v>
      </c>
      <c r="Q1510">
        <f>Q1503-1</f>
        <v>8</v>
      </c>
      <c r="R1510" t="n">
        <v>35</v>
      </c>
    </row>
    <row r="1511" spans="16:18">
      <c r="P1511" s="12" t="n">
        <v>42239</v>
      </c>
      <c r="Q1511">
        <f>Q1504-1</f>
        <v>7</v>
      </c>
      <c r="R1511" t="n">
        <v>35</v>
      </c>
    </row>
    <row r="1512" spans="16:18">
      <c r="P1512" s="12" t="n">
        <v>42238</v>
      </c>
      <c r="Q1512">
        <f>Q1505-1</f>
        <v>7</v>
      </c>
      <c r="R1512" t="n">
        <v>35</v>
      </c>
    </row>
    <row r="1513" spans="16:18">
      <c r="P1513" s="12" t="n">
        <v>42237</v>
      </c>
      <c r="Q1513">
        <f>Q1506-1</f>
        <v>7</v>
      </c>
      <c r="R1513" t="n">
        <v>35</v>
      </c>
    </row>
    <row r="1514" spans="16:18">
      <c r="P1514" s="12" t="n">
        <v>42236</v>
      </c>
      <c r="Q1514">
        <f>Q1507-1</f>
        <v>7</v>
      </c>
      <c r="R1514" t="n">
        <v>35</v>
      </c>
    </row>
    <row r="1515" spans="16:18">
      <c r="P1515" s="12" t="n">
        <v>42235</v>
      </c>
      <c r="Q1515">
        <f>Q1508-1</f>
        <v>7</v>
      </c>
      <c r="R1515" t="n">
        <v>35</v>
      </c>
    </row>
    <row r="1516" spans="16:18">
      <c r="P1516" s="12" t="n">
        <v>42234</v>
      </c>
      <c r="Q1516">
        <f>Q1509-1</f>
        <v>7</v>
      </c>
      <c r="R1516" t="n">
        <v>35</v>
      </c>
    </row>
    <row r="1517" spans="16:18">
      <c r="P1517" s="12" t="n">
        <v>42233</v>
      </c>
      <c r="Q1517">
        <f>Q1510-1</f>
        <v>7</v>
      </c>
      <c r="R1517" t="n">
        <v>35</v>
      </c>
    </row>
    <row r="1518" spans="16:18">
      <c r="P1518" s="12" t="n">
        <v>42232</v>
      </c>
      <c r="Q1518">
        <f>Q1511-1</f>
        <v>6</v>
      </c>
      <c r="R1518" t="n">
        <v>35</v>
      </c>
    </row>
    <row r="1519" spans="16:18">
      <c r="P1519" s="12" t="n">
        <v>42231</v>
      </c>
      <c r="Q1519">
        <f>Q1512-1</f>
        <v>6</v>
      </c>
      <c r="R1519" t="n">
        <v>35</v>
      </c>
    </row>
    <row r="1520" spans="16:18">
      <c r="P1520" s="12" t="n">
        <v>42230</v>
      </c>
      <c r="Q1520">
        <f>Q1513-1</f>
        <v>6</v>
      </c>
      <c r="R1520" t="n">
        <v>35</v>
      </c>
    </row>
    <row r="1521" spans="16:18">
      <c r="P1521" s="12" t="n">
        <v>42229</v>
      </c>
      <c r="Q1521">
        <f>Q1514-1</f>
        <v>6</v>
      </c>
      <c r="R1521" t="n">
        <v>35</v>
      </c>
    </row>
    <row r="1522" spans="16:18">
      <c r="P1522" s="12" t="n">
        <v>42228</v>
      </c>
      <c r="Q1522">
        <f>Q1515-1</f>
        <v>6</v>
      </c>
      <c r="R1522" t="n">
        <v>35</v>
      </c>
    </row>
    <row r="1523" spans="16:18">
      <c r="P1523" s="12" t="n">
        <v>42227</v>
      </c>
      <c r="Q1523">
        <f>Q1516-1</f>
        <v>6</v>
      </c>
      <c r="R1523" t="n">
        <v>35</v>
      </c>
    </row>
    <row r="1524" spans="16:18">
      <c r="P1524" s="12" t="n">
        <v>42226</v>
      </c>
      <c r="Q1524">
        <f>Q1517-1</f>
        <v>6</v>
      </c>
      <c r="R1524" t="n">
        <v>35</v>
      </c>
    </row>
    <row r="1525" spans="16:18">
      <c r="P1525" s="12" t="n">
        <v>42225</v>
      </c>
      <c r="Q1525">
        <f>Q1518-1</f>
        <v>5</v>
      </c>
      <c r="R1525" t="n">
        <v>35</v>
      </c>
    </row>
    <row r="1526" spans="16:18">
      <c r="P1526" s="12" t="n">
        <v>42224</v>
      </c>
      <c r="Q1526">
        <f>Q1519-1</f>
        <v>5</v>
      </c>
      <c r="R1526" t="n">
        <v>35</v>
      </c>
    </row>
    <row r="1527" spans="16:18">
      <c r="P1527" s="12" t="n">
        <v>42223</v>
      </c>
      <c r="Q1527">
        <f>Q1520-1</f>
        <v>5</v>
      </c>
      <c r="R1527" t="n">
        <v>35</v>
      </c>
    </row>
    <row r="1528" spans="16:18">
      <c r="P1528" s="12" t="n">
        <v>42222</v>
      </c>
      <c r="Q1528">
        <f>Q1521-1</f>
        <v>5</v>
      </c>
      <c r="R1528" t="n">
        <v>35</v>
      </c>
    </row>
    <row r="1529" spans="16:18">
      <c r="P1529" s="12" t="n">
        <v>42221</v>
      </c>
      <c r="Q1529">
        <f>Q1522-1</f>
        <v>5</v>
      </c>
      <c r="R1529" t="n">
        <v>35</v>
      </c>
    </row>
    <row r="1530" spans="16:18">
      <c r="P1530" s="12" t="n">
        <v>42220</v>
      </c>
      <c r="Q1530">
        <f>Q1523-1</f>
        <v>5</v>
      </c>
      <c r="R1530" t="n">
        <v>35</v>
      </c>
    </row>
    <row r="1531" spans="16:18">
      <c r="P1531" s="12" t="n">
        <v>42219</v>
      </c>
      <c r="Q1531">
        <f>Q1524-1</f>
        <v>5</v>
      </c>
      <c r="R1531" t="n">
        <v>35</v>
      </c>
    </row>
    <row r="1532" spans="16:18">
      <c r="P1532" s="12" t="n">
        <v>42218</v>
      </c>
      <c r="Q1532">
        <f>Q1525-1</f>
        <v>4</v>
      </c>
      <c r="R1532" t="n">
        <v>35</v>
      </c>
    </row>
    <row r="1533" spans="16:18">
      <c r="P1533" s="12" t="n">
        <v>42217</v>
      </c>
      <c r="Q1533">
        <f>Q1526-1</f>
        <v>4</v>
      </c>
      <c r="R1533" t="n">
        <v>35</v>
      </c>
    </row>
    <row r="1534" spans="16:18">
      <c r="P1534" s="12" t="n">
        <v>42216</v>
      </c>
      <c r="Q1534">
        <f>Q1527-1</f>
        <v>4</v>
      </c>
      <c r="R1534" t="n">
        <v>35</v>
      </c>
    </row>
    <row r="1535" spans="16:18">
      <c r="P1535" s="12" t="n">
        <v>42215</v>
      </c>
      <c r="Q1535">
        <f>Q1528-1</f>
        <v>4</v>
      </c>
      <c r="R1535" t="n">
        <v>35</v>
      </c>
    </row>
    <row r="1536" spans="16:18">
      <c r="P1536" s="12" t="n">
        <v>42214</v>
      </c>
      <c r="Q1536">
        <f>Q1529-1</f>
        <v>4</v>
      </c>
      <c r="R1536" t="n">
        <v>35</v>
      </c>
    </row>
    <row r="1537" spans="16:18">
      <c r="P1537" s="12" t="n">
        <v>42213</v>
      </c>
      <c r="Q1537">
        <f>Q1530-1</f>
        <v>4</v>
      </c>
      <c r="R1537" t="n">
        <v>35</v>
      </c>
    </row>
    <row r="1538" spans="16:18">
      <c r="P1538" s="12" t="n">
        <v>42212</v>
      </c>
      <c r="Q1538">
        <f>Q1531-1</f>
        <v>4</v>
      </c>
      <c r="R1538" t="n">
        <v>35</v>
      </c>
    </row>
    <row r="1539" spans="16:18">
      <c r="P1539" s="12" t="n">
        <v>42211</v>
      </c>
      <c r="Q1539">
        <f>Q1532-1</f>
        <v>3</v>
      </c>
      <c r="R1539" t="n">
        <v>35</v>
      </c>
    </row>
    <row r="1540" spans="16:18">
      <c r="P1540" s="12" t="n">
        <v>42210</v>
      </c>
      <c r="Q1540">
        <f>Q1533-1</f>
        <v>3</v>
      </c>
      <c r="R1540" t="n">
        <v>35</v>
      </c>
    </row>
    <row r="1541" spans="16:18">
      <c r="P1541" s="12" t="n">
        <v>42209</v>
      </c>
      <c r="Q1541">
        <f>Q1534-1</f>
        <v>3</v>
      </c>
      <c r="R1541" t="n">
        <v>35</v>
      </c>
    </row>
    <row r="1542" spans="16:18">
      <c r="P1542" s="12" t="n">
        <v>42208</v>
      </c>
      <c r="Q1542">
        <f>Q1535-1</f>
        <v>3</v>
      </c>
      <c r="R1542" t="n">
        <v>35</v>
      </c>
    </row>
    <row r="1543" spans="16:18">
      <c r="P1543" s="12" t="n">
        <v>42207</v>
      </c>
      <c r="Q1543">
        <f>Q1536-1</f>
        <v>3</v>
      </c>
      <c r="R1543" t="n">
        <v>35</v>
      </c>
    </row>
    <row r="1544" spans="16:18">
      <c r="P1544" s="12" t="n">
        <v>42206</v>
      </c>
      <c r="Q1544">
        <f>Q1537-1</f>
        <v>3</v>
      </c>
      <c r="R1544" t="n">
        <v>35</v>
      </c>
    </row>
    <row r="1545" spans="16:18">
      <c r="P1545" s="12" t="n">
        <v>42205</v>
      </c>
      <c r="Q1545">
        <f>Q1538-1</f>
        <v>3</v>
      </c>
      <c r="R1545" t="n">
        <v>35</v>
      </c>
    </row>
    <row r="1546" spans="16:18">
      <c r="P1546" s="12" t="n">
        <v>42204</v>
      </c>
      <c r="Q1546">
        <f>Q1539-1</f>
        <v>2</v>
      </c>
      <c r="R1546" t="n">
        <v>35</v>
      </c>
    </row>
    <row r="1547" spans="16:18">
      <c r="P1547" s="12" t="n">
        <v>42203</v>
      </c>
      <c r="Q1547">
        <f>Q1540-1</f>
        <v>2</v>
      </c>
      <c r="R1547" t="n">
        <v>35</v>
      </c>
    </row>
    <row r="1548" spans="16:18">
      <c r="P1548" s="12" t="n">
        <v>42202</v>
      </c>
      <c r="Q1548">
        <f>Q1541-1</f>
        <v>2</v>
      </c>
      <c r="R1548" t="n">
        <v>35</v>
      </c>
    </row>
    <row r="1549" spans="16:18">
      <c r="P1549" s="12" t="n">
        <v>42201</v>
      </c>
      <c r="Q1549">
        <f>Q1542-1</f>
        <v>2</v>
      </c>
      <c r="R1549" t="n">
        <v>35</v>
      </c>
    </row>
    <row r="1550" spans="16:18">
      <c r="P1550" s="12" t="n">
        <v>42200</v>
      </c>
      <c r="Q1550">
        <f>Q1543-1</f>
        <v>2</v>
      </c>
      <c r="R1550" t="n">
        <v>35</v>
      </c>
    </row>
    <row r="1551" spans="16:18">
      <c r="P1551" s="12" t="n">
        <v>42199</v>
      </c>
      <c r="Q1551">
        <f>Q1544-1</f>
        <v>2</v>
      </c>
      <c r="R1551" t="n">
        <v>35</v>
      </c>
    </row>
    <row r="1552" spans="16:18">
      <c r="P1552" s="12" t="n">
        <v>42198</v>
      </c>
      <c r="Q1552">
        <f>Q1545-1</f>
        <v>2</v>
      </c>
      <c r="R1552" t="n">
        <v>35</v>
      </c>
    </row>
    <row r="1553" spans="16:18">
      <c r="P1553" s="12" t="n">
        <v>42197</v>
      </c>
      <c r="Q1553">
        <f>Q1546-1</f>
        <v>1</v>
      </c>
      <c r="R1553" t="n">
        <v>35</v>
      </c>
    </row>
    <row r="1554" spans="16:18">
      <c r="P1554" s="12" t="n">
        <v>42196</v>
      </c>
      <c r="Q1554">
        <f>Q1547-1</f>
        <v>1</v>
      </c>
      <c r="R1554" t="n">
        <v>35</v>
      </c>
    </row>
    <row r="1555" spans="16:18">
      <c r="P1555" s="12" t="n">
        <v>42195</v>
      </c>
      <c r="Q1555">
        <f>Q1548-1</f>
        <v>1</v>
      </c>
      <c r="R1555" t="n">
        <v>35</v>
      </c>
    </row>
    <row r="1556" spans="16:18">
      <c r="P1556" s="12" t="n">
        <v>42194</v>
      </c>
      <c r="Q1556">
        <f>Q1549-1</f>
        <v>1</v>
      </c>
      <c r="R1556" t="n">
        <v>35</v>
      </c>
    </row>
    <row r="1557" spans="16:18">
      <c r="P1557" s="12" t="n">
        <v>42193</v>
      </c>
      <c r="Q1557">
        <f>Q1550-1</f>
        <v>1</v>
      </c>
      <c r="R1557" t="n">
        <v>35</v>
      </c>
    </row>
    <row r="1558" spans="16:18">
      <c r="P1558" s="12" t="n">
        <v>42192</v>
      </c>
      <c r="Q1558">
        <f>Q1551-1</f>
        <v>1</v>
      </c>
      <c r="R1558" t="n">
        <v>35</v>
      </c>
    </row>
    <row r="1559" spans="16:18">
      <c r="P1559" s="12" t="n">
        <v>42191</v>
      </c>
      <c r="Q1559">
        <f>Q1552-1</f>
        <v>1</v>
      </c>
      <c r="R1559" t="n">
        <v>35</v>
      </c>
    </row>
    <row r="1560" spans="16:18">
      <c r="P1560" s="12" t="n">
        <v>42190</v>
      </c>
      <c r="Q1560" t="n">
        <v>16</v>
      </c>
      <c r="R1560" t="n">
        <v>34</v>
      </c>
    </row>
    <row r="1561" spans="16:18">
      <c r="P1561" s="12" t="n">
        <v>42189</v>
      </c>
      <c r="Q1561" t="n">
        <v>16</v>
      </c>
      <c r="R1561" t="n">
        <v>34</v>
      </c>
    </row>
    <row r="1562" spans="16:18">
      <c r="P1562" s="12" t="n">
        <v>42188</v>
      </c>
      <c r="Q1562" t="n">
        <v>16</v>
      </c>
      <c r="R1562" t="n">
        <v>34</v>
      </c>
    </row>
    <row r="1563" spans="16:18">
      <c r="P1563" s="12" t="n">
        <v>42187</v>
      </c>
      <c r="Q1563" t="n">
        <v>16</v>
      </c>
      <c r="R1563" t="n">
        <v>34</v>
      </c>
    </row>
    <row r="1564" spans="16:18">
      <c r="P1564" s="12" t="n">
        <v>42186</v>
      </c>
      <c r="Q1564" t="n">
        <v>16</v>
      </c>
      <c r="R1564" t="n">
        <v>34</v>
      </c>
    </row>
    <row r="1565" spans="16:18">
      <c r="P1565" s="12" t="n">
        <v>42185</v>
      </c>
      <c r="Q1565" t="n">
        <v>16</v>
      </c>
      <c r="R1565" t="n">
        <v>34</v>
      </c>
    </row>
    <row r="1566" spans="16:18">
      <c r="P1566" s="12" t="n">
        <v>42184</v>
      </c>
      <c r="Q1566" t="n">
        <v>16</v>
      </c>
      <c r="R1566" t="n">
        <v>34</v>
      </c>
    </row>
    <row r="1567" spans="16:18">
      <c r="P1567" s="12" t="n">
        <v>42183</v>
      </c>
      <c r="Q1567">
        <f>Q1560-1</f>
        <v>15</v>
      </c>
      <c r="R1567" t="n">
        <v>34</v>
      </c>
    </row>
    <row r="1568" spans="16:18">
      <c r="P1568" s="12" t="n">
        <v>42182</v>
      </c>
      <c r="Q1568">
        <f>Q1561-1</f>
        <v>15</v>
      </c>
      <c r="R1568" t="n">
        <v>34</v>
      </c>
    </row>
    <row r="1569" spans="16:18">
      <c r="P1569" s="12" t="n">
        <v>42181</v>
      </c>
      <c r="Q1569">
        <f>Q1562-1</f>
        <v>15</v>
      </c>
      <c r="R1569" t="n">
        <v>34</v>
      </c>
    </row>
    <row r="1570" spans="16:18">
      <c r="P1570" s="12" t="n">
        <v>42180</v>
      </c>
      <c r="Q1570">
        <f>Q1563-1</f>
        <v>15</v>
      </c>
      <c r="R1570" t="n">
        <v>34</v>
      </c>
    </row>
    <row r="1571" spans="16:18">
      <c r="P1571" s="12" t="n">
        <v>42179</v>
      </c>
      <c r="Q1571">
        <f>Q1564-1</f>
        <v>15</v>
      </c>
      <c r="R1571" t="n">
        <v>34</v>
      </c>
    </row>
    <row r="1572" spans="16:18">
      <c r="P1572" s="12" t="n">
        <v>42178</v>
      </c>
      <c r="Q1572">
        <f>Q1565-1</f>
        <v>15</v>
      </c>
      <c r="R1572" t="n">
        <v>34</v>
      </c>
    </row>
    <row r="1573" spans="16:18">
      <c r="P1573" s="12" t="n">
        <v>42177</v>
      </c>
      <c r="Q1573">
        <f>Q1566-1</f>
        <v>15</v>
      </c>
      <c r="R1573" t="n">
        <v>34</v>
      </c>
    </row>
    <row r="1574" spans="16:18">
      <c r="P1574" s="12" t="n">
        <v>42176</v>
      </c>
      <c r="Q1574">
        <f>Q1567-1</f>
        <v>14</v>
      </c>
      <c r="R1574" t="n">
        <v>34</v>
      </c>
    </row>
    <row r="1575" spans="16:18">
      <c r="P1575" s="12" t="n">
        <v>42175</v>
      </c>
      <c r="Q1575">
        <f>Q1568-1</f>
        <v>14</v>
      </c>
      <c r="R1575" t="n">
        <v>34</v>
      </c>
    </row>
    <row r="1576" spans="16:18">
      <c r="P1576" s="12" t="n">
        <v>42174</v>
      </c>
      <c r="Q1576">
        <f>Q1569-1</f>
        <v>14</v>
      </c>
      <c r="R1576" t="n">
        <v>34</v>
      </c>
    </row>
    <row r="1577" spans="16:18">
      <c r="P1577" s="12" t="n">
        <v>42173</v>
      </c>
      <c r="Q1577">
        <f>Q1570-1</f>
        <v>14</v>
      </c>
      <c r="R1577" t="n">
        <v>34</v>
      </c>
    </row>
    <row r="1578" spans="16:18">
      <c r="P1578" s="12" t="n">
        <v>42172</v>
      </c>
      <c r="Q1578">
        <f>Q1571-1</f>
        <v>14</v>
      </c>
      <c r="R1578" t="n">
        <v>34</v>
      </c>
    </row>
    <row r="1579" spans="16:18">
      <c r="P1579" s="12" t="n">
        <v>42171</v>
      </c>
      <c r="Q1579">
        <f>Q1572-1</f>
        <v>14</v>
      </c>
      <c r="R1579" t="n">
        <v>34</v>
      </c>
    </row>
    <row r="1580" spans="16:18">
      <c r="P1580" s="12" t="n">
        <v>42170</v>
      </c>
      <c r="Q1580">
        <f>Q1573-1</f>
        <v>14</v>
      </c>
      <c r="R1580" t="n">
        <v>34</v>
      </c>
    </row>
    <row r="1581" spans="16:18">
      <c r="P1581" s="12" t="n">
        <v>42169</v>
      </c>
      <c r="Q1581">
        <f>Q1574-1</f>
        <v>13</v>
      </c>
      <c r="R1581" t="n">
        <v>34</v>
      </c>
    </row>
    <row r="1582" spans="16:18">
      <c r="P1582" s="12" t="n">
        <v>42168</v>
      </c>
      <c r="Q1582">
        <f>Q1575-1</f>
        <v>13</v>
      </c>
      <c r="R1582" t="n">
        <v>34</v>
      </c>
    </row>
    <row r="1583" spans="16:18">
      <c r="P1583" s="12" t="n">
        <v>42167</v>
      </c>
      <c r="Q1583">
        <f>Q1576-1</f>
        <v>13</v>
      </c>
      <c r="R1583" t="n">
        <v>34</v>
      </c>
    </row>
    <row r="1584" spans="16:18">
      <c r="P1584" s="12" t="n">
        <v>42166</v>
      </c>
      <c r="Q1584">
        <f>Q1577-1</f>
        <v>13</v>
      </c>
      <c r="R1584" t="n">
        <v>34</v>
      </c>
    </row>
    <row r="1585" spans="16:18">
      <c r="P1585" s="12" t="n">
        <v>42165</v>
      </c>
      <c r="Q1585">
        <f>Q1578-1</f>
        <v>13</v>
      </c>
      <c r="R1585" t="n">
        <v>34</v>
      </c>
    </row>
    <row r="1586" spans="16:18">
      <c r="P1586" s="12" t="n">
        <v>42164</v>
      </c>
      <c r="Q1586">
        <f>Q1579-1</f>
        <v>13</v>
      </c>
      <c r="R1586" t="n">
        <v>34</v>
      </c>
    </row>
    <row r="1587" spans="16:18">
      <c r="P1587" s="12" t="n">
        <v>42163</v>
      </c>
      <c r="Q1587">
        <f>Q1580-1</f>
        <v>13</v>
      </c>
      <c r="R1587" t="n">
        <v>34</v>
      </c>
    </row>
    <row r="1588" spans="16:18">
      <c r="P1588" s="12" t="n">
        <v>42162</v>
      </c>
      <c r="Q1588">
        <f>Q1581-1</f>
        <v>12</v>
      </c>
      <c r="R1588" t="n">
        <v>34</v>
      </c>
    </row>
    <row r="1589" spans="16:18">
      <c r="P1589" s="12" t="n">
        <v>42161</v>
      </c>
      <c r="Q1589">
        <f>Q1582-1</f>
        <v>12</v>
      </c>
      <c r="R1589" t="n">
        <v>34</v>
      </c>
    </row>
    <row r="1590" spans="16:18">
      <c r="P1590" s="12" t="n">
        <v>42160</v>
      </c>
      <c r="Q1590">
        <f>Q1583-1</f>
        <v>12</v>
      </c>
      <c r="R1590" t="n">
        <v>34</v>
      </c>
    </row>
    <row r="1591" spans="16:18">
      <c r="P1591" s="12" t="n">
        <v>42159</v>
      </c>
      <c r="Q1591">
        <f>Q1584-1</f>
        <v>12</v>
      </c>
      <c r="R1591" t="n">
        <v>34</v>
      </c>
    </row>
    <row r="1592" spans="16:18">
      <c r="P1592" s="12" t="n">
        <v>42158</v>
      </c>
      <c r="Q1592">
        <f>Q1585-1</f>
        <v>12</v>
      </c>
      <c r="R1592" t="n">
        <v>34</v>
      </c>
    </row>
    <row r="1593" spans="16:18">
      <c r="P1593" s="12" t="n">
        <v>42157</v>
      </c>
      <c r="Q1593">
        <f>Q1586-1</f>
        <v>12</v>
      </c>
      <c r="R1593" t="n">
        <v>34</v>
      </c>
    </row>
    <row r="1594" spans="16:18">
      <c r="P1594" s="12" t="n">
        <v>42156</v>
      </c>
      <c r="Q1594">
        <f>Q1587-1</f>
        <v>12</v>
      </c>
      <c r="R1594" t="n">
        <v>34</v>
      </c>
    </row>
    <row r="1595" spans="16:18">
      <c r="P1595" s="12" t="n">
        <v>42155</v>
      </c>
      <c r="Q1595">
        <f>Q1588-1</f>
        <v>11</v>
      </c>
      <c r="R1595" t="n">
        <v>34</v>
      </c>
    </row>
    <row r="1596" spans="16:18">
      <c r="P1596" s="12" t="n">
        <v>42154</v>
      </c>
      <c r="Q1596">
        <f>Q1589-1</f>
        <v>11</v>
      </c>
      <c r="R1596" t="n">
        <v>34</v>
      </c>
    </row>
    <row r="1597" spans="16:18">
      <c r="P1597" s="12" t="n">
        <v>42153</v>
      </c>
      <c r="Q1597">
        <f>Q1590-1</f>
        <v>11</v>
      </c>
      <c r="R1597" t="n">
        <v>34</v>
      </c>
    </row>
    <row r="1598" spans="16:18">
      <c r="P1598" s="12" t="n">
        <v>42152</v>
      </c>
      <c r="Q1598">
        <f>Q1591-1</f>
        <v>11</v>
      </c>
      <c r="R1598" t="n">
        <v>34</v>
      </c>
    </row>
    <row r="1599" spans="16:18">
      <c r="P1599" s="12" t="n">
        <v>42151</v>
      </c>
      <c r="Q1599">
        <f>Q1592-1</f>
        <v>11</v>
      </c>
      <c r="R1599" t="n">
        <v>34</v>
      </c>
    </row>
    <row r="1600" spans="16:18">
      <c r="P1600" s="12" t="n">
        <v>42150</v>
      </c>
      <c r="Q1600">
        <f>Q1593-1</f>
        <v>11</v>
      </c>
      <c r="R1600" t="n">
        <v>34</v>
      </c>
    </row>
    <row r="1601" spans="16:18">
      <c r="P1601" s="12" t="n">
        <v>42149</v>
      </c>
      <c r="Q1601">
        <f>Q1594-1</f>
        <v>11</v>
      </c>
      <c r="R1601" t="n">
        <v>34</v>
      </c>
    </row>
    <row r="1602" spans="16:18">
      <c r="P1602" s="12" t="n">
        <v>42148</v>
      </c>
      <c r="Q1602">
        <f>Q1595-1</f>
        <v>10</v>
      </c>
      <c r="R1602" t="n">
        <v>34</v>
      </c>
    </row>
    <row r="1603" spans="16:18">
      <c r="P1603" s="12" t="n">
        <v>42147</v>
      </c>
      <c r="Q1603">
        <f>Q1596-1</f>
        <v>10</v>
      </c>
      <c r="R1603" t="n">
        <v>34</v>
      </c>
    </row>
    <row r="1604" spans="16:18">
      <c r="P1604" s="12" t="n">
        <v>42146</v>
      </c>
      <c r="Q1604">
        <f>Q1597-1</f>
        <v>10</v>
      </c>
      <c r="R1604" t="n">
        <v>34</v>
      </c>
    </row>
    <row r="1605" spans="16:18">
      <c r="P1605" s="12" t="n">
        <v>42145</v>
      </c>
      <c r="Q1605">
        <f>Q1598-1</f>
        <v>10</v>
      </c>
      <c r="R1605" t="n">
        <v>34</v>
      </c>
    </row>
    <row r="1606" spans="16:18">
      <c r="P1606" s="12" t="n">
        <v>42144</v>
      </c>
      <c r="Q1606">
        <f>Q1599-1</f>
        <v>10</v>
      </c>
      <c r="R1606" t="n">
        <v>34</v>
      </c>
    </row>
    <row r="1607" spans="16:18">
      <c r="P1607" s="12" t="n">
        <v>42143</v>
      </c>
      <c r="Q1607">
        <f>Q1600-1</f>
        <v>10</v>
      </c>
      <c r="R1607" t="n">
        <v>34</v>
      </c>
    </row>
    <row r="1608" spans="16:18">
      <c r="P1608" s="12" t="n">
        <v>42142</v>
      </c>
      <c r="Q1608">
        <f>Q1601-1</f>
        <v>10</v>
      </c>
      <c r="R1608" t="n">
        <v>34</v>
      </c>
    </row>
    <row r="1609" spans="16:18">
      <c r="P1609" s="12" t="n">
        <v>42141</v>
      </c>
      <c r="Q1609">
        <f>Q1602-1</f>
        <v>9</v>
      </c>
      <c r="R1609" t="n">
        <v>34</v>
      </c>
    </row>
    <row r="1610" spans="16:18">
      <c r="P1610" s="12" t="n">
        <v>42140</v>
      </c>
      <c r="Q1610">
        <f>Q1603-1</f>
        <v>9</v>
      </c>
      <c r="R1610" t="n">
        <v>34</v>
      </c>
    </row>
    <row r="1611" spans="16:18">
      <c r="P1611" s="12" t="n">
        <v>42139</v>
      </c>
      <c r="Q1611">
        <f>Q1604-1</f>
        <v>9</v>
      </c>
      <c r="R1611" t="n">
        <v>34</v>
      </c>
    </row>
    <row r="1612" spans="16:18">
      <c r="P1612" s="12" t="n">
        <v>42138</v>
      </c>
      <c r="Q1612">
        <f>Q1605-1</f>
        <v>9</v>
      </c>
      <c r="R1612" t="n">
        <v>34</v>
      </c>
    </row>
    <row r="1613" spans="16:18">
      <c r="P1613" s="12" t="n">
        <v>42137</v>
      </c>
      <c r="Q1613">
        <f>Q1606-1</f>
        <v>9</v>
      </c>
      <c r="R1613" t="n">
        <v>34</v>
      </c>
    </row>
    <row r="1614" spans="16:18">
      <c r="P1614" s="12" t="n">
        <v>42136</v>
      </c>
      <c r="Q1614">
        <f>Q1607-1</f>
        <v>9</v>
      </c>
      <c r="R1614" t="n">
        <v>34</v>
      </c>
    </row>
    <row r="1615" spans="16:18">
      <c r="P1615" s="12" t="n">
        <v>42135</v>
      </c>
      <c r="Q1615">
        <f>Q1608-1</f>
        <v>9</v>
      </c>
      <c r="R1615" t="n">
        <v>34</v>
      </c>
    </row>
    <row r="1616" spans="16:18">
      <c r="P1616" s="12" t="n">
        <v>42134</v>
      </c>
      <c r="Q1616">
        <f>Q1609-1</f>
        <v>8</v>
      </c>
      <c r="R1616" t="n">
        <v>34</v>
      </c>
    </row>
    <row r="1617" spans="16:18">
      <c r="P1617" s="12" t="n">
        <v>42133</v>
      </c>
      <c r="Q1617">
        <f>Q1610-1</f>
        <v>8</v>
      </c>
      <c r="R1617" t="n">
        <v>34</v>
      </c>
    </row>
    <row r="1618" spans="16:18">
      <c r="P1618" s="12" t="n">
        <v>42132</v>
      </c>
      <c r="Q1618">
        <f>Q1611-1</f>
        <v>8</v>
      </c>
      <c r="R1618" t="n">
        <v>34</v>
      </c>
    </row>
    <row r="1619" spans="16:18">
      <c r="P1619" s="12" t="n">
        <v>42131</v>
      </c>
      <c r="Q1619">
        <f>Q1612-1</f>
        <v>8</v>
      </c>
      <c r="R1619" t="n">
        <v>34</v>
      </c>
    </row>
    <row r="1620" spans="16:18">
      <c r="P1620" s="12" t="n">
        <v>42130</v>
      </c>
      <c r="Q1620">
        <f>Q1613-1</f>
        <v>8</v>
      </c>
      <c r="R1620" t="n">
        <v>34</v>
      </c>
    </row>
    <row r="1621" spans="16:18">
      <c r="P1621" s="12" t="n">
        <v>42129</v>
      </c>
      <c r="Q1621">
        <f>Q1614-1</f>
        <v>8</v>
      </c>
      <c r="R1621" t="n">
        <v>34</v>
      </c>
    </row>
    <row r="1622" spans="16:18">
      <c r="P1622" s="12" t="n">
        <v>42128</v>
      </c>
      <c r="Q1622">
        <f>Q1615-1</f>
        <v>8</v>
      </c>
      <c r="R1622" t="n">
        <v>34</v>
      </c>
    </row>
    <row r="1623" spans="16:18">
      <c r="P1623" s="12" t="n">
        <v>42127</v>
      </c>
      <c r="Q1623">
        <f>Q1616-1</f>
        <v>7</v>
      </c>
      <c r="R1623" t="n">
        <v>34</v>
      </c>
    </row>
    <row r="1624" spans="16:18">
      <c r="P1624" s="12" t="n">
        <v>42126</v>
      </c>
      <c r="Q1624">
        <f>Q1617-1</f>
        <v>7</v>
      </c>
      <c r="R1624" t="n">
        <v>34</v>
      </c>
    </row>
    <row r="1625" spans="16:18">
      <c r="P1625" s="12" t="n">
        <v>42125</v>
      </c>
      <c r="Q1625">
        <f>Q1618-1</f>
        <v>7</v>
      </c>
      <c r="R1625" t="n">
        <v>34</v>
      </c>
    </row>
    <row r="1626" spans="16:18">
      <c r="P1626" s="12" t="n">
        <v>42124</v>
      </c>
      <c r="Q1626">
        <f>Q1619-1</f>
        <v>7</v>
      </c>
      <c r="R1626" t="n">
        <v>34</v>
      </c>
    </row>
    <row r="1627" spans="16:18">
      <c r="P1627" s="12" t="n">
        <v>42123</v>
      </c>
      <c r="Q1627">
        <f>Q1620-1</f>
        <v>7</v>
      </c>
      <c r="R1627" t="n">
        <v>34</v>
      </c>
    </row>
    <row r="1628" spans="16:18">
      <c r="P1628" s="12" t="n">
        <v>42122</v>
      </c>
      <c r="Q1628">
        <f>Q1621-1</f>
        <v>7</v>
      </c>
      <c r="R1628" t="n">
        <v>34</v>
      </c>
    </row>
    <row r="1629" spans="16:18">
      <c r="P1629" s="12" t="n">
        <v>42121</v>
      </c>
      <c r="Q1629">
        <f>Q1622-1</f>
        <v>7</v>
      </c>
      <c r="R1629" t="n">
        <v>34</v>
      </c>
    </row>
    <row r="1630" spans="16:18">
      <c r="P1630" s="12" t="n">
        <v>42120</v>
      </c>
      <c r="Q1630">
        <f>Q1623-1</f>
        <v>6</v>
      </c>
      <c r="R1630" t="n">
        <v>34</v>
      </c>
    </row>
    <row r="1631" spans="16:18">
      <c r="P1631" s="12" t="n">
        <v>42119</v>
      </c>
      <c r="Q1631">
        <f>Q1624-1</f>
        <v>6</v>
      </c>
      <c r="R1631" t="n">
        <v>34</v>
      </c>
    </row>
    <row r="1632" spans="16:18">
      <c r="P1632" s="12" t="n">
        <v>42118</v>
      </c>
      <c r="Q1632">
        <f>Q1625-1</f>
        <v>6</v>
      </c>
      <c r="R1632" t="n">
        <v>34</v>
      </c>
    </row>
    <row r="1633" spans="16:18">
      <c r="P1633" s="12" t="n">
        <v>42117</v>
      </c>
      <c r="Q1633">
        <f>Q1626-1</f>
        <v>6</v>
      </c>
      <c r="R1633" t="n">
        <v>34</v>
      </c>
    </row>
    <row r="1634" spans="16:18">
      <c r="P1634" s="12" t="n">
        <v>42116</v>
      </c>
      <c r="Q1634">
        <f>Q1627-1</f>
        <v>6</v>
      </c>
      <c r="R1634" t="n">
        <v>34</v>
      </c>
    </row>
    <row r="1635" spans="16:18">
      <c r="P1635" s="12" t="n">
        <v>42115</v>
      </c>
      <c r="Q1635">
        <f>Q1628-1</f>
        <v>6</v>
      </c>
      <c r="R1635" t="n">
        <v>34</v>
      </c>
    </row>
    <row r="1636" spans="16:18">
      <c r="P1636" s="12" t="n">
        <v>42114</v>
      </c>
      <c r="Q1636">
        <f>Q1629-1</f>
        <v>6</v>
      </c>
      <c r="R1636" t="n">
        <v>34</v>
      </c>
    </row>
    <row r="1637" spans="16:18">
      <c r="P1637" s="12" t="n">
        <v>42113</v>
      </c>
      <c r="Q1637">
        <f>Q1630-1</f>
        <v>5</v>
      </c>
      <c r="R1637" t="n">
        <v>34</v>
      </c>
    </row>
    <row r="1638" spans="16:18">
      <c r="P1638" s="12" t="n">
        <v>42112</v>
      </c>
      <c r="Q1638">
        <f>Q1631-1</f>
        <v>5</v>
      </c>
      <c r="R1638" t="n">
        <v>34</v>
      </c>
    </row>
    <row r="1639" spans="16:18">
      <c r="P1639" s="12" t="n">
        <v>42111</v>
      </c>
      <c r="Q1639">
        <f>Q1632-1</f>
        <v>5</v>
      </c>
      <c r="R1639" t="n">
        <v>34</v>
      </c>
    </row>
    <row r="1640" spans="16:18">
      <c r="P1640" s="12" t="n">
        <v>42110</v>
      </c>
      <c r="Q1640">
        <f>Q1633-1</f>
        <v>5</v>
      </c>
      <c r="R1640" t="n">
        <v>34</v>
      </c>
    </row>
    <row r="1641" spans="16:18">
      <c r="P1641" s="12" t="n">
        <v>42109</v>
      </c>
      <c r="Q1641">
        <f>Q1634-1</f>
        <v>5</v>
      </c>
      <c r="R1641" t="n">
        <v>34</v>
      </c>
    </row>
    <row r="1642" spans="16:18">
      <c r="P1642" s="12" t="n">
        <v>42108</v>
      </c>
      <c r="Q1642">
        <f>Q1635-1</f>
        <v>5</v>
      </c>
      <c r="R1642" t="n">
        <v>34</v>
      </c>
    </row>
    <row r="1643" spans="16:18">
      <c r="P1643" s="12" t="n">
        <v>42107</v>
      </c>
      <c r="Q1643">
        <f>Q1636-1</f>
        <v>5</v>
      </c>
      <c r="R1643" t="n">
        <v>34</v>
      </c>
    </row>
    <row r="1644" spans="16:18">
      <c r="P1644" s="12" t="n">
        <v>42106</v>
      </c>
      <c r="Q1644">
        <f>Q1637-1</f>
        <v>4</v>
      </c>
      <c r="R1644" t="n">
        <v>34</v>
      </c>
    </row>
    <row r="1645" spans="16:18">
      <c r="P1645" s="12" t="n">
        <v>42105</v>
      </c>
      <c r="Q1645">
        <f>Q1638-1</f>
        <v>4</v>
      </c>
      <c r="R1645" t="n">
        <v>34</v>
      </c>
    </row>
    <row r="1646" spans="16:18">
      <c r="P1646" s="12" t="n">
        <v>42104</v>
      </c>
      <c r="Q1646">
        <f>Q1639-1</f>
        <v>4</v>
      </c>
      <c r="R1646" t="n">
        <v>34</v>
      </c>
    </row>
    <row r="1647" spans="16:18">
      <c r="P1647" s="12" t="n">
        <v>42103</v>
      </c>
      <c r="Q1647">
        <f>Q1640-1</f>
        <v>4</v>
      </c>
      <c r="R1647" t="n">
        <v>34</v>
      </c>
    </row>
    <row r="1648" spans="16:18">
      <c r="P1648" s="12" t="n">
        <v>42102</v>
      </c>
      <c r="Q1648">
        <f>Q1641-1</f>
        <v>4</v>
      </c>
      <c r="R1648" t="n">
        <v>34</v>
      </c>
    </row>
    <row r="1649" spans="16:18">
      <c r="P1649" s="12" t="n">
        <v>42101</v>
      </c>
      <c r="Q1649">
        <f>Q1642-1</f>
        <v>4</v>
      </c>
      <c r="R1649" t="n">
        <v>34</v>
      </c>
    </row>
    <row r="1650" spans="16:18">
      <c r="P1650" s="12" t="n">
        <v>42100</v>
      </c>
      <c r="Q1650">
        <f>Q1643-1</f>
        <v>4</v>
      </c>
      <c r="R1650" t="n">
        <v>34</v>
      </c>
    </row>
    <row r="1651" spans="16:18">
      <c r="P1651" s="12" t="n">
        <v>42099</v>
      </c>
      <c r="Q1651">
        <f>Q1644-1</f>
        <v>3</v>
      </c>
      <c r="R1651" t="n">
        <v>34</v>
      </c>
    </row>
    <row r="1652" spans="16:18">
      <c r="P1652" s="12" t="n">
        <v>42098</v>
      </c>
      <c r="Q1652">
        <f>Q1645-1</f>
        <v>3</v>
      </c>
      <c r="R1652" t="n">
        <v>34</v>
      </c>
    </row>
    <row r="1653" spans="16:18">
      <c r="P1653" s="12" t="n">
        <v>42097</v>
      </c>
      <c r="Q1653">
        <f>Q1646-1</f>
        <v>3</v>
      </c>
      <c r="R1653" t="n">
        <v>34</v>
      </c>
    </row>
    <row r="1654" spans="16:18">
      <c r="P1654" s="12" t="n">
        <v>42096</v>
      </c>
      <c r="Q1654">
        <f>Q1647-1</f>
        <v>3</v>
      </c>
      <c r="R1654" t="n">
        <v>34</v>
      </c>
    </row>
    <row r="1655" spans="16:18">
      <c r="P1655" s="12" t="n">
        <v>42095</v>
      </c>
      <c r="Q1655">
        <f>Q1648-1</f>
        <v>3</v>
      </c>
      <c r="R1655" t="n">
        <v>34</v>
      </c>
    </row>
    <row r="1656" spans="16:18">
      <c r="P1656" s="12" t="n">
        <v>42094</v>
      </c>
      <c r="Q1656">
        <f>Q1649-1</f>
        <v>3</v>
      </c>
      <c r="R1656" t="n">
        <v>34</v>
      </c>
    </row>
    <row r="1657" spans="16:18">
      <c r="P1657" s="12" t="n">
        <v>42093</v>
      </c>
      <c r="Q1657">
        <f>Q1650-1</f>
        <v>3</v>
      </c>
      <c r="R1657" t="n">
        <v>34</v>
      </c>
    </row>
    <row r="1658" spans="16:18">
      <c r="P1658" s="12" t="n">
        <v>42092</v>
      </c>
      <c r="Q1658">
        <f>Q1651-1</f>
        <v>2</v>
      </c>
      <c r="R1658" t="n">
        <v>34</v>
      </c>
    </row>
    <row r="1659" spans="16:18">
      <c r="P1659" s="12" t="n">
        <v>42091</v>
      </c>
      <c r="Q1659">
        <f>Q1652-1</f>
        <v>2</v>
      </c>
      <c r="R1659" t="n">
        <v>34</v>
      </c>
    </row>
    <row r="1660" spans="16:18">
      <c r="P1660" s="12" t="n">
        <v>42090</v>
      </c>
      <c r="Q1660">
        <f>Q1653-1</f>
        <v>2</v>
      </c>
      <c r="R1660" t="n">
        <v>34</v>
      </c>
    </row>
    <row r="1661" spans="16:18">
      <c r="P1661" s="12" t="n">
        <v>42089</v>
      </c>
      <c r="Q1661">
        <f>Q1654-1</f>
        <v>2</v>
      </c>
      <c r="R1661" t="n">
        <v>34</v>
      </c>
    </row>
    <row r="1662" spans="16:18">
      <c r="P1662" s="12" t="n">
        <v>42088</v>
      </c>
      <c r="Q1662">
        <f>Q1655-1</f>
        <v>2</v>
      </c>
      <c r="R1662" t="n">
        <v>34</v>
      </c>
    </row>
    <row r="1663" spans="16:18">
      <c r="P1663" s="12" t="n">
        <v>42087</v>
      </c>
      <c r="Q1663">
        <f>Q1656-1</f>
        <v>2</v>
      </c>
      <c r="R1663" t="n">
        <v>34</v>
      </c>
    </row>
    <row r="1664" spans="16:18">
      <c r="P1664" s="12" t="n">
        <v>42086</v>
      </c>
      <c r="Q1664">
        <f>Q1657-1</f>
        <v>2</v>
      </c>
      <c r="R1664" t="n">
        <v>34</v>
      </c>
    </row>
    <row r="1665" spans="16:18">
      <c r="P1665" s="12" t="n">
        <v>42085</v>
      </c>
      <c r="Q1665">
        <f>Q1658-1</f>
        <v>1</v>
      </c>
      <c r="R1665" t="n">
        <v>34</v>
      </c>
    </row>
    <row r="1666" spans="16:18">
      <c r="P1666" s="12" t="n">
        <v>42084</v>
      </c>
      <c r="Q1666">
        <f>Q1659-1</f>
        <v>1</v>
      </c>
      <c r="R1666" t="n">
        <v>34</v>
      </c>
    </row>
    <row r="1667" spans="16:18">
      <c r="P1667" s="12" t="n">
        <v>42083</v>
      </c>
      <c r="Q1667">
        <f>Q1660-1</f>
        <v>1</v>
      </c>
      <c r="R1667" t="n">
        <v>34</v>
      </c>
    </row>
    <row r="1668" spans="16:18">
      <c r="P1668" s="12" t="n">
        <v>42082</v>
      </c>
      <c r="Q1668">
        <f>Q1661-1</f>
        <v>1</v>
      </c>
      <c r="R1668" t="n">
        <v>34</v>
      </c>
    </row>
    <row r="1669" spans="16:18">
      <c r="P1669" s="12" t="n">
        <v>42081</v>
      </c>
      <c r="Q1669">
        <f>Q1662-1</f>
        <v>1</v>
      </c>
      <c r="R1669" t="n">
        <v>34</v>
      </c>
    </row>
    <row r="1670" spans="16:18">
      <c r="P1670" s="12" t="n">
        <v>42080</v>
      </c>
      <c r="Q1670">
        <f>Q1663-1</f>
        <v>1</v>
      </c>
      <c r="R1670" t="n">
        <v>34</v>
      </c>
    </row>
    <row r="1671" spans="16:18">
      <c r="P1671" s="12" t="n">
        <v>42079</v>
      </c>
      <c r="Q1671">
        <f>Q1664-1</f>
        <v>1</v>
      </c>
      <c r="R1671" t="n">
        <v>34</v>
      </c>
    </row>
    <row r="1672" spans="16:18">
      <c r="P1672" s="12" t="n">
        <v>42078</v>
      </c>
      <c r="Q1672" t="n">
        <v>16</v>
      </c>
      <c r="R1672" t="n">
        <v>33</v>
      </c>
    </row>
    <row r="1673" spans="16:18">
      <c r="P1673" s="12" t="n">
        <v>42077</v>
      </c>
      <c r="Q1673" t="n">
        <v>16</v>
      </c>
      <c r="R1673" t="n">
        <v>33</v>
      </c>
    </row>
    <row r="1674" spans="16:18">
      <c r="P1674" s="12" t="n">
        <v>42076</v>
      </c>
      <c r="Q1674" t="n">
        <v>16</v>
      </c>
      <c r="R1674" t="n">
        <v>33</v>
      </c>
    </row>
    <row r="1675" spans="16:18">
      <c r="P1675" s="12" t="n">
        <v>42075</v>
      </c>
      <c r="Q1675" t="n">
        <v>16</v>
      </c>
      <c r="R1675" t="n">
        <v>33</v>
      </c>
    </row>
    <row r="1676" spans="16:18">
      <c r="P1676" s="12" t="n">
        <v>42074</v>
      </c>
      <c r="Q1676" t="n">
        <v>16</v>
      </c>
      <c r="R1676" t="n">
        <v>33</v>
      </c>
    </row>
    <row r="1677" spans="16:18">
      <c r="P1677" s="12" t="n">
        <v>42073</v>
      </c>
      <c r="Q1677" t="n">
        <v>16</v>
      </c>
      <c r="R1677" t="n">
        <v>33</v>
      </c>
    </row>
    <row r="1678" spans="16:18">
      <c r="P1678" s="12" t="n">
        <v>42072</v>
      </c>
      <c r="Q1678" t="n">
        <v>16</v>
      </c>
      <c r="R1678" t="n">
        <v>33</v>
      </c>
    </row>
    <row r="1679" spans="16:18">
      <c r="P1679" s="12" t="n">
        <v>42071</v>
      </c>
      <c r="Q1679">
        <f>Q1672-1</f>
        <v>15</v>
      </c>
      <c r="R1679" t="n">
        <v>33</v>
      </c>
    </row>
    <row r="1680" spans="16:18">
      <c r="P1680" s="12" t="n">
        <v>42070</v>
      </c>
      <c r="Q1680">
        <f>Q1673-1</f>
        <v>15</v>
      </c>
      <c r="R1680" t="n">
        <v>33</v>
      </c>
    </row>
    <row r="1681" spans="16:18">
      <c r="P1681" s="12" t="n">
        <v>42069</v>
      </c>
      <c r="Q1681">
        <f>Q1674-1</f>
        <v>15</v>
      </c>
      <c r="R1681" t="n">
        <v>33</v>
      </c>
    </row>
    <row r="1682" spans="16:18">
      <c r="P1682" s="12" t="n">
        <v>42068</v>
      </c>
      <c r="Q1682">
        <f>Q1675-1</f>
        <v>15</v>
      </c>
      <c r="R1682" t="n">
        <v>33</v>
      </c>
    </row>
    <row r="1683" spans="16:18">
      <c r="P1683" s="12" t="n">
        <v>42067</v>
      </c>
      <c r="Q1683">
        <f>Q1676-1</f>
        <v>15</v>
      </c>
      <c r="R1683" t="n">
        <v>33</v>
      </c>
    </row>
    <row r="1684" spans="16:18">
      <c r="P1684" s="12" t="n">
        <v>42066</v>
      </c>
      <c r="Q1684">
        <f>Q1677-1</f>
        <v>15</v>
      </c>
      <c r="R1684" t="n">
        <v>33</v>
      </c>
    </row>
    <row r="1685" spans="16:18">
      <c r="P1685" s="12" t="n">
        <v>42065</v>
      </c>
      <c r="Q1685">
        <f>Q1678-1</f>
        <v>15</v>
      </c>
      <c r="R1685" t="n">
        <v>33</v>
      </c>
    </row>
    <row r="1686" spans="16:18">
      <c r="P1686" s="12" t="n">
        <v>42064</v>
      </c>
      <c r="Q1686">
        <f>Q1679-1</f>
        <v>14</v>
      </c>
      <c r="R1686" t="n">
        <v>33</v>
      </c>
    </row>
    <row r="1687" spans="16:18">
      <c r="P1687" s="12" t="n">
        <v>42063</v>
      </c>
      <c r="Q1687">
        <f>Q1680-1</f>
        <v>14</v>
      </c>
      <c r="R1687" t="n">
        <v>33</v>
      </c>
    </row>
    <row r="1688" spans="16:18">
      <c r="P1688" s="12" t="n">
        <v>42062</v>
      </c>
      <c r="Q1688">
        <f>Q1681-1</f>
        <v>14</v>
      </c>
      <c r="R1688" t="n">
        <v>33</v>
      </c>
    </row>
    <row r="1689" spans="16:18">
      <c r="P1689" s="12" t="n">
        <v>42061</v>
      </c>
      <c r="Q1689">
        <f>Q1682-1</f>
        <v>14</v>
      </c>
      <c r="R1689" t="n">
        <v>33</v>
      </c>
    </row>
    <row r="1690" spans="16:18">
      <c r="P1690" s="12" t="n">
        <v>42060</v>
      </c>
      <c r="Q1690">
        <f>Q1683-1</f>
        <v>14</v>
      </c>
      <c r="R1690" t="n">
        <v>33</v>
      </c>
    </row>
    <row r="1691" spans="16:18">
      <c r="P1691" s="12" t="n">
        <v>42059</v>
      </c>
      <c r="Q1691">
        <f>Q1684-1</f>
        <v>14</v>
      </c>
      <c r="R1691" t="n">
        <v>33</v>
      </c>
    </row>
    <row r="1692" spans="16:18">
      <c r="P1692" s="12" t="n">
        <v>42058</v>
      </c>
      <c r="Q1692">
        <f>Q1685-1</f>
        <v>14</v>
      </c>
      <c r="R1692" t="n">
        <v>33</v>
      </c>
    </row>
    <row r="1693" spans="16:18">
      <c r="P1693" s="12" t="n">
        <v>42057</v>
      </c>
      <c r="Q1693">
        <f>Q1686-1</f>
        <v>13</v>
      </c>
      <c r="R1693" t="n">
        <v>33</v>
      </c>
    </row>
    <row r="1694" spans="16:18">
      <c r="P1694" s="12" t="n">
        <v>42056</v>
      </c>
      <c r="Q1694">
        <f>Q1687-1</f>
        <v>13</v>
      </c>
      <c r="R1694" t="n">
        <v>33</v>
      </c>
    </row>
    <row r="1695" spans="16:18">
      <c r="P1695" s="12" t="n">
        <v>42055</v>
      </c>
      <c r="Q1695">
        <f>Q1688-1</f>
        <v>13</v>
      </c>
      <c r="R1695" t="n">
        <v>33</v>
      </c>
    </row>
    <row r="1696" spans="16:18">
      <c r="P1696" s="12" t="n">
        <v>42054</v>
      </c>
      <c r="Q1696">
        <f>Q1689-1</f>
        <v>13</v>
      </c>
      <c r="R1696" t="n">
        <v>33</v>
      </c>
    </row>
    <row r="1697" spans="16:18">
      <c r="P1697" s="12" t="n">
        <v>42053</v>
      </c>
      <c r="Q1697">
        <f>Q1690-1</f>
        <v>13</v>
      </c>
      <c r="R1697" t="n">
        <v>33</v>
      </c>
    </row>
    <row r="1698" spans="16:18">
      <c r="P1698" s="12" t="n">
        <v>42052</v>
      </c>
      <c r="Q1698">
        <f>Q1691-1</f>
        <v>13</v>
      </c>
      <c r="R1698" t="n">
        <v>33</v>
      </c>
    </row>
    <row r="1699" spans="16:18">
      <c r="P1699" s="12" t="n">
        <v>42051</v>
      </c>
      <c r="Q1699">
        <f>Q1692-1</f>
        <v>13</v>
      </c>
      <c r="R1699" t="n">
        <v>33</v>
      </c>
    </row>
    <row r="1700" spans="16:18">
      <c r="P1700" s="12" t="n">
        <v>42050</v>
      </c>
      <c r="Q1700">
        <f>Q1693-1</f>
        <v>12</v>
      </c>
      <c r="R1700" t="n">
        <v>33</v>
      </c>
    </row>
    <row r="1701" spans="16:18">
      <c r="P1701" s="12" t="n">
        <v>42049</v>
      </c>
      <c r="Q1701">
        <f>Q1694-1</f>
        <v>12</v>
      </c>
      <c r="R1701" t="n">
        <v>33</v>
      </c>
    </row>
    <row r="1702" spans="16:18">
      <c r="P1702" s="12" t="n">
        <v>42048</v>
      </c>
      <c r="Q1702">
        <f>Q1695-1</f>
        <v>12</v>
      </c>
      <c r="R1702" t="n">
        <v>33</v>
      </c>
    </row>
    <row r="1703" spans="16:18">
      <c r="P1703" s="12" t="n">
        <v>42047</v>
      </c>
      <c r="Q1703">
        <f>Q1696-1</f>
        <v>12</v>
      </c>
      <c r="R1703" t="n">
        <v>33</v>
      </c>
    </row>
    <row r="1704" spans="16:18">
      <c r="P1704" s="12" t="n">
        <v>42046</v>
      </c>
      <c r="Q1704">
        <f>Q1697-1</f>
        <v>12</v>
      </c>
      <c r="R1704" t="n">
        <v>33</v>
      </c>
    </row>
    <row r="1705" spans="16:18">
      <c r="P1705" s="12" t="n">
        <v>42045</v>
      </c>
      <c r="Q1705">
        <f>Q1698-1</f>
        <v>12</v>
      </c>
      <c r="R1705" t="n">
        <v>33</v>
      </c>
    </row>
    <row r="1706" spans="16:18">
      <c r="P1706" s="12" t="n">
        <v>42044</v>
      </c>
      <c r="Q1706">
        <f>Q1699-1</f>
        <v>12</v>
      </c>
      <c r="R1706" t="n">
        <v>33</v>
      </c>
    </row>
    <row r="1707" spans="16:18">
      <c r="P1707" s="12" t="n">
        <v>42043</v>
      </c>
      <c r="Q1707">
        <f>Q1700-1</f>
        <v>11</v>
      </c>
      <c r="R1707" t="n">
        <v>33</v>
      </c>
    </row>
    <row r="1708" spans="16:18">
      <c r="P1708" s="12" t="n">
        <v>42042</v>
      </c>
      <c r="Q1708">
        <f>Q1701-1</f>
        <v>11</v>
      </c>
      <c r="R1708" t="n">
        <v>33</v>
      </c>
    </row>
    <row r="1709" spans="16:18">
      <c r="P1709" s="12" t="n">
        <v>42041</v>
      </c>
      <c r="Q1709">
        <f>Q1702-1</f>
        <v>11</v>
      </c>
      <c r="R1709" t="n">
        <v>33</v>
      </c>
    </row>
    <row r="1710" spans="16:18">
      <c r="P1710" s="12" t="n">
        <v>42040</v>
      </c>
      <c r="Q1710">
        <f>Q1703-1</f>
        <v>11</v>
      </c>
      <c r="R1710" t="n">
        <v>33</v>
      </c>
    </row>
    <row r="1711" spans="16:18">
      <c r="P1711" s="12" t="n">
        <v>42039</v>
      </c>
      <c r="Q1711">
        <f>Q1704-1</f>
        <v>11</v>
      </c>
      <c r="R1711" t="n">
        <v>33</v>
      </c>
    </row>
    <row r="1712" spans="16:18">
      <c r="P1712" s="12" t="n">
        <v>42038</v>
      </c>
      <c r="Q1712">
        <f>Q1705-1</f>
        <v>11</v>
      </c>
      <c r="R1712" t="n">
        <v>33</v>
      </c>
    </row>
    <row r="1713" spans="16:18">
      <c r="P1713" s="12" t="n">
        <v>42037</v>
      </c>
      <c r="Q1713">
        <f>Q1706-1</f>
        <v>11</v>
      </c>
      <c r="R1713" t="n">
        <v>33</v>
      </c>
    </row>
    <row r="1714" spans="16:18">
      <c r="P1714" s="12" t="n">
        <v>42036</v>
      </c>
      <c r="Q1714">
        <f>Q1707-1</f>
        <v>10</v>
      </c>
      <c r="R1714" t="n">
        <v>33</v>
      </c>
    </row>
    <row r="1715" spans="16:18">
      <c r="P1715" s="12" t="n">
        <v>42035</v>
      </c>
      <c r="Q1715">
        <f>Q1708-1</f>
        <v>10</v>
      </c>
      <c r="R1715" t="n">
        <v>33</v>
      </c>
    </row>
    <row r="1716" spans="16:18">
      <c r="P1716" s="12" t="n">
        <v>42034</v>
      </c>
      <c r="Q1716">
        <f>Q1709-1</f>
        <v>10</v>
      </c>
      <c r="R1716" t="n">
        <v>33</v>
      </c>
    </row>
    <row r="1717" spans="16:18">
      <c r="P1717" s="12" t="n">
        <v>42033</v>
      </c>
      <c r="Q1717">
        <f>Q1710-1</f>
        <v>10</v>
      </c>
      <c r="R1717" t="n">
        <v>33</v>
      </c>
    </row>
    <row r="1718" spans="16:18">
      <c r="P1718" s="12" t="n">
        <v>42032</v>
      </c>
      <c r="Q1718">
        <f>Q1711-1</f>
        <v>10</v>
      </c>
      <c r="R1718" t="n">
        <v>33</v>
      </c>
    </row>
    <row r="1719" spans="16:18">
      <c r="P1719" s="12" t="n">
        <v>42031</v>
      </c>
      <c r="Q1719">
        <f>Q1712-1</f>
        <v>10</v>
      </c>
      <c r="R1719" t="n">
        <v>33</v>
      </c>
    </row>
    <row r="1720" spans="16:18">
      <c r="P1720" s="12" t="n">
        <v>42030</v>
      </c>
      <c r="Q1720">
        <f>Q1713-1</f>
        <v>10</v>
      </c>
      <c r="R1720" t="n">
        <v>33</v>
      </c>
    </row>
    <row r="1721" spans="16:18">
      <c r="P1721" s="12" t="n">
        <v>42029</v>
      </c>
      <c r="Q1721">
        <f>Q1714-1</f>
        <v>9</v>
      </c>
      <c r="R1721" t="n">
        <v>33</v>
      </c>
    </row>
    <row r="1722" spans="16:18">
      <c r="P1722" s="12" t="n">
        <v>42028</v>
      </c>
      <c r="Q1722">
        <f>Q1715-1</f>
        <v>9</v>
      </c>
      <c r="R1722" t="n">
        <v>33</v>
      </c>
    </row>
    <row r="1723" spans="16:18">
      <c r="P1723" s="12" t="n">
        <v>42027</v>
      </c>
      <c r="Q1723">
        <f>Q1716-1</f>
        <v>9</v>
      </c>
      <c r="R1723" t="n">
        <v>33</v>
      </c>
    </row>
    <row r="1724" spans="16:18">
      <c r="P1724" s="12" t="n">
        <v>42026</v>
      </c>
      <c r="Q1724">
        <f>Q1717-1</f>
        <v>9</v>
      </c>
      <c r="R1724" t="n">
        <v>33</v>
      </c>
    </row>
    <row r="1725" spans="16:18">
      <c r="P1725" s="12" t="n">
        <v>42025</v>
      </c>
      <c r="Q1725">
        <f>Q1718-1</f>
        <v>9</v>
      </c>
      <c r="R1725" t="n">
        <v>33</v>
      </c>
    </row>
    <row r="1726" spans="16:18">
      <c r="P1726" s="12" t="n">
        <v>42024</v>
      </c>
      <c r="Q1726">
        <f>Q1719-1</f>
        <v>9</v>
      </c>
      <c r="R1726" t="n">
        <v>33</v>
      </c>
    </row>
    <row r="1727" spans="16:18">
      <c r="P1727" s="12" t="n">
        <v>42023</v>
      </c>
      <c r="Q1727">
        <f>Q1720-1</f>
        <v>9</v>
      </c>
      <c r="R1727" t="n">
        <v>33</v>
      </c>
    </row>
    <row r="1728" spans="16:18">
      <c r="P1728" s="12" t="n">
        <v>42022</v>
      </c>
      <c r="Q1728">
        <f>Q1721-1</f>
        <v>8</v>
      </c>
      <c r="R1728" t="n">
        <v>33</v>
      </c>
    </row>
    <row r="1729" spans="16:18">
      <c r="P1729" s="12" t="n">
        <v>42021</v>
      </c>
      <c r="Q1729">
        <f>Q1722-1</f>
        <v>8</v>
      </c>
      <c r="R1729" t="n">
        <v>33</v>
      </c>
    </row>
    <row r="1730" spans="16:18">
      <c r="P1730" s="12" t="n">
        <v>42020</v>
      </c>
      <c r="Q1730">
        <f>Q1723-1</f>
        <v>8</v>
      </c>
      <c r="R1730" t="n">
        <v>33</v>
      </c>
    </row>
    <row r="1731" spans="16:18">
      <c r="P1731" s="12" t="n">
        <v>42019</v>
      </c>
      <c r="Q1731">
        <f>Q1724-1</f>
        <v>8</v>
      </c>
      <c r="R1731" t="n">
        <v>33</v>
      </c>
    </row>
    <row r="1732" spans="16:18">
      <c r="P1732" s="12" t="n">
        <v>42018</v>
      </c>
      <c r="Q1732">
        <f>Q1725-1</f>
        <v>8</v>
      </c>
      <c r="R1732" t="n">
        <v>33</v>
      </c>
    </row>
    <row r="1733" spans="16:18">
      <c r="P1733" s="12" t="n">
        <v>42017</v>
      </c>
      <c r="Q1733">
        <f>Q1726-1</f>
        <v>8</v>
      </c>
      <c r="R1733" t="n">
        <v>33</v>
      </c>
    </row>
    <row r="1734" spans="16:18">
      <c r="P1734" s="12" t="n">
        <v>42016</v>
      </c>
      <c r="Q1734">
        <f>Q1727-1</f>
        <v>8</v>
      </c>
      <c r="R1734" t="n">
        <v>33</v>
      </c>
    </row>
    <row r="1735" spans="16:18">
      <c r="P1735" s="12" t="n">
        <v>42015</v>
      </c>
      <c r="Q1735">
        <f>Q1728-1</f>
        <v>7</v>
      </c>
      <c r="R1735" t="n">
        <v>33</v>
      </c>
    </row>
    <row r="1736" spans="16:18">
      <c r="P1736" s="12" t="n">
        <v>42014</v>
      </c>
      <c r="Q1736">
        <f>Q1729-1</f>
        <v>7</v>
      </c>
      <c r="R1736" t="n">
        <v>33</v>
      </c>
    </row>
    <row r="1737" spans="16:18">
      <c r="P1737" s="12" t="n">
        <v>42013</v>
      </c>
      <c r="Q1737">
        <f>Q1730-1</f>
        <v>7</v>
      </c>
      <c r="R1737" t="n">
        <v>33</v>
      </c>
    </row>
    <row r="1738" spans="16:18">
      <c r="P1738" s="12" t="n">
        <v>42012</v>
      </c>
      <c r="Q1738">
        <f>Q1731-1</f>
        <v>7</v>
      </c>
      <c r="R1738" t="n">
        <v>33</v>
      </c>
    </row>
    <row r="1739" spans="16:18">
      <c r="P1739" s="12" t="n">
        <v>42011</v>
      </c>
      <c r="Q1739">
        <f>Q1732-1</f>
        <v>7</v>
      </c>
      <c r="R1739" t="n">
        <v>33</v>
      </c>
    </row>
    <row r="1740" spans="16:18">
      <c r="P1740" s="12" t="n">
        <v>42010</v>
      </c>
      <c r="Q1740">
        <f>Q1733-1</f>
        <v>7</v>
      </c>
      <c r="R1740" t="n">
        <v>33</v>
      </c>
    </row>
    <row r="1741" spans="16:18">
      <c r="P1741" s="12" t="n">
        <v>42009</v>
      </c>
      <c r="Q1741">
        <f>Q1734-1</f>
        <v>7</v>
      </c>
      <c r="R1741" t="n">
        <v>33</v>
      </c>
    </row>
    <row r="1742" spans="16:18">
      <c r="P1742" s="12" t="n">
        <v>42008</v>
      </c>
      <c r="Q1742">
        <f>Q1735-1</f>
        <v>6</v>
      </c>
      <c r="R1742" t="n">
        <v>33</v>
      </c>
    </row>
    <row r="1743" spans="16:18">
      <c r="P1743" s="12" t="n">
        <v>42007</v>
      </c>
      <c r="Q1743">
        <f>Q1736-1</f>
        <v>6</v>
      </c>
      <c r="R1743" t="n">
        <v>33</v>
      </c>
    </row>
    <row r="1744" spans="16:18">
      <c r="P1744" s="12" t="n">
        <v>42006</v>
      </c>
      <c r="Q1744">
        <f>Q1737-1</f>
        <v>6</v>
      </c>
      <c r="R1744" t="n">
        <v>33</v>
      </c>
    </row>
    <row r="1745" spans="16:18">
      <c r="P1745" s="12" t="n">
        <v>42005</v>
      </c>
      <c r="Q1745">
        <f>Q1738-1</f>
        <v>6</v>
      </c>
      <c r="R1745" t="n">
        <v>33</v>
      </c>
    </row>
    <row r="1746" spans="16:18">
      <c r="P1746" s="12" t="n">
        <v>42004</v>
      </c>
      <c r="Q1746">
        <f>Q1739-1</f>
        <v>6</v>
      </c>
      <c r="R1746" t="n">
        <v>33</v>
      </c>
    </row>
    <row r="1747" spans="16:18">
      <c r="P1747" s="12" t="n">
        <v>42003</v>
      </c>
      <c r="Q1747">
        <f>Q1740-1</f>
        <v>6</v>
      </c>
      <c r="R1747" t="n">
        <v>33</v>
      </c>
    </row>
    <row r="1748" spans="16:18">
      <c r="P1748" s="12" t="n">
        <v>42002</v>
      </c>
      <c r="Q1748">
        <f>Q1741-1</f>
        <v>6</v>
      </c>
      <c r="R1748" t="n">
        <v>33</v>
      </c>
    </row>
    <row r="1749" spans="16:18">
      <c r="P1749" s="12" t="n">
        <v>42001</v>
      </c>
      <c r="Q1749">
        <f>Q1742-1</f>
        <v>5</v>
      </c>
      <c r="R1749" t="n">
        <v>33</v>
      </c>
    </row>
    <row r="1750" spans="16:18">
      <c r="P1750" s="12" t="n">
        <v>42000</v>
      </c>
      <c r="Q1750">
        <f>Q1743-1</f>
        <v>5</v>
      </c>
      <c r="R1750" t="n">
        <v>33</v>
      </c>
    </row>
    <row r="1751" spans="16:18">
      <c r="P1751" s="12" t="n">
        <v>41999</v>
      </c>
      <c r="Q1751">
        <f>Q1744-1</f>
        <v>5</v>
      </c>
      <c r="R1751" t="n">
        <v>33</v>
      </c>
    </row>
    <row r="1752" spans="16:18">
      <c r="P1752" s="12" t="n">
        <v>41998</v>
      </c>
      <c r="Q1752">
        <f>Q1745-1</f>
        <v>5</v>
      </c>
      <c r="R1752" t="n">
        <v>33</v>
      </c>
    </row>
    <row r="1753" spans="16:18">
      <c r="P1753" s="12" t="n">
        <v>41997</v>
      </c>
      <c r="Q1753">
        <f>Q1746-1</f>
        <v>5</v>
      </c>
      <c r="R1753" t="n">
        <v>33</v>
      </c>
    </row>
    <row r="1754" spans="16:18">
      <c r="P1754" s="12" t="n">
        <v>41996</v>
      </c>
      <c r="Q1754">
        <f>Q1747-1</f>
        <v>5</v>
      </c>
      <c r="R1754" t="n">
        <v>33</v>
      </c>
    </row>
    <row r="1755" spans="16:18">
      <c r="P1755" s="12" t="n">
        <v>41995</v>
      </c>
      <c r="Q1755">
        <f>Q1748-1</f>
        <v>5</v>
      </c>
      <c r="R1755" t="n">
        <v>33</v>
      </c>
    </row>
    <row r="1756" spans="16:18">
      <c r="P1756" s="12" t="n">
        <v>41994</v>
      </c>
      <c r="Q1756">
        <f>Q1749-1</f>
        <v>4</v>
      </c>
      <c r="R1756" t="n">
        <v>33</v>
      </c>
    </row>
    <row r="1757" spans="16:18">
      <c r="P1757" s="12" t="n">
        <v>41993</v>
      </c>
      <c r="Q1757">
        <f>Q1750-1</f>
        <v>4</v>
      </c>
      <c r="R1757" t="n">
        <v>33</v>
      </c>
    </row>
    <row r="1758" spans="16:18">
      <c r="P1758" s="12" t="n">
        <v>41992</v>
      </c>
      <c r="Q1758">
        <f>Q1751-1</f>
        <v>4</v>
      </c>
      <c r="R1758" t="n">
        <v>33</v>
      </c>
    </row>
    <row r="1759" spans="16:18">
      <c r="P1759" s="12" t="n">
        <v>41991</v>
      </c>
      <c r="Q1759">
        <f>Q1752-1</f>
        <v>4</v>
      </c>
      <c r="R1759" t="n">
        <v>33</v>
      </c>
    </row>
    <row r="1760" spans="16:18">
      <c r="P1760" s="12" t="n">
        <v>41990</v>
      </c>
      <c r="Q1760">
        <f>Q1753-1</f>
        <v>4</v>
      </c>
      <c r="R1760" t="n">
        <v>33</v>
      </c>
    </row>
    <row r="1761" spans="16:18">
      <c r="P1761" s="12" t="n">
        <v>41989</v>
      </c>
      <c r="Q1761">
        <f>Q1754-1</f>
        <v>4</v>
      </c>
      <c r="R1761" t="n">
        <v>33</v>
      </c>
    </row>
    <row r="1762" spans="16:18">
      <c r="P1762" s="12" t="n">
        <v>41988</v>
      </c>
      <c r="Q1762">
        <f>Q1755-1</f>
        <v>4</v>
      </c>
      <c r="R1762" t="n">
        <v>33</v>
      </c>
    </row>
    <row r="1763" spans="16:18">
      <c r="P1763" s="12" t="n">
        <v>41987</v>
      </c>
      <c r="Q1763">
        <f>Q1756-1</f>
        <v>3</v>
      </c>
      <c r="R1763" t="n">
        <v>33</v>
      </c>
    </row>
    <row r="1764" spans="16:18">
      <c r="P1764" s="12" t="n">
        <v>41986</v>
      </c>
      <c r="Q1764">
        <f>Q1757-1</f>
        <v>3</v>
      </c>
      <c r="R1764" t="n">
        <v>33</v>
      </c>
    </row>
    <row r="1765" spans="16:18">
      <c r="P1765" s="12" t="n">
        <v>41985</v>
      </c>
      <c r="Q1765">
        <f>Q1758-1</f>
        <v>3</v>
      </c>
      <c r="R1765" t="n">
        <v>33</v>
      </c>
    </row>
    <row r="1766" spans="16:18">
      <c r="P1766" s="12" t="n">
        <v>41984</v>
      </c>
      <c r="Q1766">
        <f>Q1759-1</f>
        <v>3</v>
      </c>
      <c r="R1766" t="n">
        <v>33</v>
      </c>
    </row>
    <row r="1767" spans="16:18">
      <c r="P1767" s="12" t="n">
        <v>41983</v>
      </c>
      <c r="Q1767">
        <f>Q1760-1</f>
        <v>3</v>
      </c>
      <c r="R1767" t="n">
        <v>33</v>
      </c>
    </row>
    <row r="1768" spans="16:18">
      <c r="P1768" s="12" t="n">
        <v>41982</v>
      </c>
      <c r="Q1768">
        <f>Q1761-1</f>
        <v>3</v>
      </c>
      <c r="R1768" t="n">
        <v>33</v>
      </c>
    </row>
    <row r="1769" spans="16:18">
      <c r="P1769" s="12" t="n">
        <v>41981</v>
      </c>
      <c r="Q1769">
        <f>Q1762-1</f>
        <v>3</v>
      </c>
      <c r="R1769" t="n">
        <v>33</v>
      </c>
    </row>
    <row r="1770" spans="16:18">
      <c r="P1770" s="12" t="n">
        <v>41980</v>
      </c>
      <c r="Q1770">
        <f>Q1763-1</f>
        <v>2</v>
      </c>
      <c r="R1770" t="n">
        <v>33</v>
      </c>
    </row>
    <row r="1771" spans="16:18">
      <c r="P1771" s="12" t="n">
        <v>41979</v>
      </c>
      <c r="Q1771">
        <f>Q1764-1</f>
        <v>2</v>
      </c>
      <c r="R1771" t="n">
        <v>33</v>
      </c>
    </row>
    <row r="1772" spans="16:18">
      <c r="P1772" s="12" t="n">
        <v>41978</v>
      </c>
      <c r="Q1772">
        <f>Q1765-1</f>
        <v>2</v>
      </c>
      <c r="R1772" t="n">
        <v>33</v>
      </c>
    </row>
    <row r="1773" spans="16:18">
      <c r="P1773" s="12" t="n">
        <v>41977</v>
      </c>
      <c r="Q1773">
        <f>Q1766-1</f>
        <v>2</v>
      </c>
      <c r="R1773" t="n">
        <v>33</v>
      </c>
    </row>
    <row r="1774" spans="16:18">
      <c r="P1774" s="12" t="n">
        <v>41976</v>
      </c>
      <c r="Q1774">
        <f>Q1767-1</f>
        <v>2</v>
      </c>
      <c r="R1774" t="n">
        <v>33</v>
      </c>
    </row>
    <row r="1775" spans="16:18">
      <c r="P1775" s="12" t="n">
        <v>41975</v>
      </c>
      <c r="Q1775">
        <f>Q1768-1</f>
        <v>2</v>
      </c>
      <c r="R1775" t="n">
        <v>33</v>
      </c>
    </row>
    <row r="1776" spans="16:18">
      <c r="P1776" s="12" t="n">
        <v>41974</v>
      </c>
      <c r="Q1776">
        <f>Q1769-1</f>
        <v>2</v>
      </c>
      <c r="R1776" t="n">
        <v>33</v>
      </c>
    </row>
    <row r="1777" spans="16:18">
      <c r="P1777" s="12" t="n">
        <v>41973</v>
      </c>
      <c r="Q1777">
        <f>Q1770-1</f>
        <v>1</v>
      </c>
      <c r="R1777" t="n">
        <v>33</v>
      </c>
    </row>
    <row r="1778" spans="16:18">
      <c r="P1778" s="12" t="n">
        <v>41972</v>
      </c>
      <c r="Q1778">
        <f>Q1771-1</f>
        <v>1</v>
      </c>
      <c r="R1778" t="n">
        <v>33</v>
      </c>
    </row>
    <row r="1779" spans="16:18">
      <c r="P1779" s="12" t="n">
        <v>41971</v>
      </c>
      <c r="Q1779">
        <f>Q1772-1</f>
        <v>1</v>
      </c>
      <c r="R1779" t="n">
        <v>33</v>
      </c>
    </row>
    <row r="1780" spans="16:18">
      <c r="P1780" s="12" t="n">
        <v>41970</v>
      </c>
      <c r="Q1780">
        <f>Q1773-1</f>
        <v>1</v>
      </c>
      <c r="R1780" t="n">
        <v>33</v>
      </c>
    </row>
    <row r="1781" spans="16:18">
      <c r="P1781" s="12" t="n">
        <v>41969</v>
      </c>
      <c r="Q1781">
        <f>Q1774-1</f>
        <v>1</v>
      </c>
      <c r="R1781" t="n">
        <v>33</v>
      </c>
    </row>
    <row r="1782" spans="16:18">
      <c r="P1782" s="12" t="n">
        <v>41968</v>
      </c>
      <c r="Q1782">
        <f>Q1775-1</f>
        <v>1</v>
      </c>
      <c r="R1782" t="n">
        <v>33</v>
      </c>
    </row>
    <row r="1783" spans="16:18">
      <c r="P1783" s="12" t="n">
        <v>41967</v>
      </c>
      <c r="Q1783">
        <f>Q1776-1</f>
        <v>1</v>
      </c>
      <c r="R1783" t="n">
        <v>33</v>
      </c>
    </row>
    <row r="1784" spans="16:18">
      <c r="P1784" s="12" t="n">
        <v>41966</v>
      </c>
      <c r="Q1784" t="n">
        <v>16</v>
      </c>
      <c r="R1784" t="n">
        <v>32</v>
      </c>
    </row>
    <row r="1785" spans="16:18">
      <c r="P1785" s="12" t="n">
        <v>41965</v>
      </c>
      <c r="Q1785" t="n">
        <v>16</v>
      </c>
      <c r="R1785" t="n">
        <v>32</v>
      </c>
    </row>
    <row r="1786" spans="16:18">
      <c r="P1786" s="12" t="n">
        <v>41964</v>
      </c>
      <c r="Q1786" t="n">
        <v>16</v>
      </c>
      <c r="R1786" t="n">
        <v>32</v>
      </c>
    </row>
    <row r="1787" spans="16:18">
      <c r="P1787" s="12" t="n">
        <v>41963</v>
      </c>
      <c r="Q1787" t="n">
        <v>16</v>
      </c>
      <c r="R1787" t="n">
        <v>32</v>
      </c>
    </row>
    <row r="1788" spans="16:18">
      <c r="P1788" s="12" t="n">
        <v>41962</v>
      </c>
      <c r="Q1788" t="n">
        <v>16</v>
      </c>
      <c r="R1788" t="n">
        <v>32</v>
      </c>
    </row>
    <row r="1789" spans="16:18">
      <c r="P1789" s="12" t="n">
        <v>41961</v>
      </c>
      <c r="Q1789" t="n">
        <v>16</v>
      </c>
      <c r="R1789" t="n">
        <v>32</v>
      </c>
    </row>
    <row r="1790" spans="16:18">
      <c r="P1790" s="12" t="n">
        <v>41960</v>
      </c>
      <c r="Q1790" t="n">
        <v>16</v>
      </c>
      <c r="R1790" t="n">
        <v>32</v>
      </c>
    </row>
    <row r="1791" spans="16:18">
      <c r="P1791" s="12" t="n">
        <v>41959</v>
      </c>
      <c r="Q1791">
        <f>Q1784-1</f>
        <v>15</v>
      </c>
      <c r="R1791" t="n">
        <v>32</v>
      </c>
    </row>
    <row r="1792" spans="16:18">
      <c r="P1792" s="12" t="n">
        <v>41958</v>
      </c>
      <c r="Q1792">
        <f>Q1785-1</f>
        <v>15</v>
      </c>
      <c r="R1792" t="n">
        <v>32</v>
      </c>
    </row>
    <row r="1793" spans="16:18">
      <c r="P1793" s="12" t="n">
        <v>41957</v>
      </c>
      <c r="Q1793">
        <f>Q1786-1</f>
        <v>15</v>
      </c>
      <c r="R1793" t="n">
        <v>32</v>
      </c>
    </row>
    <row r="1794" spans="16:18">
      <c r="P1794" s="12" t="n">
        <v>41956</v>
      </c>
      <c r="Q1794">
        <f>Q1787-1</f>
        <v>15</v>
      </c>
      <c r="R1794" t="n">
        <v>32</v>
      </c>
    </row>
    <row r="1795" spans="16:18">
      <c r="P1795" s="12" t="n">
        <v>41955</v>
      </c>
      <c r="Q1795">
        <f>Q1788-1</f>
        <v>15</v>
      </c>
      <c r="R1795" t="n">
        <v>32</v>
      </c>
    </row>
    <row r="1796" spans="16:18">
      <c r="P1796" s="12" t="n">
        <v>41954</v>
      </c>
      <c r="Q1796">
        <f>Q1789-1</f>
        <v>15</v>
      </c>
      <c r="R1796" t="n">
        <v>32</v>
      </c>
    </row>
    <row r="1797" spans="16:18">
      <c r="P1797" s="12" t="n">
        <v>41953</v>
      </c>
      <c r="Q1797">
        <f>Q1790-1</f>
        <v>15</v>
      </c>
      <c r="R1797" t="n">
        <v>32</v>
      </c>
    </row>
    <row r="1798" spans="16:18">
      <c r="P1798" s="12" t="n">
        <v>41952</v>
      </c>
      <c r="Q1798">
        <f>Q1791-1</f>
        <v>14</v>
      </c>
      <c r="R1798" t="n">
        <v>32</v>
      </c>
    </row>
    <row r="1799" spans="16:18">
      <c r="P1799" s="12" t="n">
        <v>41951</v>
      </c>
      <c r="Q1799">
        <f>Q1792-1</f>
        <v>14</v>
      </c>
      <c r="R1799" t="n">
        <v>32</v>
      </c>
    </row>
    <row r="1800" spans="16:18">
      <c r="P1800" s="12" t="n">
        <v>41950</v>
      </c>
      <c r="Q1800">
        <f>Q1793-1</f>
        <v>14</v>
      </c>
      <c r="R1800" t="n">
        <v>32</v>
      </c>
    </row>
    <row r="1801" spans="16:18">
      <c r="P1801" s="12" t="n">
        <v>41949</v>
      </c>
      <c r="Q1801">
        <f>Q1794-1</f>
        <v>14</v>
      </c>
      <c r="R1801" t="n">
        <v>32</v>
      </c>
    </row>
    <row r="1802" spans="16:18">
      <c r="P1802" s="12" t="n">
        <v>41948</v>
      </c>
      <c r="Q1802">
        <f>Q1795-1</f>
        <v>14</v>
      </c>
      <c r="R1802" t="n">
        <v>32</v>
      </c>
    </row>
    <row r="1803" spans="16:18">
      <c r="P1803" s="12" t="n">
        <v>41947</v>
      </c>
      <c r="Q1803">
        <f>Q1796-1</f>
        <v>14</v>
      </c>
      <c r="R1803" t="n">
        <v>32</v>
      </c>
    </row>
    <row r="1804" spans="16:18">
      <c r="P1804" s="12" t="n">
        <v>41946</v>
      </c>
      <c r="Q1804">
        <f>Q1797-1</f>
        <v>14</v>
      </c>
      <c r="R1804" t="n">
        <v>32</v>
      </c>
    </row>
    <row r="1805" spans="16:18">
      <c r="P1805" s="12" t="n">
        <v>41945</v>
      </c>
      <c r="Q1805">
        <f>Q1798-1</f>
        <v>13</v>
      </c>
      <c r="R1805" t="n">
        <v>32</v>
      </c>
    </row>
    <row r="1806" spans="16:18">
      <c r="P1806" s="12" t="n">
        <v>41944</v>
      </c>
      <c r="Q1806">
        <f>Q1799-1</f>
        <v>13</v>
      </c>
      <c r="R1806" t="n">
        <v>32</v>
      </c>
    </row>
    <row r="1807" spans="16:18">
      <c r="P1807" s="12" t="n">
        <v>41943</v>
      </c>
      <c r="Q1807">
        <f>Q1800-1</f>
        <v>13</v>
      </c>
      <c r="R1807" t="n">
        <v>32</v>
      </c>
    </row>
    <row r="1808" spans="16:18">
      <c r="P1808" s="12" t="n">
        <v>41942</v>
      </c>
      <c r="Q1808">
        <f>Q1801-1</f>
        <v>13</v>
      </c>
      <c r="R1808" t="n">
        <v>32</v>
      </c>
    </row>
    <row r="1809" spans="16:18">
      <c r="P1809" s="12" t="n">
        <v>41941</v>
      </c>
      <c r="Q1809">
        <f>Q1802-1</f>
        <v>13</v>
      </c>
      <c r="R1809" t="n">
        <v>32</v>
      </c>
    </row>
    <row r="1810" spans="16:18">
      <c r="P1810" s="12" t="n">
        <v>41940</v>
      </c>
      <c r="Q1810">
        <f>Q1803-1</f>
        <v>13</v>
      </c>
      <c r="R1810" t="n">
        <v>32</v>
      </c>
    </row>
    <row r="1811" spans="16:18">
      <c r="P1811" s="12" t="n">
        <v>41939</v>
      </c>
      <c r="Q1811">
        <f>Q1804-1</f>
        <v>13</v>
      </c>
      <c r="R1811" t="n">
        <v>32</v>
      </c>
    </row>
    <row r="1812" spans="16:18">
      <c r="P1812" s="12" t="n">
        <v>41938</v>
      </c>
      <c r="Q1812">
        <f>Q1805-1</f>
        <v>12</v>
      </c>
      <c r="R1812" t="n">
        <v>32</v>
      </c>
    </row>
    <row r="1813" spans="16:18">
      <c r="P1813" s="12" t="n">
        <v>41937</v>
      </c>
      <c r="Q1813">
        <f>Q1806-1</f>
        <v>12</v>
      </c>
      <c r="R1813" t="n">
        <v>32</v>
      </c>
    </row>
    <row r="1814" spans="16:18">
      <c r="P1814" s="12" t="n">
        <v>41936</v>
      </c>
      <c r="Q1814">
        <f>Q1807-1</f>
        <v>12</v>
      </c>
      <c r="R1814" t="n">
        <v>32</v>
      </c>
    </row>
    <row r="1815" spans="16:18">
      <c r="P1815" s="12" t="n">
        <v>41935</v>
      </c>
      <c r="Q1815">
        <f>Q1808-1</f>
        <v>12</v>
      </c>
      <c r="R1815" t="n">
        <v>32</v>
      </c>
    </row>
    <row r="1816" spans="16:18">
      <c r="P1816" s="12" t="n">
        <v>41934</v>
      </c>
      <c r="Q1816">
        <f>Q1809-1</f>
        <v>12</v>
      </c>
      <c r="R1816" t="n">
        <v>32</v>
      </c>
    </row>
    <row r="1817" spans="16:18">
      <c r="P1817" s="12" t="n">
        <v>41933</v>
      </c>
      <c r="Q1817">
        <f>Q1810-1</f>
        <v>12</v>
      </c>
      <c r="R1817" t="n">
        <v>32</v>
      </c>
    </row>
    <row r="1818" spans="16:18">
      <c r="P1818" s="12" t="n">
        <v>41932</v>
      </c>
      <c r="Q1818">
        <f>Q1811-1</f>
        <v>12</v>
      </c>
      <c r="R1818" t="n">
        <v>32</v>
      </c>
    </row>
    <row r="1819" spans="16:18">
      <c r="P1819" s="12" t="n">
        <v>41931</v>
      </c>
      <c r="Q1819">
        <f>Q1812-1</f>
        <v>11</v>
      </c>
      <c r="R1819" t="n">
        <v>32</v>
      </c>
    </row>
    <row r="1820" spans="16:18">
      <c r="P1820" s="12" t="n">
        <v>41930</v>
      </c>
      <c r="Q1820">
        <f>Q1813-1</f>
        <v>11</v>
      </c>
      <c r="R1820" t="n">
        <v>32</v>
      </c>
    </row>
    <row r="1821" spans="16:18">
      <c r="P1821" s="12" t="n">
        <v>41929</v>
      </c>
      <c r="Q1821">
        <f>Q1814-1</f>
        <v>11</v>
      </c>
      <c r="R1821" t="n">
        <v>32</v>
      </c>
    </row>
    <row r="1822" spans="16:18">
      <c r="P1822" s="12" t="n">
        <v>41928</v>
      </c>
      <c r="Q1822">
        <f>Q1815-1</f>
        <v>11</v>
      </c>
      <c r="R1822" t="n">
        <v>32</v>
      </c>
    </row>
    <row r="1823" spans="16:18">
      <c r="P1823" s="12" t="n">
        <v>41927</v>
      </c>
      <c r="Q1823">
        <f>Q1816-1</f>
        <v>11</v>
      </c>
      <c r="R1823" t="n">
        <v>32</v>
      </c>
    </row>
    <row r="1824" spans="16:18">
      <c r="P1824" s="12" t="n">
        <v>41926</v>
      </c>
      <c r="Q1824">
        <f>Q1817-1</f>
        <v>11</v>
      </c>
      <c r="R1824" t="n">
        <v>32</v>
      </c>
    </row>
    <row r="1825" spans="16:18">
      <c r="P1825" s="12" t="n">
        <v>41925</v>
      </c>
      <c r="Q1825">
        <f>Q1818-1</f>
        <v>11</v>
      </c>
      <c r="R1825" t="n">
        <v>32</v>
      </c>
    </row>
    <row r="1826" spans="16:18">
      <c r="P1826" s="12" t="n">
        <v>41924</v>
      </c>
      <c r="Q1826">
        <f>Q1819-1</f>
        <v>10</v>
      </c>
      <c r="R1826" t="n">
        <v>32</v>
      </c>
    </row>
    <row r="1827" spans="16:18">
      <c r="P1827" s="12" t="n">
        <v>41923</v>
      </c>
      <c r="Q1827">
        <f>Q1820-1</f>
        <v>10</v>
      </c>
      <c r="R1827" t="n">
        <v>32</v>
      </c>
    </row>
    <row r="1828" spans="16:18">
      <c r="P1828" s="12" t="n">
        <v>41922</v>
      </c>
      <c r="Q1828">
        <f>Q1821-1</f>
        <v>10</v>
      </c>
      <c r="R1828" t="n">
        <v>32</v>
      </c>
    </row>
    <row r="1829" spans="16:18">
      <c r="P1829" s="12" t="n">
        <v>41921</v>
      </c>
      <c r="Q1829">
        <f>Q1822-1</f>
        <v>10</v>
      </c>
      <c r="R1829" t="n">
        <v>32</v>
      </c>
    </row>
    <row r="1830" spans="16:18">
      <c r="P1830" s="12" t="n">
        <v>41920</v>
      </c>
      <c r="Q1830">
        <f>Q1823-1</f>
        <v>10</v>
      </c>
      <c r="R1830" t="n">
        <v>32</v>
      </c>
    </row>
    <row r="1831" spans="16:18">
      <c r="P1831" s="12" t="n">
        <v>41919</v>
      </c>
      <c r="Q1831">
        <f>Q1824-1</f>
        <v>10</v>
      </c>
      <c r="R1831" t="n">
        <v>32</v>
      </c>
    </row>
    <row r="1832" spans="16:18">
      <c r="P1832" s="12" t="n">
        <v>41918</v>
      </c>
      <c r="Q1832">
        <f>Q1825-1</f>
        <v>10</v>
      </c>
      <c r="R1832" t="n">
        <v>32</v>
      </c>
    </row>
    <row r="1833" spans="16:18">
      <c r="P1833" s="12" t="n">
        <v>41917</v>
      </c>
      <c r="Q1833">
        <f>Q1826-1</f>
        <v>9</v>
      </c>
      <c r="R1833" t="n">
        <v>32</v>
      </c>
    </row>
    <row r="1834" spans="16:18">
      <c r="P1834" s="12" t="n">
        <v>41916</v>
      </c>
      <c r="Q1834">
        <f>Q1827-1</f>
        <v>9</v>
      </c>
      <c r="R1834" t="n">
        <v>32</v>
      </c>
    </row>
    <row r="1835" spans="16:18">
      <c r="P1835" s="12" t="n">
        <v>41915</v>
      </c>
      <c r="Q1835">
        <f>Q1828-1</f>
        <v>9</v>
      </c>
      <c r="R1835" t="n">
        <v>32</v>
      </c>
    </row>
    <row r="1836" spans="16:18">
      <c r="P1836" s="12" t="n">
        <v>41914</v>
      </c>
      <c r="Q1836">
        <f>Q1829-1</f>
        <v>9</v>
      </c>
      <c r="R1836" t="n">
        <v>32</v>
      </c>
    </row>
    <row r="1837" spans="16:18">
      <c r="P1837" s="12" t="n">
        <v>41913</v>
      </c>
      <c r="Q1837">
        <f>Q1830-1</f>
        <v>9</v>
      </c>
      <c r="R1837" t="n">
        <v>32</v>
      </c>
    </row>
    <row r="1838" spans="16:18">
      <c r="P1838" s="12" t="n">
        <v>41912</v>
      </c>
      <c r="Q1838">
        <f>Q1831-1</f>
        <v>9</v>
      </c>
      <c r="R1838" t="n">
        <v>32</v>
      </c>
    </row>
    <row r="1839" spans="16:18">
      <c r="P1839" s="12" t="n">
        <v>41911</v>
      </c>
      <c r="Q1839">
        <f>Q1832-1</f>
        <v>9</v>
      </c>
      <c r="R1839" t="n">
        <v>32</v>
      </c>
    </row>
    <row r="1840" spans="16:18">
      <c r="P1840" s="12" t="n">
        <v>41910</v>
      </c>
      <c r="Q1840">
        <f>Q1833-1</f>
        <v>8</v>
      </c>
      <c r="R1840" t="n">
        <v>32</v>
      </c>
    </row>
    <row r="1841" spans="16:18">
      <c r="P1841" s="12" t="n">
        <v>41909</v>
      </c>
      <c r="Q1841">
        <f>Q1834-1</f>
        <v>8</v>
      </c>
      <c r="R1841" t="n">
        <v>32</v>
      </c>
    </row>
    <row r="1842" spans="16:18">
      <c r="P1842" s="12" t="n">
        <v>41908</v>
      </c>
      <c r="Q1842">
        <f>Q1835-1</f>
        <v>8</v>
      </c>
      <c r="R1842" t="n">
        <v>32</v>
      </c>
    </row>
    <row r="1843" spans="16:18">
      <c r="P1843" s="12" t="n">
        <v>41907</v>
      </c>
      <c r="Q1843">
        <f>Q1836-1</f>
        <v>8</v>
      </c>
      <c r="R1843" t="n">
        <v>32</v>
      </c>
    </row>
    <row r="1844" spans="16:18">
      <c r="P1844" s="12" t="n">
        <v>41906</v>
      </c>
      <c r="Q1844">
        <f>Q1837-1</f>
        <v>8</v>
      </c>
      <c r="R1844" t="n">
        <v>32</v>
      </c>
    </row>
    <row r="1845" spans="16:18">
      <c r="P1845" s="12" t="n">
        <v>41905</v>
      </c>
      <c r="Q1845">
        <f>Q1838-1</f>
        <v>8</v>
      </c>
      <c r="R1845" t="n">
        <v>32</v>
      </c>
    </row>
    <row r="1846" spans="16:18">
      <c r="P1846" s="12" t="n">
        <v>41904</v>
      </c>
      <c r="Q1846">
        <f>Q1839-1</f>
        <v>8</v>
      </c>
      <c r="R1846" t="n">
        <v>32</v>
      </c>
    </row>
    <row r="1847" spans="16:18">
      <c r="P1847" s="12" t="n">
        <v>41903</v>
      </c>
      <c r="Q1847">
        <f>Q1840-1</f>
        <v>7</v>
      </c>
      <c r="R1847" t="n">
        <v>32</v>
      </c>
    </row>
    <row r="1848" spans="16:18">
      <c r="P1848" s="12" t="n">
        <v>41902</v>
      </c>
      <c r="Q1848">
        <f>Q1841-1</f>
        <v>7</v>
      </c>
      <c r="R1848" t="n">
        <v>32</v>
      </c>
    </row>
    <row r="1849" spans="16:18">
      <c r="P1849" s="12" t="n">
        <v>41901</v>
      </c>
      <c r="Q1849">
        <f>Q1842-1</f>
        <v>7</v>
      </c>
      <c r="R1849" t="n">
        <v>32</v>
      </c>
    </row>
    <row r="1850" spans="16:18">
      <c r="P1850" s="12" t="n">
        <v>41900</v>
      </c>
      <c r="Q1850">
        <f>Q1843-1</f>
        <v>7</v>
      </c>
      <c r="R1850" t="n">
        <v>32</v>
      </c>
    </row>
    <row r="1851" spans="16:18">
      <c r="P1851" s="12" t="n">
        <v>41899</v>
      </c>
      <c r="Q1851">
        <f>Q1844-1</f>
        <v>7</v>
      </c>
      <c r="R1851" t="n">
        <v>32</v>
      </c>
    </row>
    <row r="1852" spans="16:18">
      <c r="P1852" s="12" t="n">
        <v>41898</v>
      </c>
      <c r="Q1852">
        <f>Q1845-1</f>
        <v>7</v>
      </c>
      <c r="R1852" t="n">
        <v>32</v>
      </c>
    </row>
    <row r="1853" spans="16:18">
      <c r="P1853" s="12" t="n">
        <v>41897</v>
      </c>
      <c r="Q1853">
        <f>Q1846-1</f>
        <v>7</v>
      </c>
      <c r="R1853" t="n">
        <v>32</v>
      </c>
    </row>
    <row r="1854" spans="16:18">
      <c r="P1854" s="12" t="n">
        <v>41896</v>
      </c>
      <c r="Q1854">
        <f>Q1847-1</f>
        <v>6</v>
      </c>
      <c r="R1854" t="n">
        <v>32</v>
      </c>
    </row>
    <row r="1855" spans="16:18">
      <c r="P1855" s="12" t="n">
        <v>41895</v>
      </c>
      <c r="Q1855">
        <f>Q1848-1</f>
        <v>6</v>
      </c>
      <c r="R1855" t="n">
        <v>32</v>
      </c>
    </row>
    <row r="1856" spans="16:18">
      <c r="P1856" s="12" t="n">
        <v>41894</v>
      </c>
      <c r="Q1856">
        <f>Q1849-1</f>
        <v>6</v>
      </c>
      <c r="R1856" t="n">
        <v>32</v>
      </c>
    </row>
    <row r="1857" spans="16:18">
      <c r="P1857" s="12" t="n">
        <v>41893</v>
      </c>
      <c r="Q1857">
        <f>Q1850-1</f>
        <v>6</v>
      </c>
      <c r="R1857" t="n">
        <v>32</v>
      </c>
    </row>
    <row r="1858" spans="16:18">
      <c r="P1858" s="12" t="n">
        <v>41892</v>
      </c>
      <c r="Q1858">
        <f>Q1851-1</f>
        <v>6</v>
      </c>
      <c r="R1858" t="n">
        <v>32</v>
      </c>
    </row>
    <row r="1859" spans="16:18">
      <c r="P1859" s="12" t="n">
        <v>41891</v>
      </c>
      <c r="Q1859">
        <f>Q1852-1</f>
        <v>6</v>
      </c>
      <c r="R1859" t="n">
        <v>32</v>
      </c>
    </row>
    <row r="1860" spans="16:18">
      <c r="P1860" s="12" t="n">
        <v>41890</v>
      </c>
      <c r="Q1860">
        <f>Q1853-1</f>
        <v>6</v>
      </c>
      <c r="R1860" t="n">
        <v>32</v>
      </c>
    </row>
    <row r="1861" spans="16:18">
      <c r="P1861" s="12" t="n">
        <v>41889</v>
      </c>
      <c r="Q1861">
        <f>Q1854-1</f>
        <v>5</v>
      </c>
      <c r="R1861" t="n">
        <v>32</v>
      </c>
    </row>
    <row r="1862" spans="16:18">
      <c r="P1862" s="12" t="n">
        <v>41888</v>
      </c>
      <c r="Q1862">
        <f>Q1855-1</f>
        <v>5</v>
      </c>
      <c r="R1862" t="n">
        <v>32</v>
      </c>
    </row>
    <row r="1863" spans="16:18">
      <c r="P1863" s="12" t="n">
        <v>41887</v>
      </c>
      <c r="Q1863">
        <f>Q1856-1</f>
        <v>5</v>
      </c>
      <c r="R1863" t="n">
        <v>32</v>
      </c>
    </row>
    <row r="1864" spans="16:18">
      <c r="P1864" s="12" t="n">
        <v>41886</v>
      </c>
      <c r="Q1864">
        <f>Q1857-1</f>
        <v>5</v>
      </c>
      <c r="R1864" t="n">
        <v>32</v>
      </c>
    </row>
    <row r="1865" spans="16:18">
      <c r="P1865" s="12" t="n">
        <v>41885</v>
      </c>
      <c r="Q1865">
        <f>Q1858-1</f>
        <v>5</v>
      </c>
      <c r="R1865" t="n">
        <v>32</v>
      </c>
    </row>
    <row r="1866" spans="16:18">
      <c r="P1866" s="12" t="n">
        <v>41884</v>
      </c>
      <c r="Q1866">
        <f>Q1859-1</f>
        <v>5</v>
      </c>
      <c r="R1866" t="n">
        <v>32</v>
      </c>
    </row>
    <row r="1867" spans="16:18">
      <c r="P1867" s="12" t="n">
        <v>41883</v>
      </c>
      <c r="Q1867">
        <f>Q1860-1</f>
        <v>5</v>
      </c>
      <c r="R1867" t="n">
        <v>32</v>
      </c>
    </row>
    <row r="1868" spans="16:18">
      <c r="P1868" s="12" t="n">
        <v>41882</v>
      </c>
      <c r="Q1868">
        <f>Q1861-1</f>
        <v>4</v>
      </c>
      <c r="R1868" t="n">
        <v>32</v>
      </c>
    </row>
    <row r="1869" spans="16:18">
      <c r="P1869" s="12" t="n">
        <v>41881</v>
      </c>
      <c r="Q1869">
        <f>Q1862-1</f>
        <v>4</v>
      </c>
      <c r="R1869" t="n">
        <v>32</v>
      </c>
    </row>
    <row r="1870" spans="16:18">
      <c r="P1870" s="12" t="n">
        <v>41880</v>
      </c>
      <c r="Q1870">
        <f>Q1863-1</f>
        <v>4</v>
      </c>
      <c r="R1870" t="n">
        <v>32</v>
      </c>
    </row>
    <row r="1871" spans="16:18">
      <c r="P1871" s="12" t="n">
        <v>41879</v>
      </c>
      <c r="Q1871">
        <f>Q1864-1</f>
        <v>4</v>
      </c>
      <c r="R1871" t="n">
        <v>32</v>
      </c>
    </row>
    <row r="1872" spans="16:18">
      <c r="P1872" s="12" t="n">
        <v>41878</v>
      </c>
      <c r="Q1872">
        <f>Q1865-1</f>
        <v>4</v>
      </c>
      <c r="R1872" t="n">
        <v>32</v>
      </c>
    </row>
    <row r="1873" spans="16:18">
      <c r="P1873" s="12" t="n">
        <v>41877</v>
      </c>
      <c r="Q1873">
        <f>Q1866-1</f>
        <v>4</v>
      </c>
      <c r="R1873" t="n">
        <v>32</v>
      </c>
    </row>
    <row r="1874" spans="16:18">
      <c r="P1874" s="12" t="n">
        <v>41876</v>
      </c>
      <c r="Q1874">
        <f>Q1867-1</f>
        <v>4</v>
      </c>
      <c r="R1874" t="n">
        <v>32</v>
      </c>
    </row>
    <row r="1875" spans="16:18">
      <c r="P1875" s="12" t="n">
        <v>41875</v>
      </c>
      <c r="Q1875">
        <f>Q1868-1</f>
        <v>3</v>
      </c>
      <c r="R1875" t="n">
        <v>32</v>
      </c>
    </row>
    <row r="1876" spans="16:18">
      <c r="P1876" s="12" t="n">
        <v>41874</v>
      </c>
      <c r="Q1876">
        <f>Q1869-1</f>
        <v>3</v>
      </c>
      <c r="R1876" t="n">
        <v>32</v>
      </c>
    </row>
    <row r="1877" spans="16:18">
      <c r="P1877" s="12" t="n">
        <v>41873</v>
      </c>
      <c r="Q1877">
        <f>Q1870-1</f>
        <v>3</v>
      </c>
      <c r="R1877" t="n">
        <v>32</v>
      </c>
    </row>
    <row r="1878" spans="16:18">
      <c r="P1878" s="12" t="n">
        <v>41872</v>
      </c>
      <c r="Q1878">
        <f>Q1871-1</f>
        <v>3</v>
      </c>
      <c r="R1878" t="n">
        <v>32</v>
      </c>
    </row>
    <row r="1879" spans="16:18">
      <c r="P1879" s="12" t="n">
        <v>41871</v>
      </c>
      <c r="Q1879">
        <f>Q1872-1</f>
        <v>3</v>
      </c>
      <c r="R1879" t="n">
        <v>32</v>
      </c>
    </row>
    <row r="1880" spans="16:18">
      <c r="P1880" s="12" t="n">
        <v>41870</v>
      </c>
      <c r="Q1880">
        <f>Q1873-1</f>
        <v>3</v>
      </c>
      <c r="R1880" t="n">
        <v>32</v>
      </c>
    </row>
    <row r="1881" spans="16:18">
      <c r="P1881" s="12" t="n">
        <v>41869</v>
      </c>
      <c r="Q1881">
        <f>Q1874-1</f>
        <v>3</v>
      </c>
      <c r="R1881" t="n">
        <v>32</v>
      </c>
    </row>
    <row r="1882" spans="16:18">
      <c r="P1882" s="12" t="n">
        <v>41868</v>
      </c>
      <c r="Q1882">
        <f>Q1875-1</f>
        <v>2</v>
      </c>
      <c r="R1882" t="n">
        <v>32</v>
      </c>
    </row>
    <row r="1883" spans="16:18">
      <c r="P1883" s="12" t="n">
        <v>41867</v>
      </c>
      <c r="Q1883">
        <f>Q1876-1</f>
        <v>2</v>
      </c>
      <c r="R1883" t="n">
        <v>32</v>
      </c>
    </row>
    <row r="1884" spans="16:18">
      <c r="P1884" s="12" t="n">
        <v>41866</v>
      </c>
      <c r="Q1884">
        <f>Q1877-1</f>
        <v>2</v>
      </c>
      <c r="R1884" t="n">
        <v>32</v>
      </c>
    </row>
    <row r="1885" spans="16:18">
      <c r="P1885" s="12" t="n">
        <v>41865</v>
      </c>
      <c r="Q1885">
        <f>Q1878-1</f>
        <v>2</v>
      </c>
      <c r="R1885" t="n">
        <v>32</v>
      </c>
    </row>
    <row r="1886" spans="16:18">
      <c r="P1886" s="12" t="n">
        <v>41864</v>
      </c>
      <c r="Q1886">
        <f>Q1879-1</f>
        <v>2</v>
      </c>
      <c r="R1886" t="n">
        <v>32</v>
      </c>
    </row>
    <row r="1887" spans="16:18">
      <c r="P1887" s="12" t="n">
        <v>41863</v>
      </c>
      <c r="Q1887">
        <f>Q1880-1</f>
        <v>2</v>
      </c>
      <c r="R1887" t="n">
        <v>32</v>
      </c>
    </row>
    <row r="1888" spans="16:18">
      <c r="P1888" s="12" t="n">
        <v>41862</v>
      </c>
      <c r="Q1888">
        <f>Q1881-1</f>
        <v>2</v>
      </c>
      <c r="R1888" t="n">
        <v>32</v>
      </c>
    </row>
    <row r="1889" spans="16:18">
      <c r="P1889" s="12" t="n">
        <v>41861</v>
      </c>
      <c r="Q1889">
        <f>Q1882-1</f>
        <v>1</v>
      </c>
      <c r="R1889" t="n">
        <v>32</v>
      </c>
    </row>
    <row r="1890" spans="16:18">
      <c r="P1890" s="12" t="n">
        <v>41860</v>
      </c>
      <c r="Q1890">
        <f>Q1883-1</f>
        <v>1</v>
      </c>
      <c r="R1890" t="n">
        <v>32</v>
      </c>
    </row>
    <row r="1891" spans="16:18">
      <c r="P1891" s="12" t="n">
        <v>41859</v>
      </c>
      <c r="Q1891">
        <f>Q1884-1</f>
        <v>1</v>
      </c>
      <c r="R1891" t="n">
        <v>32</v>
      </c>
    </row>
    <row r="1892" spans="16:18">
      <c r="P1892" s="12" t="n">
        <v>41858</v>
      </c>
      <c r="Q1892">
        <f>Q1885-1</f>
        <v>1</v>
      </c>
      <c r="R1892" t="n">
        <v>32</v>
      </c>
    </row>
    <row r="1893" spans="16:18">
      <c r="P1893" s="12" t="n">
        <v>41857</v>
      </c>
      <c r="Q1893">
        <f>Q1886-1</f>
        <v>1</v>
      </c>
      <c r="R1893" t="n">
        <v>32</v>
      </c>
    </row>
    <row r="1894" spans="16:18">
      <c r="P1894" s="12" t="n">
        <v>41856</v>
      </c>
      <c r="Q1894">
        <f>Q1887-1</f>
        <v>1</v>
      </c>
      <c r="R1894" t="n">
        <v>32</v>
      </c>
    </row>
    <row r="1895" spans="16:18">
      <c r="P1895" s="12" t="n">
        <v>41855</v>
      </c>
      <c r="Q1895">
        <f>Q1888-1</f>
        <v>1</v>
      </c>
      <c r="R1895" t="n">
        <v>32</v>
      </c>
    </row>
    <row r="1896" spans="16:18">
      <c r="P1896" s="12" t="n">
        <v>41854</v>
      </c>
      <c r="Q1896" t="n">
        <v>16</v>
      </c>
      <c r="R1896" t="n">
        <v>31</v>
      </c>
    </row>
    <row r="1897" spans="16:18">
      <c r="P1897" s="12" t="n">
        <v>41853</v>
      </c>
      <c r="Q1897" t="n">
        <v>16</v>
      </c>
      <c r="R1897" t="n">
        <v>31</v>
      </c>
    </row>
    <row r="1898" spans="16:18">
      <c r="P1898" s="12" t="n">
        <v>41852</v>
      </c>
      <c r="Q1898" t="n">
        <v>16</v>
      </c>
      <c r="R1898" t="n">
        <v>31</v>
      </c>
    </row>
    <row r="1899" spans="16:18">
      <c r="P1899" s="12" t="n">
        <v>41851</v>
      </c>
      <c r="Q1899" t="n">
        <v>16</v>
      </c>
      <c r="R1899" t="n">
        <v>31</v>
      </c>
    </row>
    <row r="1900" spans="16:18">
      <c r="P1900" s="12" t="n">
        <v>41850</v>
      </c>
      <c r="Q1900" t="n">
        <v>16</v>
      </c>
      <c r="R1900" t="n">
        <v>31</v>
      </c>
    </row>
    <row r="1901" spans="16:18">
      <c r="P1901" s="12" t="n">
        <v>41849</v>
      </c>
      <c r="Q1901" t="n">
        <v>16</v>
      </c>
      <c r="R1901" t="n">
        <v>31</v>
      </c>
    </row>
    <row r="1902" spans="16:18">
      <c r="P1902" s="12" t="n">
        <v>41848</v>
      </c>
      <c r="Q1902" t="n">
        <v>16</v>
      </c>
      <c r="R1902" t="n">
        <v>31</v>
      </c>
    </row>
    <row r="1903" spans="16:18">
      <c r="P1903" s="12" t="n">
        <v>41847</v>
      </c>
      <c r="Q1903">
        <f>Q1896-1</f>
        <v>15</v>
      </c>
      <c r="R1903" t="n">
        <v>31</v>
      </c>
    </row>
    <row r="1904" spans="16:18">
      <c r="P1904" s="12" t="n">
        <v>41846</v>
      </c>
      <c r="Q1904">
        <f>Q1897-1</f>
        <v>15</v>
      </c>
      <c r="R1904" t="n">
        <v>31</v>
      </c>
    </row>
    <row r="1905" spans="16:18">
      <c r="P1905" s="12" t="n">
        <v>41845</v>
      </c>
      <c r="Q1905">
        <f>Q1898-1</f>
        <v>15</v>
      </c>
      <c r="R1905" t="n">
        <v>31</v>
      </c>
    </row>
    <row r="1906" spans="16:18">
      <c r="P1906" s="12" t="n">
        <v>41844</v>
      </c>
      <c r="Q1906">
        <f>Q1899-1</f>
        <v>15</v>
      </c>
      <c r="R1906" t="n">
        <v>31</v>
      </c>
    </row>
    <row r="1907" spans="16:18">
      <c r="P1907" s="12" t="n">
        <v>41843</v>
      </c>
      <c r="Q1907">
        <f>Q1900-1</f>
        <v>15</v>
      </c>
      <c r="R1907" t="n">
        <v>31</v>
      </c>
    </row>
    <row r="1908" spans="16:18">
      <c r="P1908" s="12" t="n">
        <v>41842</v>
      </c>
      <c r="Q1908">
        <f>Q1901-1</f>
        <v>15</v>
      </c>
      <c r="R1908" t="n">
        <v>31</v>
      </c>
    </row>
    <row r="1909" spans="16:18">
      <c r="P1909" s="12" t="n">
        <v>41841</v>
      </c>
      <c r="Q1909">
        <f>Q1902-1</f>
        <v>15</v>
      </c>
      <c r="R1909" t="n">
        <v>31</v>
      </c>
    </row>
    <row r="1910" spans="16:18">
      <c r="P1910" s="12" t="n">
        <v>41840</v>
      </c>
      <c r="Q1910">
        <f>Q1903-1</f>
        <v>14</v>
      </c>
      <c r="R1910" t="n">
        <v>31</v>
      </c>
    </row>
    <row r="1911" spans="16:18">
      <c r="P1911" s="12" t="n">
        <v>41839</v>
      </c>
      <c r="Q1911">
        <f>Q1904-1</f>
        <v>14</v>
      </c>
      <c r="R1911" t="n">
        <v>31</v>
      </c>
    </row>
    <row r="1912" spans="16:18">
      <c r="P1912" s="12" t="n">
        <v>41838</v>
      </c>
      <c r="Q1912">
        <f>Q1905-1</f>
        <v>14</v>
      </c>
      <c r="R1912" t="n">
        <v>31</v>
      </c>
    </row>
    <row r="1913" spans="16:18">
      <c r="P1913" s="12" t="n">
        <v>41837</v>
      </c>
      <c r="Q1913">
        <f>Q1906-1</f>
        <v>14</v>
      </c>
      <c r="R1913" t="n">
        <v>31</v>
      </c>
    </row>
    <row r="1914" spans="16:18">
      <c r="P1914" s="12" t="n">
        <v>41836</v>
      </c>
      <c r="Q1914">
        <f>Q1907-1</f>
        <v>14</v>
      </c>
      <c r="R1914" t="n">
        <v>31</v>
      </c>
    </row>
    <row r="1915" spans="16:18">
      <c r="P1915" s="12" t="n">
        <v>41835</v>
      </c>
      <c r="Q1915">
        <f>Q1908-1</f>
        <v>14</v>
      </c>
      <c r="R1915" t="n">
        <v>31</v>
      </c>
    </row>
    <row r="1916" spans="16:18">
      <c r="P1916" s="12" t="n">
        <v>41834</v>
      </c>
      <c r="Q1916">
        <f>Q1909-1</f>
        <v>14</v>
      </c>
      <c r="R1916" t="n">
        <v>31</v>
      </c>
    </row>
    <row r="1917" spans="16:18">
      <c r="P1917" s="12" t="n">
        <v>41833</v>
      </c>
      <c r="Q1917">
        <f>Q1910-1</f>
        <v>13</v>
      </c>
      <c r="R1917" t="n">
        <v>31</v>
      </c>
    </row>
    <row r="1918" spans="16:18">
      <c r="P1918" s="12" t="n">
        <v>41832</v>
      </c>
      <c r="Q1918">
        <f>Q1911-1</f>
        <v>13</v>
      </c>
      <c r="R1918" t="n">
        <v>31</v>
      </c>
    </row>
    <row r="1919" spans="16:18">
      <c r="P1919" s="12" t="n">
        <v>41831</v>
      </c>
      <c r="Q1919">
        <f>Q1912-1</f>
        <v>13</v>
      </c>
      <c r="R1919" t="n">
        <v>31</v>
      </c>
    </row>
    <row r="1920" spans="16:18">
      <c r="P1920" s="12" t="n">
        <v>41830</v>
      </c>
      <c r="Q1920">
        <f>Q1913-1</f>
        <v>13</v>
      </c>
      <c r="R1920" t="n">
        <v>31</v>
      </c>
    </row>
    <row r="1921" spans="16:18">
      <c r="P1921" s="12" t="n">
        <v>41829</v>
      </c>
      <c r="Q1921">
        <f>Q1914-1</f>
        <v>13</v>
      </c>
      <c r="R1921" t="n">
        <v>31</v>
      </c>
    </row>
    <row r="1922" spans="16:18">
      <c r="P1922" s="12" t="n">
        <v>41828</v>
      </c>
      <c r="Q1922">
        <f>Q1915-1</f>
        <v>13</v>
      </c>
      <c r="R1922" t="n">
        <v>31</v>
      </c>
    </row>
    <row r="1923" spans="16:18">
      <c r="P1923" s="12" t="n">
        <v>41827</v>
      </c>
      <c r="Q1923">
        <f>Q1916-1</f>
        <v>13</v>
      </c>
      <c r="R1923" t="n">
        <v>31</v>
      </c>
    </row>
    <row r="1924" spans="16:18">
      <c r="P1924" s="12" t="n">
        <v>41826</v>
      </c>
      <c r="Q1924">
        <f>Q1917-1</f>
        <v>12</v>
      </c>
      <c r="R1924" t="n">
        <v>31</v>
      </c>
    </row>
    <row r="1925" spans="16:18">
      <c r="P1925" s="12" t="n">
        <v>41825</v>
      </c>
      <c r="Q1925">
        <f>Q1918-1</f>
        <v>12</v>
      </c>
      <c r="R1925" t="n">
        <v>31</v>
      </c>
    </row>
    <row r="1926" spans="16:18">
      <c r="P1926" s="12" t="n">
        <v>41824</v>
      </c>
      <c r="Q1926">
        <f>Q1919-1</f>
        <v>12</v>
      </c>
      <c r="R1926" t="n">
        <v>31</v>
      </c>
    </row>
    <row r="1927" spans="16:18">
      <c r="P1927" s="12" t="n">
        <v>41823</v>
      </c>
      <c r="Q1927">
        <f>Q1920-1</f>
        <v>12</v>
      </c>
      <c r="R1927" t="n">
        <v>31</v>
      </c>
    </row>
    <row r="1928" spans="16:18">
      <c r="P1928" s="12" t="n">
        <v>41822</v>
      </c>
      <c r="Q1928">
        <f>Q1921-1</f>
        <v>12</v>
      </c>
      <c r="R1928" t="n">
        <v>31</v>
      </c>
    </row>
    <row r="1929" spans="16:18">
      <c r="P1929" s="12" t="n">
        <v>41821</v>
      </c>
      <c r="Q1929">
        <f>Q1922-1</f>
        <v>12</v>
      </c>
      <c r="R1929" t="n">
        <v>31</v>
      </c>
    </row>
    <row r="1930" spans="16:18">
      <c r="P1930" s="12" t="n">
        <v>41820</v>
      </c>
      <c r="Q1930">
        <f>Q1923-1</f>
        <v>12</v>
      </c>
      <c r="R1930" t="n">
        <v>31</v>
      </c>
    </row>
    <row r="1931" spans="16:18">
      <c r="P1931" s="12" t="n">
        <v>41819</v>
      </c>
      <c r="Q1931">
        <f>Q1924-1</f>
        <v>11</v>
      </c>
      <c r="R1931" t="n">
        <v>31</v>
      </c>
    </row>
    <row r="1932" spans="16:18">
      <c r="P1932" s="12" t="n">
        <v>41818</v>
      </c>
      <c r="Q1932">
        <f>Q1925-1</f>
        <v>11</v>
      </c>
      <c r="R1932" t="n">
        <v>31</v>
      </c>
    </row>
    <row r="1933" spans="16:18">
      <c r="P1933" s="12" t="n">
        <v>41817</v>
      </c>
      <c r="Q1933">
        <f>Q1926-1</f>
        <v>11</v>
      </c>
      <c r="R1933" t="n">
        <v>31</v>
      </c>
    </row>
    <row r="1934" spans="16:18">
      <c r="P1934" s="12" t="n">
        <v>41816</v>
      </c>
      <c r="Q1934">
        <f>Q1927-1</f>
        <v>11</v>
      </c>
      <c r="R1934" t="n">
        <v>31</v>
      </c>
    </row>
    <row r="1935" spans="16:18">
      <c r="P1935" s="12" t="n">
        <v>41815</v>
      </c>
      <c r="Q1935">
        <f>Q1928-1</f>
        <v>11</v>
      </c>
      <c r="R1935" t="n">
        <v>31</v>
      </c>
    </row>
    <row r="1936" spans="16:18">
      <c r="P1936" s="12" t="n">
        <v>41814</v>
      </c>
      <c r="Q1936">
        <f>Q1929-1</f>
        <v>11</v>
      </c>
      <c r="R1936" t="n">
        <v>31</v>
      </c>
    </row>
    <row r="1937" spans="16:18">
      <c r="P1937" s="12" t="n">
        <v>41813</v>
      </c>
      <c r="Q1937">
        <f>Q1930-1</f>
        <v>11</v>
      </c>
      <c r="R1937" t="n">
        <v>31</v>
      </c>
    </row>
    <row r="1938" spans="16:18">
      <c r="P1938" s="12" t="n">
        <v>41812</v>
      </c>
      <c r="Q1938">
        <f>Q1931-1</f>
        <v>10</v>
      </c>
      <c r="R1938" t="n">
        <v>31</v>
      </c>
    </row>
    <row r="1939" spans="16:18">
      <c r="P1939" s="12" t="n">
        <v>41811</v>
      </c>
      <c r="Q1939">
        <f>Q1932-1</f>
        <v>10</v>
      </c>
      <c r="R1939" t="n">
        <v>31</v>
      </c>
    </row>
    <row r="1940" spans="16:18">
      <c r="P1940" s="12" t="n">
        <v>41810</v>
      </c>
      <c r="Q1940">
        <f>Q1933-1</f>
        <v>10</v>
      </c>
      <c r="R1940" t="n">
        <v>31</v>
      </c>
    </row>
    <row r="1941" spans="16:18">
      <c r="P1941" s="12" t="n">
        <v>41809</v>
      </c>
      <c r="Q1941">
        <f>Q1934-1</f>
        <v>10</v>
      </c>
      <c r="R1941" t="n">
        <v>31</v>
      </c>
    </row>
    <row r="1942" spans="16:18">
      <c r="P1942" s="12" t="n">
        <v>41808</v>
      </c>
      <c r="Q1942">
        <f>Q1935-1</f>
        <v>10</v>
      </c>
      <c r="R1942" t="n">
        <v>31</v>
      </c>
    </row>
    <row r="1943" spans="16:18">
      <c r="P1943" s="12" t="n">
        <v>41807</v>
      </c>
      <c r="Q1943">
        <f>Q1936-1</f>
        <v>10</v>
      </c>
      <c r="R1943" t="n">
        <v>31</v>
      </c>
    </row>
    <row r="1944" spans="16:18">
      <c r="P1944" s="12" t="n">
        <v>41806</v>
      </c>
      <c r="Q1944">
        <f>Q1937-1</f>
        <v>10</v>
      </c>
      <c r="R1944" t="n">
        <v>31</v>
      </c>
    </row>
    <row r="1945" spans="16:18">
      <c r="P1945" s="12" t="n">
        <v>41805</v>
      </c>
      <c r="Q1945">
        <f>Q1938-1</f>
        <v>9</v>
      </c>
      <c r="R1945" t="n">
        <v>31</v>
      </c>
    </row>
    <row r="1946" spans="16:18">
      <c r="P1946" s="12" t="n">
        <v>41804</v>
      </c>
      <c r="Q1946">
        <f>Q1939-1</f>
        <v>9</v>
      </c>
      <c r="R1946" t="n">
        <v>31</v>
      </c>
    </row>
    <row r="1947" spans="16:18">
      <c r="P1947" s="12" t="n">
        <v>41803</v>
      </c>
      <c r="Q1947">
        <f>Q1940-1</f>
        <v>9</v>
      </c>
      <c r="R1947" t="n">
        <v>31</v>
      </c>
    </row>
    <row r="1948" spans="16:18">
      <c r="P1948" s="12" t="n">
        <v>41802</v>
      </c>
      <c r="Q1948">
        <f>Q1941-1</f>
        <v>9</v>
      </c>
      <c r="R1948" t="n">
        <v>31</v>
      </c>
    </row>
    <row r="1949" spans="16:18">
      <c r="P1949" s="12" t="n">
        <v>41801</v>
      </c>
      <c r="Q1949">
        <f>Q1942-1</f>
        <v>9</v>
      </c>
      <c r="R1949" t="n">
        <v>31</v>
      </c>
    </row>
    <row r="1950" spans="16:18">
      <c r="P1950" s="12" t="n">
        <v>41800</v>
      </c>
      <c r="Q1950">
        <f>Q1943-1</f>
        <v>9</v>
      </c>
      <c r="R1950" t="n">
        <v>31</v>
      </c>
    </row>
    <row r="1951" spans="16:18">
      <c r="P1951" s="12" t="n">
        <v>41799</v>
      </c>
      <c r="Q1951">
        <f>Q1944-1</f>
        <v>9</v>
      </c>
      <c r="R1951" t="n">
        <v>31</v>
      </c>
    </row>
    <row r="1952" spans="16:18">
      <c r="P1952" s="12" t="n">
        <v>41798</v>
      </c>
      <c r="Q1952">
        <f>Q1945-1</f>
        <v>8</v>
      </c>
      <c r="R1952" t="n">
        <v>31</v>
      </c>
    </row>
    <row r="1953" spans="16:18">
      <c r="P1953" s="12" t="n">
        <v>41797</v>
      </c>
      <c r="Q1953">
        <f>Q1946-1</f>
        <v>8</v>
      </c>
      <c r="R1953" t="n">
        <v>31</v>
      </c>
    </row>
    <row r="1954" spans="16:18">
      <c r="P1954" s="12" t="n">
        <v>41796</v>
      </c>
      <c r="Q1954">
        <f>Q1947-1</f>
        <v>8</v>
      </c>
      <c r="R1954" t="n">
        <v>31</v>
      </c>
    </row>
    <row r="1955" spans="16:18">
      <c r="P1955" s="12" t="n">
        <v>41795</v>
      </c>
      <c r="Q1955">
        <f>Q1948-1</f>
        <v>8</v>
      </c>
      <c r="R1955" t="n">
        <v>31</v>
      </c>
    </row>
    <row r="1956" spans="16:18">
      <c r="P1956" s="12" t="n">
        <v>41794</v>
      </c>
      <c r="Q1956">
        <f>Q1949-1</f>
        <v>8</v>
      </c>
      <c r="R1956" t="n">
        <v>31</v>
      </c>
    </row>
    <row r="1957" spans="16:18">
      <c r="P1957" s="12" t="n">
        <v>41793</v>
      </c>
      <c r="Q1957">
        <f>Q1950-1</f>
        <v>8</v>
      </c>
      <c r="R1957" t="n">
        <v>31</v>
      </c>
    </row>
    <row r="1958" spans="16:18">
      <c r="P1958" s="12" t="n">
        <v>41792</v>
      </c>
      <c r="Q1958">
        <f>Q1951-1</f>
        <v>8</v>
      </c>
      <c r="R1958" t="n">
        <v>31</v>
      </c>
    </row>
    <row r="1959" spans="16:18">
      <c r="P1959" s="12" t="n">
        <v>41791</v>
      </c>
      <c r="Q1959">
        <f>Q1952-1</f>
        <v>7</v>
      </c>
      <c r="R1959" t="n">
        <v>31</v>
      </c>
    </row>
    <row r="1960" spans="16:18">
      <c r="P1960" s="12" t="n">
        <v>41790</v>
      </c>
      <c r="Q1960">
        <f>Q1953-1</f>
        <v>7</v>
      </c>
      <c r="R1960" t="n">
        <v>31</v>
      </c>
    </row>
    <row r="1961" spans="16:18">
      <c r="P1961" s="12" t="n">
        <v>41789</v>
      </c>
      <c r="Q1961">
        <f>Q1954-1</f>
        <v>7</v>
      </c>
      <c r="R1961" t="n">
        <v>31</v>
      </c>
    </row>
    <row r="1962" spans="16:18">
      <c r="P1962" s="12" t="n">
        <v>41788</v>
      </c>
      <c r="Q1962">
        <f>Q1955-1</f>
        <v>7</v>
      </c>
      <c r="R1962" t="n">
        <v>31</v>
      </c>
    </row>
    <row r="1963" spans="16:18">
      <c r="P1963" s="12" t="n">
        <v>41787</v>
      </c>
      <c r="Q1963">
        <f>Q1956-1</f>
        <v>7</v>
      </c>
      <c r="R1963" t="n">
        <v>31</v>
      </c>
    </row>
    <row r="1964" spans="16:18">
      <c r="P1964" s="12" t="n">
        <v>41786</v>
      </c>
      <c r="Q1964">
        <f>Q1957-1</f>
        <v>7</v>
      </c>
      <c r="R1964" t="n">
        <v>31</v>
      </c>
    </row>
    <row r="1965" spans="16:18">
      <c r="P1965" s="12" t="n">
        <v>41785</v>
      </c>
      <c r="Q1965">
        <f>Q1958-1</f>
        <v>7</v>
      </c>
      <c r="R1965" t="n">
        <v>31</v>
      </c>
    </row>
    <row r="1966" spans="16:18">
      <c r="P1966" s="12" t="n">
        <v>41784</v>
      </c>
      <c r="Q1966">
        <f>Q1959-1</f>
        <v>6</v>
      </c>
      <c r="R1966" t="n">
        <v>31</v>
      </c>
    </row>
    <row r="1967" spans="16:18">
      <c r="P1967" s="12" t="n">
        <v>41783</v>
      </c>
      <c r="Q1967">
        <f>Q1960-1</f>
        <v>6</v>
      </c>
      <c r="R1967" t="n">
        <v>31</v>
      </c>
    </row>
    <row r="1968" spans="16:18">
      <c r="P1968" s="12" t="n">
        <v>41782</v>
      </c>
      <c r="Q1968">
        <f>Q1961-1</f>
        <v>6</v>
      </c>
      <c r="R1968" t="n">
        <v>31</v>
      </c>
    </row>
    <row r="1969" spans="16:18">
      <c r="P1969" s="12" t="n">
        <v>41781</v>
      </c>
      <c r="Q1969">
        <f>Q1962-1</f>
        <v>6</v>
      </c>
      <c r="R1969" t="n">
        <v>31</v>
      </c>
    </row>
    <row r="1970" spans="16:18">
      <c r="P1970" s="12" t="n">
        <v>41780</v>
      </c>
      <c r="Q1970">
        <f>Q1963-1</f>
        <v>6</v>
      </c>
      <c r="R1970" t="n">
        <v>31</v>
      </c>
    </row>
    <row r="1971" spans="16:18">
      <c r="P1971" s="12" t="n">
        <v>41779</v>
      </c>
      <c r="Q1971">
        <f>Q1964-1</f>
        <v>6</v>
      </c>
      <c r="R1971" t="n">
        <v>31</v>
      </c>
    </row>
    <row r="1972" spans="16:18">
      <c r="P1972" s="12" t="n">
        <v>41778</v>
      </c>
      <c r="Q1972">
        <f>Q1965-1</f>
        <v>6</v>
      </c>
      <c r="R1972" t="n">
        <v>31</v>
      </c>
    </row>
    <row r="1973" spans="16:18">
      <c r="P1973" s="12" t="n">
        <v>41777</v>
      </c>
      <c r="Q1973">
        <f>Q1966-1</f>
        <v>5</v>
      </c>
      <c r="R1973" t="n">
        <v>31</v>
      </c>
    </row>
    <row r="1974" spans="16:18">
      <c r="P1974" s="12" t="n">
        <v>41776</v>
      </c>
      <c r="Q1974">
        <f>Q1967-1</f>
        <v>5</v>
      </c>
      <c r="R1974" t="n">
        <v>31</v>
      </c>
    </row>
    <row r="1975" spans="16:18">
      <c r="P1975" s="12" t="n">
        <v>41775</v>
      </c>
      <c r="Q1975">
        <f>Q1968-1</f>
        <v>5</v>
      </c>
      <c r="R1975" t="n">
        <v>31</v>
      </c>
    </row>
    <row r="1976" spans="16:18">
      <c r="P1976" s="12" t="n">
        <v>41774</v>
      </c>
      <c r="Q1976">
        <f>Q1969-1</f>
        <v>5</v>
      </c>
      <c r="R1976" t="n">
        <v>31</v>
      </c>
    </row>
    <row r="1977" spans="16:18">
      <c r="P1977" s="12" t="n">
        <v>41773</v>
      </c>
      <c r="Q1977">
        <f>Q1970-1</f>
        <v>5</v>
      </c>
      <c r="R1977" t="n">
        <v>31</v>
      </c>
    </row>
    <row r="1978" spans="16:18">
      <c r="P1978" s="12" t="n">
        <v>41772</v>
      </c>
      <c r="Q1978">
        <f>Q1971-1</f>
        <v>5</v>
      </c>
      <c r="R1978" t="n">
        <v>31</v>
      </c>
    </row>
    <row r="1979" spans="16:18">
      <c r="P1979" s="12" t="n">
        <v>41771</v>
      </c>
      <c r="Q1979">
        <f>Q1972-1</f>
        <v>5</v>
      </c>
      <c r="R1979" t="n">
        <v>31</v>
      </c>
    </row>
    <row r="1980" spans="16:18">
      <c r="P1980" s="12" t="n">
        <v>41770</v>
      </c>
      <c r="Q1980">
        <f>Q1973-1</f>
        <v>4</v>
      </c>
      <c r="R1980" t="n">
        <v>31</v>
      </c>
    </row>
    <row r="1981" spans="16:18">
      <c r="P1981" s="12" t="n">
        <v>41769</v>
      </c>
      <c r="Q1981">
        <f>Q1974-1</f>
        <v>4</v>
      </c>
      <c r="R1981" t="n">
        <v>31</v>
      </c>
    </row>
    <row r="1982" spans="16:18">
      <c r="P1982" s="12" t="n">
        <v>41768</v>
      </c>
      <c r="Q1982">
        <f>Q1975-1</f>
        <v>4</v>
      </c>
      <c r="R1982" t="n">
        <v>31</v>
      </c>
    </row>
    <row r="1983" spans="16:18">
      <c r="P1983" s="12" t="n">
        <v>41767</v>
      </c>
      <c r="Q1983">
        <f>Q1976-1</f>
        <v>4</v>
      </c>
      <c r="R1983" t="n">
        <v>31</v>
      </c>
    </row>
    <row r="1984" spans="16:18">
      <c r="P1984" s="12" t="n">
        <v>41766</v>
      </c>
      <c r="Q1984">
        <f>Q1977-1</f>
        <v>4</v>
      </c>
      <c r="R1984" t="n">
        <v>31</v>
      </c>
    </row>
    <row r="1985" spans="16:18">
      <c r="P1985" s="12" t="n">
        <v>41765</v>
      </c>
      <c r="Q1985">
        <f>Q1978-1</f>
        <v>4</v>
      </c>
      <c r="R1985" t="n">
        <v>31</v>
      </c>
    </row>
    <row r="1986" spans="16:18">
      <c r="P1986" s="12" t="n">
        <v>41764</v>
      </c>
      <c r="Q1986">
        <f>Q1979-1</f>
        <v>4</v>
      </c>
      <c r="R1986" t="n">
        <v>31</v>
      </c>
    </row>
    <row r="1987" spans="16:18">
      <c r="P1987" s="12" t="n">
        <v>41763</v>
      </c>
      <c r="Q1987">
        <f>Q1980-1</f>
        <v>3</v>
      </c>
      <c r="R1987" t="n">
        <v>31</v>
      </c>
    </row>
    <row r="1988" spans="16:18">
      <c r="P1988" s="12" t="n">
        <v>41762</v>
      </c>
      <c r="Q1988">
        <f>Q1981-1</f>
        <v>3</v>
      </c>
      <c r="R1988" t="n">
        <v>31</v>
      </c>
    </row>
    <row r="1989" spans="16:18">
      <c r="P1989" s="12" t="n">
        <v>41761</v>
      </c>
      <c r="Q1989">
        <f>Q1982-1</f>
        <v>3</v>
      </c>
      <c r="R1989" t="n">
        <v>31</v>
      </c>
    </row>
    <row r="1990" spans="16:18">
      <c r="P1990" s="12" t="n">
        <v>41760</v>
      </c>
      <c r="Q1990">
        <f>Q1983-1</f>
        <v>3</v>
      </c>
      <c r="R1990" t="n">
        <v>31</v>
      </c>
    </row>
    <row r="1991" spans="16:18">
      <c r="P1991" s="12" t="n">
        <v>41759</v>
      </c>
      <c r="Q1991">
        <f>Q1984-1</f>
        <v>3</v>
      </c>
      <c r="R1991" t="n">
        <v>31</v>
      </c>
    </row>
    <row r="1992" spans="16:18">
      <c r="P1992" s="12" t="n">
        <v>41758</v>
      </c>
      <c r="Q1992">
        <f>Q1985-1</f>
        <v>3</v>
      </c>
      <c r="R1992" t="n">
        <v>31</v>
      </c>
    </row>
    <row r="1993" spans="16:18">
      <c r="P1993" s="12" t="n">
        <v>41757</v>
      </c>
      <c r="Q1993">
        <f>Q1986-1</f>
        <v>3</v>
      </c>
      <c r="R1993" t="n">
        <v>31</v>
      </c>
    </row>
    <row r="1994" spans="16:18">
      <c r="P1994" s="12" t="n">
        <v>41756</v>
      </c>
      <c r="Q1994">
        <f>Q1987-1</f>
        <v>2</v>
      </c>
      <c r="R1994" t="n">
        <v>31</v>
      </c>
    </row>
    <row r="1995" spans="16:18">
      <c r="P1995" s="12" t="n">
        <v>41755</v>
      </c>
      <c r="Q1995">
        <f>Q1988-1</f>
        <v>2</v>
      </c>
      <c r="R1995" t="n">
        <v>31</v>
      </c>
    </row>
    <row r="1996" spans="16:18">
      <c r="P1996" s="12" t="n">
        <v>41754</v>
      </c>
      <c r="Q1996">
        <f>Q1989-1</f>
        <v>2</v>
      </c>
      <c r="R1996" t="n">
        <v>31</v>
      </c>
    </row>
    <row r="1997" spans="16:18">
      <c r="P1997" s="12" t="n">
        <v>41753</v>
      </c>
      <c r="Q1997">
        <f>Q1990-1</f>
        <v>2</v>
      </c>
      <c r="R1997" t="n">
        <v>31</v>
      </c>
    </row>
    <row r="1998" spans="16:18">
      <c r="P1998" s="12" t="n">
        <v>41752</v>
      </c>
      <c r="Q1998">
        <f>Q1991-1</f>
        <v>2</v>
      </c>
      <c r="R1998" t="n">
        <v>31</v>
      </c>
    </row>
    <row r="1999" spans="16:18">
      <c r="P1999" s="12" t="n">
        <v>41751</v>
      </c>
      <c r="Q1999">
        <f>Q1992-1</f>
        <v>2</v>
      </c>
      <c r="R1999" t="n">
        <v>31</v>
      </c>
    </row>
    <row r="2000" spans="16:18">
      <c r="P2000" s="12" t="n">
        <v>41750</v>
      </c>
      <c r="Q2000">
        <f>Q1993-1</f>
        <v>2</v>
      </c>
      <c r="R2000" t="n">
        <v>31</v>
      </c>
    </row>
    <row r="2001" spans="16:18">
      <c r="P2001" s="12" t="n">
        <v>41749</v>
      </c>
      <c r="Q2001">
        <f>Q1994-1</f>
        <v>1</v>
      </c>
      <c r="R2001" t="n">
        <v>31</v>
      </c>
    </row>
    <row r="2002" spans="16:18">
      <c r="P2002" s="12" t="n">
        <v>41748</v>
      </c>
      <c r="Q2002">
        <f>Q1995-1</f>
        <v>1</v>
      </c>
      <c r="R2002" t="n">
        <v>31</v>
      </c>
    </row>
    <row r="2003" spans="16:18">
      <c r="P2003" s="12" t="n">
        <v>41747</v>
      </c>
      <c r="Q2003">
        <f>Q1996-1</f>
        <v>1</v>
      </c>
      <c r="R2003" t="n">
        <v>31</v>
      </c>
    </row>
    <row r="2004" spans="16:18">
      <c r="P2004" s="12" t="n">
        <v>41746</v>
      </c>
      <c r="Q2004">
        <f>Q1997-1</f>
        <v>1</v>
      </c>
      <c r="R2004" t="n">
        <v>31</v>
      </c>
    </row>
    <row r="2005" spans="16:18">
      <c r="P2005" s="12" t="n">
        <v>41745</v>
      </c>
      <c r="Q2005">
        <f>Q1998-1</f>
        <v>1</v>
      </c>
      <c r="R2005" t="n">
        <v>31</v>
      </c>
    </row>
    <row r="2006" spans="16:18">
      <c r="P2006" s="12" t="n">
        <v>41744</v>
      </c>
      <c r="Q2006">
        <f>Q1999-1</f>
        <v>1</v>
      </c>
      <c r="R2006" t="n">
        <v>31</v>
      </c>
    </row>
    <row r="2007" spans="16:18">
      <c r="P2007" s="12" t="n">
        <v>41743</v>
      </c>
      <c r="Q2007">
        <f>Q2000-1</f>
        <v>1</v>
      </c>
      <c r="R2007" t="n">
        <v>31</v>
      </c>
    </row>
    <row r="2008" spans="16:18">
      <c r="P2008" s="12" t="n">
        <v>41742</v>
      </c>
      <c r="Q2008" t="n">
        <v>16</v>
      </c>
      <c r="R2008" t="n">
        <v>30</v>
      </c>
    </row>
    <row r="2009" spans="16:18">
      <c r="P2009" s="12" t="n">
        <v>41741</v>
      </c>
      <c r="Q2009" t="n">
        <v>16</v>
      </c>
      <c r="R2009" t="n">
        <v>30</v>
      </c>
    </row>
    <row r="2010" spans="16:18">
      <c r="P2010" s="12" t="n">
        <v>41740</v>
      </c>
      <c r="Q2010" t="n">
        <v>16</v>
      </c>
      <c r="R2010" t="n">
        <v>30</v>
      </c>
    </row>
    <row r="2011" spans="16:18">
      <c r="P2011" s="12" t="n">
        <v>41739</v>
      </c>
      <c r="Q2011" t="n">
        <v>16</v>
      </c>
      <c r="R2011" t="n">
        <v>30</v>
      </c>
    </row>
    <row r="2012" spans="16:18">
      <c r="P2012" s="12" t="n">
        <v>41738</v>
      </c>
      <c r="Q2012" t="n">
        <v>16</v>
      </c>
      <c r="R2012" t="n">
        <v>30</v>
      </c>
    </row>
    <row r="2013" spans="16:18">
      <c r="P2013" s="12" t="n">
        <v>41737</v>
      </c>
      <c r="Q2013" t="n">
        <v>16</v>
      </c>
      <c r="R2013" t="n">
        <v>30</v>
      </c>
    </row>
    <row r="2014" spans="16:18">
      <c r="P2014" s="12" t="n">
        <v>41736</v>
      </c>
      <c r="Q2014" t="n">
        <v>16</v>
      </c>
      <c r="R2014" t="n">
        <v>30</v>
      </c>
    </row>
    <row r="2015" spans="16:18">
      <c r="P2015" s="12" t="n">
        <v>41735</v>
      </c>
      <c r="Q2015">
        <f>Q2008-1</f>
        <v>15</v>
      </c>
      <c r="R2015" t="n">
        <v>30</v>
      </c>
    </row>
    <row r="2016" spans="16:18">
      <c r="P2016" s="12" t="n">
        <v>41734</v>
      </c>
      <c r="Q2016">
        <f>Q2009-1</f>
        <v>15</v>
      </c>
      <c r="R2016" t="n">
        <v>30</v>
      </c>
    </row>
    <row r="2017" spans="16:18">
      <c r="P2017" s="12" t="n">
        <v>41733</v>
      </c>
      <c r="Q2017">
        <f>Q2010-1</f>
        <v>15</v>
      </c>
      <c r="R2017" t="n">
        <v>30</v>
      </c>
    </row>
    <row r="2018" spans="16:18">
      <c r="P2018" s="12" t="n">
        <v>41732</v>
      </c>
      <c r="Q2018">
        <f>Q2011-1</f>
        <v>15</v>
      </c>
      <c r="R2018" t="n">
        <v>30</v>
      </c>
    </row>
    <row r="2019" spans="16:18">
      <c r="P2019" s="12" t="n">
        <v>41731</v>
      </c>
      <c r="Q2019">
        <f>Q2012-1</f>
        <v>15</v>
      </c>
      <c r="R2019" t="n">
        <v>30</v>
      </c>
    </row>
    <row r="2020" spans="16:18">
      <c r="P2020" s="12" t="n">
        <v>41730</v>
      </c>
      <c r="Q2020">
        <f>Q2013-1</f>
        <v>15</v>
      </c>
      <c r="R2020" t="n">
        <v>30</v>
      </c>
    </row>
    <row r="2021" spans="16:18">
      <c r="P2021" s="12" t="n">
        <v>41729</v>
      </c>
      <c r="Q2021">
        <f>Q2014-1</f>
        <v>15</v>
      </c>
      <c r="R2021" t="n">
        <v>30</v>
      </c>
    </row>
    <row r="2022" spans="16:18">
      <c r="P2022" s="12" t="n">
        <v>41728</v>
      </c>
      <c r="Q2022">
        <f>Q2015-1</f>
        <v>14</v>
      </c>
      <c r="R2022" t="n">
        <v>30</v>
      </c>
    </row>
    <row r="2023" spans="16:18">
      <c r="P2023" s="12" t="n">
        <v>41727</v>
      </c>
      <c r="Q2023">
        <f>Q2016-1</f>
        <v>14</v>
      </c>
      <c r="R2023" t="n">
        <v>30</v>
      </c>
    </row>
    <row r="2024" spans="16:18">
      <c r="P2024" s="12" t="n">
        <v>41726</v>
      </c>
      <c r="Q2024">
        <f>Q2017-1</f>
        <v>14</v>
      </c>
      <c r="R2024" t="n">
        <v>30</v>
      </c>
    </row>
    <row r="2025" spans="16:18">
      <c r="P2025" s="12" t="n">
        <v>41725</v>
      </c>
      <c r="Q2025">
        <f>Q2018-1</f>
        <v>14</v>
      </c>
      <c r="R2025" t="n">
        <v>30</v>
      </c>
    </row>
    <row r="2026" spans="16:18">
      <c r="P2026" s="12" t="n">
        <v>41724</v>
      </c>
      <c r="Q2026">
        <f>Q2019-1</f>
        <v>14</v>
      </c>
      <c r="R2026" t="n">
        <v>30</v>
      </c>
    </row>
    <row r="2027" spans="16:18">
      <c r="P2027" s="12" t="n">
        <v>41723</v>
      </c>
      <c r="Q2027">
        <f>Q2020-1</f>
        <v>14</v>
      </c>
      <c r="R2027" t="n">
        <v>30</v>
      </c>
    </row>
    <row r="2028" spans="16:18">
      <c r="P2028" s="12" t="n">
        <v>41722</v>
      </c>
      <c r="Q2028">
        <f>Q2021-1</f>
        <v>14</v>
      </c>
      <c r="R2028" t="n">
        <v>30</v>
      </c>
    </row>
    <row r="2029" spans="16:18">
      <c r="P2029" s="12" t="n">
        <v>41721</v>
      </c>
      <c r="Q2029">
        <f>Q2022-1</f>
        <v>13</v>
      </c>
      <c r="R2029" t="n">
        <v>30</v>
      </c>
    </row>
    <row r="2030" spans="16:18">
      <c r="P2030" s="12" t="n">
        <v>41720</v>
      </c>
      <c r="Q2030">
        <f>Q2023-1</f>
        <v>13</v>
      </c>
      <c r="R2030" t="n">
        <v>30</v>
      </c>
    </row>
    <row r="2031" spans="16:18">
      <c r="P2031" s="12" t="n">
        <v>41719</v>
      </c>
      <c r="Q2031">
        <f>Q2024-1</f>
        <v>13</v>
      </c>
      <c r="R2031" t="n">
        <v>30</v>
      </c>
    </row>
    <row r="2032" spans="16:18">
      <c r="P2032" s="12" t="n">
        <v>41718</v>
      </c>
      <c r="Q2032">
        <f>Q2025-1</f>
        <v>13</v>
      </c>
      <c r="R2032" t="n">
        <v>30</v>
      </c>
    </row>
    <row r="2033" spans="16:18">
      <c r="P2033" s="12" t="n">
        <v>41717</v>
      </c>
      <c r="Q2033">
        <f>Q2026-1</f>
        <v>13</v>
      </c>
      <c r="R2033" t="n">
        <v>30</v>
      </c>
    </row>
    <row r="2034" spans="16:18">
      <c r="P2034" s="12" t="n">
        <v>41716</v>
      </c>
      <c r="Q2034">
        <f>Q2027-1</f>
        <v>13</v>
      </c>
      <c r="R2034" t="n">
        <v>30</v>
      </c>
    </row>
    <row r="2035" spans="16:18">
      <c r="P2035" s="12" t="n">
        <v>41715</v>
      </c>
      <c r="Q2035">
        <f>Q2028-1</f>
        <v>13</v>
      </c>
      <c r="R2035" t="n">
        <v>30</v>
      </c>
    </row>
    <row r="2036" spans="16:18">
      <c r="P2036" s="12" t="n">
        <v>41714</v>
      </c>
      <c r="Q2036">
        <f>Q2029-1</f>
        <v>12</v>
      </c>
      <c r="R2036" t="n">
        <v>30</v>
      </c>
    </row>
    <row r="2037" spans="16:18">
      <c r="P2037" s="12" t="n">
        <v>41713</v>
      </c>
      <c r="Q2037">
        <f>Q2030-1</f>
        <v>12</v>
      </c>
      <c r="R2037" t="n">
        <v>30</v>
      </c>
    </row>
    <row r="2038" spans="16:18">
      <c r="P2038" s="12" t="n">
        <v>41712</v>
      </c>
      <c r="Q2038">
        <f>Q2031-1</f>
        <v>12</v>
      </c>
      <c r="R2038" t="n">
        <v>30</v>
      </c>
    </row>
    <row r="2039" spans="16:18">
      <c r="P2039" s="12" t="n">
        <v>41711</v>
      </c>
      <c r="Q2039">
        <f>Q2032-1</f>
        <v>12</v>
      </c>
      <c r="R2039" t="n">
        <v>30</v>
      </c>
    </row>
    <row r="2040" spans="16:18">
      <c r="P2040" s="12" t="n">
        <v>41710</v>
      </c>
      <c r="Q2040">
        <f>Q2033-1</f>
        <v>12</v>
      </c>
      <c r="R2040" t="n">
        <v>30</v>
      </c>
    </row>
    <row r="2041" spans="16:18">
      <c r="P2041" s="12" t="n">
        <v>41709</v>
      </c>
      <c r="Q2041">
        <f>Q2034-1</f>
        <v>12</v>
      </c>
      <c r="R2041" t="n">
        <v>30</v>
      </c>
    </row>
    <row r="2042" spans="16:18">
      <c r="P2042" s="12" t="n">
        <v>41708</v>
      </c>
      <c r="Q2042">
        <f>Q2035-1</f>
        <v>12</v>
      </c>
      <c r="R2042" t="n">
        <v>30</v>
      </c>
    </row>
    <row r="2043" spans="16:18">
      <c r="P2043" s="12" t="n">
        <v>41707</v>
      </c>
      <c r="Q2043">
        <f>Q2036-1</f>
        <v>11</v>
      </c>
      <c r="R2043" t="n">
        <v>30</v>
      </c>
    </row>
    <row r="2044" spans="16:18">
      <c r="P2044" s="12" t="n">
        <v>41706</v>
      </c>
      <c r="Q2044">
        <f>Q2037-1</f>
        <v>11</v>
      </c>
      <c r="R2044" t="n">
        <v>30</v>
      </c>
    </row>
    <row r="2045" spans="16:18">
      <c r="P2045" s="12" t="n">
        <v>41705</v>
      </c>
      <c r="Q2045">
        <f>Q2038-1</f>
        <v>11</v>
      </c>
      <c r="R2045" t="n">
        <v>30</v>
      </c>
    </row>
    <row r="2046" spans="16:18">
      <c r="P2046" s="12" t="n">
        <v>41704</v>
      </c>
      <c r="Q2046">
        <f>Q2039-1</f>
        <v>11</v>
      </c>
      <c r="R2046" t="n">
        <v>30</v>
      </c>
    </row>
    <row r="2047" spans="16:18">
      <c r="P2047" s="12" t="n">
        <v>41703</v>
      </c>
      <c r="Q2047">
        <f>Q2040-1</f>
        <v>11</v>
      </c>
      <c r="R2047" t="n">
        <v>30</v>
      </c>
    </row>
    <row r="2048" spans="16:18">
      <c r="P2048" s="12" t="n">
        <v>41702</v>
      </c>
      <c r="Q2048">
        <f>Q2041-1</f>
        <v>11</v>
      </c>
      <c r="R2048" t="n">
        <v>30</v>
      </c>
    </row>
    <row r="2049" spans="16:18">
      <c r="P2049" s="12" t="n">
        <v>41701</v>
      </c>
      <c r="Q2049">
        <f>Q2042-1</f>
        <v>11</v>
      </c>
      <c r="R2049" t="n">
        <v>30</v>
      </c>
    </row>
    <row r="2050" spans="16:18">
      <c r="P2050" s="12" t="n">
        <v>41700</v>
      </c>
      <c r="Q2050">
        <f>Q2043-1</f>
        <v>10</v>
      </c>
      <c r="R2050" t="n">
        <v>30</v>
      </c>
    </row>
    <row r="2051" spans="16:18">
      <c r="P2051" s="12" t="n">
        <v>41699</v>
      </c>
      <c r="Q2051">
        <f>Q2044-1</f>
        <v>10</v>
      </c>
      <c r="R2051" t="n">
        <v>30</v>
      </c>
    </row>
    <row r="2052" spans="16:18">
      <c r="P2052" s="12" t="n">
        <v>41698</v>
      </c>
      <c r="Q2052">
        <f>Q2045-1</f>
        <v>10</v>
      </c>
      <c r="R2052" t="n">
        <v>30</v>
      </c>
    </row>
    <row r="2053" spans="16:18">
      <c r="P2053" s="12" t="n">
        <v>41697</v>
      </c>
      <c r="Q2053">
        <f>Q2046-1</f>
        <v>10</v>
      </c>
      <c r="R2053" t="n">
        <v>30</v>
      </c>
    </row>
    <row r="2054" spans="16:18">
      <c r="P2054" s="12" t="n">
        <v>41696</v>
      </c>
      <c r="Q2054">
        <f>Q2047-1</f>
        <v>10</v>
      </c>
      <c r="R2054" t="n">
        <v>30</v>
      </c>
    </row>
    <row r="2055" spans="16:18">
      <c r="P2055" s="12" t="n">
        <v>41695</v>
      </c>
      <c r="Q2055">
        <f>Q2048-1</f>
        <v>10</v>
      </c>
      <c r="R2055" t="n">
        <v>30</v>
      </c>
    </row>
    <row r="2056" spans="16:18">
      <c r="P2056" s="12" t="n">
        <v>41694</v>
      </c>
      <c r="Q2056">
        <f>Q2049-1</f>
        <v>10</v>
      </c>
      <c r="R2056" t="n">
        <v>30</v>
      </c>
    </row>
    <row r="2057" spans="16:18">
      <c r="P2057" s="12" t="n">
        <v>41693</v>
      </c>
      <c r="Q2057">
        <f>Q2050-1</f>
        <v>9</v>
      </c>
      <c r="R2057" t="n">
        <v>30</v>
      </c>
    </row>
    <row r="2058" spans="16:18">
      <c r="P2058" s="12" t="n">
        <v>41692</v>
      </c>
      <c r="Q2058">
        <f>Q2051-1</f>
        <v>9</v>
      </c>
      <c r="R2058" t="n">
        <v>30</v>
      </c>
    </row>
    <row r="2059" spans="16:18">
      <c r="P2059" s="12" t="n">
        <v>41691</v>
      </c>
      <c r="Q2059">
        <f>Q2052-1</f>
        <v>9</v>
      </c>
      <c r="R2059" t="n">
        <v>30</v>
      </c>
    </row>
    <row r="2060" spans="16:18">
      <c r="P2060" s="12" t="n">
        <v>41690</v>
      </c>
      <c r="Q2060">
        <f>Q2053-1</f>
        <v>9</v>
      </c>
      <c r="R2060" t="n">
        <v>30</v>
      </c>
    </row>
    <row r="2061" spans="16:18">
      <c r="P2061" s="12" t="n">
        <v>41689</v>
      </c>
      <c r="Q2061">
        <f>Q2054-1</f>
        <v>9</v>
      </c>
      <c r="R2061" t="n">
        <v>30</v>
      </c>
    </row>
    <row r="2062" spans="16:18">
      <c r="P2062" s="12" t="n">
        <v>41688</v>
      </c>
      <c r="Q2062">
        <f>Q2055-1</f>
        <v>9</v>
      </c>
      <c r="R2062" t="n">
        <v>30</v>
      </c>
    </row>
    <row r="2063" spans="16:18">
      <c r="P2063" s="12" t="n">
        <v>41687</v>
      </c>
      <c r="Q2063">
        <f>Q2056-1</f>
        <v>9</v>
      </c>
      <c r="R2063" t="n">
        <v>30</v>
      </c>
    </row>
    <row r="2064" spans="16:18">
      <c r="P2064" s="12" t="n">
        <v>41686</v>
      </c>
      <c r="Q2064">
        <f>Q2057-1</f>
        <v>8</v>
      </c>
      <c r="R2064" t="n">
        <v>30</v>
      </c>
    </row>
    <row r="2065" spans="16:18">
      <c r="P2065" s="12" t="n">
        <v>41685</v>
      </c>
      <c r="Q2065">
        <f>Q2058-1</f>
        <v>8</v>
      </c>
      <c r="R2065" t="n">
        <v>30</v>
      </c>
    </row>
    <row r="2066" spans="16:18">
      <c r="P2066" s="12" t="n">
        <v>41684</v>
      </c>
      <c r="Q2066">
        <f>Q2059-1</f>
        <v>8</v>
      </c>
      <c r="R2066" t="n">
        <v>30</v>
      </c>
    </row>
    <row r="2067" spans="16:18">
      <c r="P2067" s="12" t="n">
        <v>41683</v>
      </c>
      <c r="Q2067">
        <f>Q2060-1</f>
        <v>8</v>
      </c>
      <c r="R2067" t="n">
        <v>30</v>
      </c>
    </row>
    <row r="2068" spans="16:18">
      <c r="P2068" s="12" t="n">
        <v>41682</v>
      </c>
      <c r="Q2068">
        <f>Q2061-1</f>
        <v>8</v>
      </c>
      <c r="R2068" t="n">
        <v>30</v>
      </c>
    </row>
    <row r="2069" spans="16:18">
      <c r="P2069" s="12" t="n">
        <v>41681</v>
      </c>
      <c r="Q2069">
        <f>Q2062-1</f>
        <v>8</v>
      </c>
      <c r="R2069" t="n">
        <v>30</v>
      </c>
    </row>
    <row r="2070" spans="16:18">
      <c r="P2070" s="12" t="n">
        <v>41680</v>
      </c>
      <c r="Q2070">
        <f>Q2063-1</f>
        <v>8</v>
      </c>
      <c r="R2070" t="n">
        <v>30</v>
      </c>
    </row>
    <row r="2071" spans="16:18">
      <c r="P2071" s="12" t="n">
        <v>41679</v>
      </c>
      <c r="Q2071">
        <f>Q2064-1</f>
        <v>7</v>
      </c>
      <c r="R2071" t="n">
        <v>30</v>
      </c>
    </row>
    <row r="2072" spans="16:18">
      <c r="P2072" s="12" t="n">
        <v>41678</v>
      </c>
      <c r="Q2072">
        <f>Q2065-1</f>
        <v>7</v>
      </c>
      <c r="R2072" t="n">
        <v>30</v>
      </c>
    </row>
    <row r="2073" spans="16:18">
      <c r="P2073" s="12" t="n">
        <v>41677</v>
      </c>
      <c r="Q2073">
        <f>Q2066-1</f>
        <v>7</v>
      </c>
      <c r="R2073" t="n">
        <v>30</v>
      </c>
    </row>
    <row r="2074" spans="16:18">
      <c r="P2074" s="12" t="n">
        <v>41676</v>
      </c>
      <c r="Q2074">
        <f>Q2067-1</f>
        <v>7</v>
      </c>
      <c r="R2074" t="n">
        <v>30</v>
      </c>
    </row>
    <row r="2075" spans="16:18">
      <c r="P2075" s="12" t="n">
        <v>41675</v>
      </c>
      <c r="Q2075">
        <f>Q2068-1</f>
        <v>7</v>
      </c>
      <c r="R2075" t="n">
        <v>30</v>
      </c>
    </row>
    <row r="2076" spans="16:18">
      <c r="P2076" s="12" t="n">
        <v>41674</v>
      </c>
      <c r="Q2076">
        <f>Q2069-1</f>
        <v>7</v>
      </c>
      <c r="R2076" t="n">
        <v>30</v>
      </c>
    </row>
    <row r="2077" spans="16:18">
      <c r="P2077" s="12" t="n">
        <v>41673</v>
      </c>
      <c r="Q2077">
        <f>Q2070-1</f>
        <v>7</v>
      </c>
      <c r="R2077" t="n">
        <v>30</v>
      </c>
    </row>
    <row r="2078" spans="16:18">
      <c r="P2078" s="12" t="n">
        <v>41672</v>
      </c>
      <c r="Q2078">
        <f>Q2071-1</f>
        <v>6</v>
      </c>
      <c r="R2078" t="n">
        <v>30</v>
      </c>
    </row>
    <row r="2079" spans="16:18">
      <c r="P2079" s="12" t="n">
        <v>41671</v>
      </c>
      <c r="Q2079">
        <f>Q2072-1</f>
        <v>6</v>
      </c>
      <c r="R2079" t="n">
        <v>30</v>
      </c>
    </row>
    <row r="2080" spans="16:18">
      <c r="P2080" s="12" t="n">
        <v>41670</v>
      </c>
      <c r="Q2080">
        <f>Q2073-1</f>
        <v>6</v>
      </c>
      <c r="R2080" t="n">
        <v>30</v>
      </c>
    </row>
    <row r="2081" spans="16:18">
      <c r="P2081" s="12" t="n">
        <v>41669</v>
      </c>
      <c r="Q2081">
        <f>Q2074-1</f>
        <v>6</v>
      </c>
      <c r="R2081" t="n">
        <v>30</v>
      </c>
    </row>
    <row r="2082" spans="16:18">
      <c r="P2082" s="12" t="n">
        <v>41668</v>
      </c>
      <c r="Q2082">
        <f>Q2075-1</f>
        <v>6</v>
      </c>
      <c r="R2082" t="n">
        <v>30</v>
      </c>
    </row>
    <row r="2083" spans="16:18">
      <c r="P2083" s="12" t="n">
        <v>41667</v>
      </c>
      <c r="Q2083">
        <f>Q2076-1</f>
        <v>6</v>
      </c>
      <c r="R2083" t="n">
        <v>30</v>
      </c>
    </row>
    <row r="2084" spans="16:18">
      <c r="P2084" s="12" t="n">
        <v>41666</v>
      </c>
      <c r="Q2084">
        <f>Q2077-1</f>
        <v>6</v>
      </c>
      <c r="R2084" t="n">
        <v>30</v>
      </c>
    </row>
    <row r="2085" spans="16:18">
      <c r="P2085" s="12" t="n">
        <v>41665</v>
      </c>
      <c r="Q2085">
        <f>Q2078-1</f>
        <v>5</v>
      </c>
      <c r="R2085" t="n">
        <v>30</v>
      </c>
    </row>
    <row r="2086" spans="16:18">
      <c r="P2086" s="12" t="n">
        <v>41664</v>
      </c>
      <c r="Q2086">
        <f>Q2079-1</f>
        <v>5</v>
      </c>
      <c r="R2086" t="n">
        <v>30</v>
      </c>
    </row>
    <row r="2087" spans="16:18">
      <c r="P2087" s="12" t="n">
        <v>41663</v>
      </c>
      <c r="Q2087">
        <f>Q2080-1</f>
        <v>5</v>
      </c>
      <c r="R2087" t="n">
        <v>30</v>
      </c>
    </row>
    <row r="2088" spans="16:18">
      <c r="P2088" s="12" t="n">
        <v>41662</v>
      </c>
      <c r="Q2088">
        <f>Q2081-1</f>
        <v>5</v>
      </c>
      <c r="R2088" t="n">
        <v>30</v>
      </c>
    </row>
    <row r="2089" spans="16:18">
      <c r="P2089" s="12" t="n">
        <v>41661</v>
      </c>
      <c r="Q2089">
        <f>Q2082-1</f>
        <v>5</v>
      </c>
      <c r="R2089" t="n">
        <v>30</v>
      </c>
    </row>
    <row r="2090" spans="16:18">
      <c r="P2090" s="12" t="n">
        <v>41660</v>
      </c>
      <c r="Q2090">
        <f>Q2083-1</f>
        <v>5</v>
      </c>
      <c r="R2090" t="n">
        <v>30</v>
      </c>
    </row>
    <row r="2091" spans="16:18">
      <c r="P2091" s="12" t="n">
        <v>41659</v>
      </c>
      <c r="Q2091">
        <f>Q2084-1</f>
        <v>5</v>
      </c>
      <c r="R2091" t="n">
        <v>30</v>
      </c>
    </row>
    <row r="2092" spans="16:18">
      <c r="P2092" s="12" t="n">
        <v>41658</v>
      </c>
      <c r="Q2092">
        <f>Q2085-1</f>
        <v>4</v>
      </c>
      <c r="R2092" t="n">
        <v>30</v>
      </c>
    </row>
    <row r="2093" spans="16:18">
      <c r="P2093" s="12" t="n">
        <v>41657</v>
      </c>
      <c r="Q2093">
        <f>Q2086-1</f>
        <v>4</v>
      </c>
      <c r="R2093" t="n">
        <v>30</v>
      </c>
    </row>
    <row r="2094" spans="16:18">
      <c r="P2094" s="12" t="n">
        <v>41656</v>
      </c>
      <c r="Q2094">
        <f>Q2087-1</f>
        <v>4</v>
      </c>
      <c r="R2094" t="n">
        <v>30</v>
      </c>
    </row>
    <row r="2095" spans="16:18">
      <c r="P2095" s="12" t="n">
        <v>41655</v>
      </c>
      <c r="Q2095">
        <f>Q2088-1</f>
        <v>4</v>
      </c>
      <c r="R2095" t="n">
        <v>30</v>
      </c>
    </row>
    <row r="2096" spans="16:18">
      <c r="P2096" s="12" t="n">
        <v>41654</v>
      </c>
      <c r="Q2096">
        <f>Q2089-1</f>
        <v>4</v>
      </c>
      <c r="R2096" t="n">
        <v>30</v>
      </c>
    </row>
    <row r="2097" spans="16:18">
      <c r="P2097" s="12" t="n">
        <v>41653</v>
      </c>
      <c r="Q2097">
        <f>Q2090-1</f>
        <v>4</v>
      </c>
      <c r="R2097" t="n">
        <v>30</v>
      </c>
    </row>
    <row r="2098" spans="16:18">
      <c r="P2098" s="12" t="n">
        <v>41652</v>
      </c>
      <c r="Q2098">
        <f>Q2091-1</f>
        <v>4</v>
      </c>
      <c r="R2098" t="n">
        <v>30</v>
      </c>
    </row>
    <row r="2099" spans="16:18">
      <c r="P2099" s="12" t="n">
        <v>41651</v>
      </c>
      <c r="Q2099">
        <f>Q2092-1</f>
        <v>3</v>
      </c>
      <c r="R2099" t="n">
        <v>30</v>
      </c>
    </row>
    <row r="2100" spans="16:18">
      <c r="P2100" s="12" t="n">
        <v>41650</v>
      </c>
      <c r="Q2100">
        <f>Q2093-1</f>
        <v>3</v>
      </c>
      <c r="R2100" t="n">
        <v>30</v>
      </c>
    </row>
    <row r="2101" spans="16:18">
      <c r="P2101" s="12" t="n">
        <v>41649</v>
      </c>
      <c r="Q2101">
        <f>Q2094-1</f>
        <v>3</v>
      </c>
      <c r="R2101" t="n">
        <v>30</v>
      </c>
    </row>
    <row r="2102" spans="16:18">
      <c r="P2102" s="12" t="n">
        <v>41648</v>
      </c>
      <c r="Q2102">
        <f>Q2095-1</f>
        <v>3</v>
      </c>
      <c r="R2102" t="n">
        <v>30</v>
      </c>
    </row>
    <row r="2103" spans="16:18">
      <c r="P2103" s="12" t="n">
        <v>41647</v>
      </c>
      <c r="Q2103">
        <f>Q2096-1</f>
        <v>3</v>
      </c>
      <c r="R2103" t="n">
        <v>30</v>
      </c>
    </row>
    <row r="2104" spans="16:18">
      <c r="P2104" s="12" t="n">
        <v>41646</v>
      </c>
      <c r="Q2104">
        <f>Q2097-1</f>
        <v>3</v>
      </c>
      <c r="R2104" t="n">
        <v>30</v>
      </c>
    </row>
    <row r="2105" spans="16:18">
      <c r="P2105" s="12" t="n">
        <v>41645</v>
      </c>
      <c r="Q2105">
        <f>Q2098-1</f>
        <v>3</v>
      </c>
      <c r="R2105" t="n">
        <v>30</v>
      </c>
    </row>
    <row r="2106" spans="16:18">
      <c r="P2106" s="12" t="n">
        <v>41644</v>
      </c>
      <c r="Q2106">
        <f>Q2099-1</f>
        <v>2</v>
      </c>
      <c r="R2106" t="n">
        <v>30</v>
      </c>
    </row>
    <row r="2107" spans="16:18">
      <c r="P2107" s="12" t="n">
        <v>41643</v>
      </c>
      <c r="Q2107">
        <f>Q2100-1</f>
        <v>2</v>
      </c>
      <c r="R2107" t="n">
        <v>30</v>
      </c>
    </row>
    <row r="2108" spans="16:18">
      <c r="P2108" s="12" t="n">
        <v>41642</v>
      </c>
      <c r="Q2108">
        <f>Q2101-1</f>
        <v>2</v>
      </c>
      <c r="R2108" t="n">
        <v>30</v>
      </c>
    </row>
    <row r="2109" spans="16:18">
      <c r="P2109" s="12" t="n">
        <v>41641</v>
      </c>
      <c r="Q2109">
        <f>Q2102-1</f>
        <v>2</v>
      </c>
      <c r="R2109" t="n">
        <v>30</v>
      </c>
    </row>
    <row r="2110" spans="16:18">
      <c r="P2110" s="12" t="n">
        <v>41640</v>
      </c>
      <c r="Q2110">
        <f>Q2103-1</f>
        <v>2</v>
      </c>
      <c r="R2110" t="n">
        <v>30</v>
      </c>
    </row>
    <row r="2111" spans="16:18">
      <c r="P2111" s="12" t="n">
        <v>41639</v>
      </c>
      <c r="Q2111">
        <f>Q2104-1</f>
        <v>2</v>
      </c>
      <c r="R2111" t="n">
        <v>30</v>
      </c>
    </row>
    <row r="2112" spans="16:18">
      <c r="P2112" s="12" t="n">
        <v>41638</v>
      </c>
      <c r="Q2112">
        <f>Q2105-1</f>
        <v>2</v>
      </c>
      <c r="R2112" t="n">
        <v>30</v>
      </c>
    </row>
    <row r="2113" spans="16:18">
      <c r="P2113" s="12" t="n">
        <v>41637</v>
      </c>
      <c r="Q2113">
        <f>Q2106-1</f>
        <v>1</v>
      </c>
      <c r="R2113" t="n">
        <v>30</v>
      </c>
    </row>
    <row r="2114" spans="16:18">
      <c r="P2114" s="12" t="n">
        <v>41636</v>
      </c>
      <c r="Q2114">
        <f>Q2107-1</f>
        <v>1</v>
      </c>
      <c r="R2114" t="n">
        <v>30</v>
      </c>
    </row>
    <row r="2115" spans="16:18">
      <c r="P2115" s="12" t="n">
        <v>41635</v>
      </c>
      <c r="Q2115">
        <f>Q2108-1</f>
        <v>1</v>
      </c>
      <c r="R2115" t="n">
        <v>30</v>
      </c>
    </row>
    <row r="2116" spans="16:18">
      <c r="P2116" s="12" t="n">
        <v>41634</v>
      </c>
      <c r="Q2116">
        <f>Q2109-1</f>
        <v>1</v>
      </c>
      <c r="R2116" t="n">
        <v>30</v>
      </c>
    </row>
    <row r="2117" spans="16:18">
      <c r="P2117" s="12" t="n">
        <v>41633</v>
      </c>
      <c r="Q2117">
        <f>Q2110-1</f>
        <v>1</v>
      </c>
      <c r="R2117" t="n">
        <v>30</v>
      </c>
    </row>
    <row r="2118" spans="16:18">
      <c r="P2118" s="12" t="n">
        <v>41632</v>
      </c>
      <c r="Q2118">
        <f>Q2111-1</f>
        <v>1</v>
      </c>
      <c r="R2118" t="n">
        <v>30</v>
      </c>
    </row>
    <row r="2119" spans="16:18">
      <c r="P2119" s="12" t="n">
        <v>41631</v>
      </c>
      <c r="Q2119">
        <f>Q2112-1</f>
        <v>1</v>
      </c>
      <c r="R2119" t="n">
        <v>30</v>
      </c>
    </row>
    <row r="2120" spans="16:18">
      <c r="P2120" s="12" t="n">
        <v>41630</v>
      </c>
      <c r="Q2120" t="n">
        <v>16</v>
      </c>
      <c r="R2120" t="n">
        <v>29</v>
      </c>
    </row>
    <row r="2121" spans="16:18">
      <c r="P2121" s="12" t="n">
        <v>41629</v>
      </c>
      <c r="Q2121" t="n">
        <v>16</v>
      </c>
      <c r="R2121" t="n">
        <v>29</v>
      </c>
    </row>
    <row r="2122" spans="16:18">
      <c r="P2122" s="12" t="n">
        <v>41628</v>
      </c>
      <c r="Q2122" t="n">
        <v>16</v>
      </c>
      <c r="R2122" t="n">
        <v>29</v>
      </c>
    </row>
    <row r="2123" spans="16:18">
      <c r="P2123" s="12" t="n">
        <v>41627</v>
      </c>
      <c r="Q2123" t="n">
        <v>16</v>
      </c>
      <c r="R2123" t="n">
        <v>29</v>
      </c>
    </row>
    <row r="2124" spans="16:18">
      <c r="P2124" s="12" t="n">
        <v>41626</v>
      </c>
      <c r="Q2124" t="n">
        <v>16</v>
      </c>
      <c r="R2124" t="n">
        <v>29</v>
      </c>
    </row>
    <row r="2125" spans="16:18">
      <c r="P2125" s="12" t="n">
        <v>41625</v>
      </c>
      <c r="Q2125" t="n">
        <v>16</v>
      </c>
      <c r="R2125" t="n">
        <v>29</v>
      </c>
    </row>
    <row r="2126" spans="16:18">
      <c r="P2126" s="12" t="n">
        <v>41624</v>
      </c>
      <c r="Q2126" t="n">
        <v>16</v>
      </c>
      <c r="R2126" t="n">
        <v>29</v>
      </c>
    </row>
    <row r="2127" spans="16:18">
      <c r="P2127" s="12" t="n">
        <v>41623</v>
      </c>
      <c r="Q2127">
        <f>Q2120-1</f>
        <v>15</v>
      </c>
      <c r="R2127" t="n">
        <v>29</v>
      </c>
    </row>
    <row r="2128" spans="16:18">
      <c r="P2128" s="12" t="n">
        <v>41622</v>
      </c>
      <c r="Q2128">
        <f>Q2121-1</f>
        <v>15</v>
      </c>
      <c r="R2128" t="n">
        <v>29</v>
      </c>
    </row>
    <row r="2129" spans="16:18">
      <c r="P2129" s="12" t="n">
        <v>41621</v>
      </c>
      <c r="Q2129">
        <f>Q2122-1</f>
        <v>15</v>
      </c>
      <c r="R2129" t="n">
        <v>29</v>
      </c>
    </row>
    <row r="2130" spans="16:18">
      <c r="P2130" s="12" t="n">
        <v>41620</v>
      </c>
      <c r="Q2130">
        <f>Q2123-1</f>
        <v>15</v>
      </c>
      <c r="R2130" t="n">
        <v>29</v>
      </c>
    </row>
    <row r="2131" spans="16:18">
      <c r="P2131" s="12" t="n">
        <v>41619</v>
      </c>
      <c r="Q2131">
        <f>Q2124-1</f>
        <v>15</v>
      </c>
      <c r="R2131" t="n">
        <v>29</v>
      </c>
    </row>
    <row r="2132" spans="16:18">
      <c r="P2132" s="12" t="n">
        <v>41618</v>
      </c>
      <c r="Q2132">
        <f>Q2125-1</f>
        <v>15</v>
      </c>
      <c r="R2132" t="n">
        <v>29</v>
      </c>
    </row>
    <row r="2133" spans="16:18">
      <c r="P2133" s="12" t="n">
        <v>41617</v>
      </c>
      <c r="Q2133">
        <f>Q2126-1</f>
        <v>15</v>
      </c>
      <c r="R2133" t="n">
        <v>29</v>
      </c>
    </row>
    <row r="2134" spans="16:18">
      <c r="P2134" s="12" t="n">
        <v>41616</v>
      </c>
      <c r="Q2134">
        <f>Q2127-1</f>
        <v>14</v>
      </c>
      <c r="R2134" t="n">
        <v>29</v>
      </c>
    </row>
    <row r="2135" spans="16:18">
      <c r="P2135" s="12" t="n">
        <v>41615</v>
      </c>
      <c r="Q2135">
        <f>Q2128-1</f>
        <v>14</v>
      </c>
      <c r="R2135" t="n">
        <v>29</v>
      </c>
    </row>
    <row r="2136" spans="16:18">
      <c r="P2136" s="12" t="n">
        <v>41614</v>
      </c>
      <c r="Q2136">
        <f>Q2129-1</f>
        <v>14</v>
      </c>
      <c r="R2136" t="n">
        <v>29</v>
      </c>
    </row>
    <row r="2137" spans="16:18">
      <c r="P2137" s="12" t="n">
        <v>41613</v>
      </c>
      <c r="Q2137">
        <f>Q2130-1</f>
        <v>14</v>
      </c>
      <c r="R2137" t="n">
        <v>29</v>
      </c>
    </row>
    <row r="2138" spans="16:18">
      <c r="P2138" s="12" t="n">
        <v>41612</v>
      </c>
      <c r="Q2138">
        <f>Q2131-1</f>
        <v>14</v>
      </c>
      <c r="R2138" t="n">
        <v>29</v>
      </c>
    </row>
    <row r="2139" spans="16:18">
      <c r="P2139" s="12" t="n">
        <v>41611</v>
      </c>
      <c r="Q2139">
        <f>Q2132-1</f>
        <v>14</v>
      </c>
      <c r="R2139" t="n">
        <v>29</v>
      </c>
    </row>
    <row r="2140" spans="16:18">
      <c r="P2140" s="12" t="n">
        <v>41610</v>
      </c>
      <c r="Q2140">
        <f>Q2133-1</f>
        <v>14</v>
      </c>
      <c r="R2140" t="n">
        <v>29</v>
      </c>
    </row>
    <row r="2141" spans="16:18">
      <c r="P2141" s="12" t="n">
        <v>41609</v>
      </c>
      <c r="Q2141">
        <f>Q2134-1</f>
        <v>13</v>
      </c>
      <c r="R2141" t="n">
        <v>29</v>
      </c>
    </row>
    <row r="2142" spans="16:18">
      <c r="P2142" s="12" t="n">
        <v>41608</v>
      </c>
      <c r="Q2142">
        <f>Q2135-1</f>
        <v>13</v>
      </c>
      <c r="R2142" t="n">
        <v>29</v>
      </c>
    </row>
    <row r="2143" spans="16:18">
      <c r="P2143" s="12" t="n">
        <v>41607</v>
      </c>
      <c r="Q2143">
        <f>Q2136-1</f>
        <v>13</v>
      </c>
      <c r="R2143" t="n">
        <v>29</v>
      </c>
    </row>
    <row r="2144" spans="16:18">
      <c r="P2144" s="12" t="n">
        <v>41606</v>
      </c>
      <c r="Q2144">
        <f>Q2137-1</f>
        <v>13</v>
      </c>
      <c r="R2144" t="n">
        <v>29</v>
      </c>
    </row>
    <row r="2145" spans="16:18">
      <c r="P2145" s="12" t="n">
        <v>41605</v>
      </c>
      <c r="Q2145">
        <f>Q2138-1</f>
        <v>13</v>
      </c>
      <c r="R2145" t="n">
        <v>29</v>
      </c>
    </row>
    <row r="2146" spans="16:18">
      <c r="P2146" s="12" t="n">
        <v>41604</v>
      </c>
      <c r="Q2146">
        <f>Q2139-1</f>
        <v>13</v>
      </c>
      <c r="R2146" t="n">
        <v>29</v>
      </c>
    </row>
    <row r="2147" spans="16:18">
      <c r="P2147" s="12" t="n">
        <v>41603</v>
      </c>
      <c r="Q2147">
        <f>Q2140-1</f>
        <v>13</v>
      </c>
      <c r="R2147" t="n">
        <v>29</v>
      </c>
    </row>
    <row r="2148" spans="16:18">
      <c r="P2148" s="12" t="n">
        <v>41602</v>
      </c>
      <c r="Q2148">
        <f>Q2141-1</f>
        <v>12</v>
      </c>
      <c r="R2148" t="n">
        <v>29</v>
      </c>
    </row>
    <row r="2149" spans="16:18">
      <c r="P2149" s="12" t="n">
        <v>41601</v>
      </c>
      <c r="Q2149">
        <f>Q2142-1</f>
        <v>12</v>
      </c>
      <c r="R2149" t="n">
        <v>29</v>
      </c>
    </row>
    <row r="2150" spans="16:18">
      <c r="P2150" s="12" t="n">
        <v>41600</v>
      </c>
      <c r="Q2150">
        <f>Q2143-1</f>
        <v>12</v>
      </c>
      <c r="R2150" t="n">
        <v>29</v>
      </c>
    </row>
    <row r="2151" spans="16:18">
      <c r="P2151" s="12" t="n">
        <v>41599</v>
      </c>
      <c r="Q2151">
        <f>Q2144-1</f>
        <v>12</v>
      </c>
      <c r="R2151" t="n">
        <v>29</v>
      </c>
    </row>
    <row r="2152" spans="16:18">
      <c r="P2152" s="12" t="n">
        <v>41598</v>
      </c>
      <c r="Q2152">
        <f>Q2145-1</f>
        <v>12</v>
      </c>
      <c r="R2152" t="n">
        <v>29</v>
      </c>
    </row>
    <row r="2153" spans="16:18">
      <c r="P2153" s="12" t="n">
        <v>41597</v>
      </c>
      <c r="Q2153">
        <f>Q2146-1</f>
        <v>12</v>
      </c>
      <c r="R2153" t="n">
        <v>29</v>
      </c>
    </row>
    <row r="2154" spans="16:18">
      <c r="P2154" s="12" t="n">
        <v>41596</v>
      </c>
      <c r="Q2154">
        <f>Q2147-1</f>
        <v>12</v>
      </c>
      <c r="R2154" t="n">
        <v>29</v>
      </c>
    </row>
    <row r="2155" spans="16:18">
      <c r="P2155" s="12" t="n">
        <v>41595</v>
      </c>
      <c r="Q2155">
        <f>Q2148-1</f>
        <v>11</v>
      </c>
      <c r="R2155" t="n">
        <v>29</v>
      </c>
    </row>
    <row r="2156" spans="16:18">
      <c r="P2156" s="12" t="n">
        <v>41594</v>
      </c>
      <c r="Q2156">
        <f>Q2149-1</f>
        <v>11</v>
      </c>
      <c r="R2156" t="n">
        <v>29</v>
      </c>
    </row>
    <row r="2157" spans="16:18">
      <c r="P2157" s="12" t="n">
        <v>41593</v>
      </c>
      <c r="Q2157">
        <f>Q2150-1</f>
        <v>11</v>
      </c>
      <c r="R2157" t="n">
        <v>29</v>
      </c>
    </row>
    <row r="2158" spans="16:18">
      <c r="P2158" s="12" t="n">
        <v>41592</v>
      </c>
      <c r="Q2158">
        <f>Q2151-1</f>
        <v>11</v>
      </c>
      <c r="R2158" t="n">
        <v>29</v>
      </c>
    </row>
    <row r="2159" spans="16:18">
      <c r="P2159" s="12" t="n">
        <v>41591</v>
      </c>
      <c r="Q2159">
        <f>Q2152-1</f>
        <v>11</v>
      </c>
      <c r="R2159" t="n">
        <v>29</v>
      </c>
    </row>
    <row r="2160" spans="16:18">
      <c r="P2160" s="12" t="n">
        <v>41590</v>
      </c>
      <c r="Q2160">
        <f>Q2153-1</f>
        <v>11</v>
      </c>
      <c r="R2160" t="n">
        <v>29</v>
      </c>
    </row>
    <row r="2161" spans="16:18">
      <c r="P2161" s="12" t="n">
        <v>41589</v>
      </c>
      <c r="Q2161">
        <f>Q2154-1</f>
        <v>11</v>
      </c>
      <c r="R2161" t="n">
        <v>29</v>
      </c>
    </row>
    <row r="2162" spans="16:18">
      <c r="P2162" s="12" t="n">
        <v>41588</v>
      </c>
      <c r="Q2162">
        <f>Q2155-1</f>
        <v>10</v>
      </c>
      <c r="R2162" t="n">
        <v>29</v>
      </c>
    </row>
    <row r="2163" spans="16:18">
      <c r="P2163" s="12" t="n">
        <v>41587</v>
      </c>
      <c r="Q2163">
        <f>Q2156-1</f>
        <v>10</v>
      </c>
      <c r="R2163" t="n">
        <v>29</v>
      </c>
    </row>
    <row r="2164" spans="16:18">
      <c r="P2164" s="12" t="n">
        <v>41586</v>
      </c>
      <c r="Q2164">
        <f>Q2157-1</f>
        <v>10</v>
      </c>
      <c r="R2164" t="n">
        <v>29</v>
      </c>
    </row>
    <row r="2165" spans="16:18">
      <c r="P2165" s="12" t="n">
        <v>41585</v>
      </c>
      <c r="Q2165">
        <f>Q2158-1</f>
        <v>10</v>
      </c>
      <c r="R2165" t="n">
        <v>29</v>
      </c>
    </row>
    <row r="2166" spans="16:18">
      <c r="P2166" s="12" t="n">
        <v>41584</v>
      </c>
      <c r="Q2166">
        <f>Q2159-1</f>
        <v>10</v>
      </c>
      <c r="R2166" t="n">
        <v>29</v>
      </c>
    </row>
    <row r="2167" spans="16:18">
      <c r="P2167" s="12" t="n">
        <v>41583</v>
      </c>
      <c r="Q2167">
        <f>Q2160-1</f>
        <v>10</v>
      </c>
      <c r="R2167" t="n">
        <v>29</v>
      </c>
    </row>
    <row r="2168" spans="16:18">
      <c r="P2168" s="12" t="n">
        <v>41582</v>
      </c>
      <c r="Q2168">
        <f>Q2161-1</f>
        <v>10</v>
      </c>
      <c r="R2168" t="n">
        <v>29</v>
      </c>
    </row>
    <row r="2169" spans="16:18">
      <c r="P2169" s="12" t="n">
        <v>41581</v>
      </c>
      <c r="Q2169">
        <f>Q2162-1</f>
        <v>9</v>
      </c>
      <c r="R2169" t="n">
        <v>29</v>
      </c>
    </row>
    <row r="2170" spans="16:18">
      <c r="P2170" s="12" t="n">
        <v>41580</v>
      </c>
      <c r="Q2170">
        <f>Q2163-1</f>
        <v>9</v>
      </c>
      <c r="R2170" t="n">
        <v>29</v>
      </c>
    </row>
    <row r="2171" spans="16:18">
      <c r="P2171" s="12" t="n">
        <v>41579</v>
      </c>
      <c r="Q2171">
        <f>Q2164-1</f>
        <v>9</v>
      </c>
      <c r="R2171" t="n">
        <v>29</v>
      </c>
    </row>
    <row r="2172" spans="16:18">
      <c r="P2172" s="12" t="n">
        <v>41578</v>
      </c>
      <c r="Q2172">
        <f>Q2165-1</f>
        <v>9</v>
      </c>
      <c r="R2172" t="n">
        <v>29</v>
      </c>
    </row>
    <row r="2173" spans="16:18">
      <c r="P2173" s="12" t="n">
        <v>41577</v>
      </c>
      <c r="Q2173">
        <f>Q2166-1</f>
        <v>9</v>
      </c>
      <c r="R2173" t="n">
        <v>29</v>
      </c>
    </row>
    <row r="2174" spans="16:18">
      <c r="P2174" s="12" t="n">
        <v>41576</v>
      </c>
      <c r="Q2174">
        <f>Q2167-1</f>
        <v>9</v>
      </c>
      <c r="R2174" t="n">
        <v>29</v>
      </c>
    </row>
    <row r="2175" spans="16:18">
      <c r="P2175" s="12" t="n">
        <v>41575</v>
      </c>
      <c r="Q2175">
        <f>Q2168-1</f>
        <v>9</v>
      </c>
      <c r="R2175" t="n">
        <v>29</v>
      </c>
    </row>
    <row r="2176" spans="16:18">
      <c r="P2176" s="12" t="n">
        <v>41574</v>
      </c>
      <c r="Q2176">
        <f>Q2169-1</f>
        <v>8</v>
      </c>
      <c r="R2176" t="n">
        <v>29</v>
      </c>
    </row>
    <row r="2177" spans="16:18">
      <c r="P2177" s="12" t="n">
        <v>41573</v>
      </c>
      <c r="Q2177">
        <f>Q2170-1</f>
        <v>8</v>
      </c>
      <c r="R2177" t="n">
        <v>29</v>
      </c>
    </row>
    <row r="2178" spans="16:18">
      <c r="P2178" s="12" t="n">
        <v>41572</v>
      </c>
      <c r="Q2178">
        <f>Q2171-1</f>
        <v>8</v>
      </c>
      <c r="R2178" t="n">
        <v>29</v>
      </c>
    </row>
    <row r="2179" spans="16:18">
      <c r="P2179" s="12" t="n">
        <v>41571</v>
      </c>
      <c r="Q2179">
        <f>Q2172-1</f>
        <v>8</v>
      </c>
      <c r="R2179" t="n">
        <v>29</v>
      </c>
    </row>
    <row r="2180" spans="16:18">
      <c r="P2180" s="12" t="n">
        <v>41570</v>
      </c>
      <c r="Q2180">
        <f>Q2173-1</f>
        <v>8</v>
      </c>
      <c r="R2180" t="n">
        <v>29</v>
      </c>
    </row>
    <row r="2181" spans="16:18">
      <c r="P2181" s="12" t="n">
        <v>41569</v>
      </c>
      <c r="Q2181">
        <f>Q2174-1</f>
        <v>8</v>
      </c>
      <c r="R2181" t="n">
        <v>29</v>
      </c>
    </row>
    <row r="2182" spans="16:18">
      <c r="P2182" s="12" t="n">
        <v>41568</v>
      </c>
      <c r="Q2182">
        <f>Q2175-1</f>
        <v>8</v>
      </c>
      <c r="R2182" t="n">
        <v>29</v>
      </c>
    </row>
    <row r="2183" spans="16:18">
      <c r="P2183" s="12" t="n">
        <v>41567</v>
      </c>
      <c r="Q2183">
        <f>Q2176-1</f>
        <v>7</v>
      </c>
      <c r="R2183" t="n">
        <v>29</v>
      </c>
    </row>
    <row r="2184" spans="16:18">
      <c r="P2184" s="12" t="n">
        <v>41566</v>
      </c>
      <c r="Q2184">
        <f>Q2177-1</f>
        <v>7</v>
      </c>
      <c r="R2184" t="n">
        <v>29</v>
      </c>
    </row>
    <row r="2185" spans="16:18">
      <c r="P2185" s="12" t="n">
        <v>41565</v>
      </c>
      <c r="Q2185">
        <f>Q2178-1</f>
        <v>7</v>
      </c>
      <c r="R2185" t="n">
        <v>29</v>
      </c>
    </row>
    <row r="2186" spans="16:18">
      <c r="P2186" s="12" t="n">
        <v>41564</v>
      </c>
      <c r="Q2186">
        <f>Q2179-1</f>
        <v>7</v>
      </c>
      <c r="R2186" t="n">
        <v>29</v>
      </c>
    </row>
    <row r="2187" spans="16:18">
      <c r="P2187" s="12" t="n">
        <v>41563</v>
      </c>
      <c r="Q2187">
        <f>Q2180-1</f>
        <v>7</v>
      </c>
      <c r="R2187" t="n">
        <v>29</v>
      </c>
    </row>
    <row r="2188" spans="16:18">
      <c r="P2188" s="12" t="n">
        <v>41562</v>
      </c>
      <c r="Q2188">
        <f>Q2181-1</f>
        <v>7</v>
      </c>
      <c r="R2188" t="n">
        <v>29</v>
      </c>
    </row>
    <row r="2189" spans="16:18">
      <c r="P2189" s="12" t="n">
        <v>41561</v>
      </c>
      <c r="Q2189">
        <f>Q2182-1</f>
        <v>7</v>
      </c>
      <c r="R2189" t="n">
        <v>29</v>
      </c>
    </row>
    <row r="2190" spans="16:18">
      <c r="P2190" s="12" t="n">
        <v>41560</v>
      </c>
      <c r="Q2190">
        <f>Q2183-1</f>
        <v>6</v>
      </c>
      <c r="R2190" t="n">
        <v>29</v>
      </c>
    </row>
    <row r="2191" spans="16:18">
      <c r="P2191" s="12" t="n">
        <v>41559</v>
      </c>
      <c r="Q2191">
        <f>Q2184-1</f>
        <v>6</v>
      </c>
      <c r="R2191" t="n">
        <v>29</v>
      </c>
    </row>
    <row r="2192" spans="16:18">
      <c r="P2192" s="12" t="n">
        <v>41558</v>
      </c>
      <c r="Q2192">
        <f>Q2185-1</f>
        <v>6</v>
      </c>
      <c r="R2192" t="n">
        <v>29</v>
      </c>
    </row>
    <row r="2193" spans="16:18">
      <c r="P2193" s="12" t="n">
        <v>41557</v>
      </c>
      <c r="Q2193">
        <f>Q2186-1</f>
        <v>6</v>
      </c>
      <c r="R2193" t="n">
        <v>29</v>
      </c>
    </row>
    <row r="2194" spans="16:18">
      <c r="P2194" s="12" t="n">
        <v>41556</v>
      </c>
      <c r="Q2194">
        <f>Q2187-1</f>
        <v>6</v>
      </c>
      <c r="R2194" t="n">
        <v>29</v>
      </c>
    </row>
    <row r="2195" spans="16:18">
      <c r="P2195" s="12" t="n">
        <v>41555</v>
      </c>
      <c r="Q2195">
        <f>Q2188-1</f>
        <v>6</v>
      </c>
      <c r="R2195" t="n">
        <v>29</v>
      </c>
    </row>
    <row r="2196" spans="16:18">
      <c r="P2196" s="12" t="n">
        <v>41554</v>
      </c>
      <c r="Q2196">
        <f>Q2189-1</f>
        <v>6</v>
      </c>
      <c r="R2196" t="n">
        <v>29</v>
      </c>
    </row>
    <row r="2197" spans="16:18">
      <c r="P2197" s="12" t="n">
        <v>41553</v>
      </c>
      <c r="Q2197">
        <f>Q2190-1</f>
        <v>5</v>
      </c>
      <c r="R2197" t="n">
        <v>29</v>
      </c>
    </row>
    <row r="2198" spans="16:18">
      <c r="P2198" s="12" t="n">
        <v>41552</v>
      </c>
      <c r="Q2198">
        <f>Q2191-1</f>
        <v>5</v>
      </c>
      <c r="R2198" t="n">
        <v>29</v>
      </c>
    </row>
    <row r="2199" spans="16:18">
      <c r="P2199" s="12" t="n">
        <v>41551</v>
      </c>
      <c r="Q2199">
        <f>Q2192-1</f>
        <v>5</v>
      </c>
      <c r="R2199" t="n">
        <v>29</v>
      </c>
    </row>
    <row r="2200" spans="16:18">
      <c r="P2200" s="12" t="n">
        <v>41550</v>
      </c>
      <c r="Q2200">
        <f>Q2193-1</f>
        <v>5</v>
      </c>
      <c r="R2200" t="n">
        <v>29</v>
      </c>
    </row>
    <row r="2201" spans="16:18">
      <c r="P2201" s="12" t="n">
        <v>41549</v>
      </c>
      <c r="Q2201">
        <f>Q2194-1</f>
        <v>5</v>
      </c>
      <c r="R2201" t="n">
        <v>29</v>
      </c>
    </row>
    <row r="2202" spans="16:18">
      <c r="P2202" s="12" t="n">
        <v>41548</v>
      </c>
      <c r="Q2202">
        <f>Q2195-1</f>
        <v>5</v>
      </c>
      <c r="R2202" t="n">
        <v>29</v>
      </c>
    </row>
    <row r="2203" spans="16:18">
      <c r="P2203" s="12" t="n">
        <v>41547</v>
      </c>
      <c r="Q2203">
        <f>Q2196-1</f>
        <v>5</v>
      </c>
      <c r="R2203" t="n">
        <v>29</v>
      </c>
    </row>
    <row r="2204" spans="16:18">
      <c r="P2204" s="12" t="n">
        <v>41546</v>
      </c>
      <c r="Q2204">
        <f>Q2197-1</f>
        <v>4</v>
      </c>
      <c r="R2204" t="n">
        <v>29</v>
      </c>
    </row>
    <row r="2205" spans="16:18">
      <c r="P2205" s="12" t="n">
        <v>41545</v>
      </c>
      <c r="Q2205">
        <f>Q2198-1</f>
        <v>4</v>
      </c>
      <c r="R2205" t="n">
        <v>29</v>
      </c>
    </row>
    <row r="2206" spans="16:18">
      <c r="P2206" s="12" t="n">
        <v>41544</v>
      </c>
      <c r="Q2206">
        <f>Q2199-1</f>
        <v>4</v>
      </c>
      <c r="R2206" t="n">
        <v>29</v>
      </c>
    </row>
    <row r="2207" spans="16:18">
      <c r="P2207" s="12" t="n">
        <v>41543</v>
      </c>
      <c r="Q2207">
        <f>Q2200-1</f>
        <v>4</v>
      </c>
      <c r="R2207" t="n">
        <v>29</v>
      </c>
    </row>
    <row r="2208" spans="16:18">
      <c r="P2208" s="12" t="n">
        <v>41542</v>
      </c>
      <c r="Q2208">
        <f>Q2201-1</f>
        <v>4</v>
      </c>
      <c r="R2208" t="n">
        <v>29</v>
      </c>
    </row>
    <row r="2209" spans="16:18">
      <c r="P2209" s="12" t="n">
        <v>41541</v>
      </c>
      <c r="Q2209">
        <f>Q2202-1</f>
        <v>4</v>
      </c>
      <c r="R2209" t="n">
        <v>29</v>
      </c>
    </row>
    <row r="2210" spans="16:18">
      <c r="P2210" s="12" t="n">
        <v>41540</v>
      </c>
      <c r="Q2210">
        <f>Q2203-1</f>
        <v>4</v>
      </c>
      <c r="R2210" t="n">
        <v>29</v>
      </c>
    </row>
    <row r="2211" spans="16:18">
      <c r="P2211" s="12" t="n">
        <v>41539</v>
      </c>
      <c r="Q2211">
        <f>Q2204-1</f>
        <v>3</v>
      </c>
      <c r="R2211" t="n">
        <v>29</v>
      </c>
    </row>
    <row r="2212" spans="16:18">
      <c r="P2212" s="12" t="n">
        <v>41538</v>
      </c>
      <c r="Q2212">
        <f>Q2205-1</f>
        <v>3</v>
      </c>
      <c r="R2212" t="n">
        <v>29</v>
      </c>
    </row>
    <row r="2213" spans="16:18">
      <c r="P2213" s="12" t="n">
        <v>41537</v>
      </c>
      <c r="Q2213">
        <f>Q2206-1</f>
        <v>3</v>
      </c>
      <c r="R2213" t="n">
        <v>29</v>
      </c>
    </row>
    <row r="2214" spans="16:18">
      <c r="P2214" s="12" t="n">
        <v>41536</v>
      </c>
      <c r="Q2214">
        <f>Q2207-1</f>
        <v>3</v>
      </c>
      <c r="R2214" t="n">
        <v>29</v>
      </c>
    </row>
    <row r="2215" spans="16:18">
      <c r="P2215" s="12" t="n">
        <v>41535</v>
      </c>
      <c r="Q2215">
        <f>Q2208-1</f>
        <v>3</v>
      </c>
      <c r="R2215" t="n">
        <v>29</v>
      </c>
    </row>
    <row r="2216" spans="16:18">
      <c r="P2216" s="12" t="n">
        <v>41534</v>
      </c>
      <c r="Q2216">
        <f>Q2209-1</f>
        <v>3</v>
      </c>
      <c r="R2216" t="n">
        <v>29</v>
      </c>
    </row>
    <row r="2217" spans="16:18">
      <c r="P2217" s="12" t="n">
        <v>41533</v>
      </c>
      <c r="Q2217">
        <f>Q2210-1</f>
        <v>3</v>
      </c>
      <c r="R2217" t="n">
        <v>29</v>
      </c>
    </row>
    <row r="2218" spans="16:18">
      <c r="P2218" s="12" t="n">
        <v>41532</v>
      </c>
      <c r="Q2218">
        <f>Q2211-1</f>
        <v>2</v>
      </c>
      <c r="R2218" t="n">
        <v>29</v>
      </c>
    </row>
    <row r="2219" spans="16:18">
      <c r="P2219" s="12" t="n">
        <v>41531</v>
      </c>
      <c r="Q2219">
        <f>Q2212-1</f>
        <v>2</v>
      </c>
      <c r="R2219" t="n">
        <v>29</v>
      </c>
    </row>
    <row r="2220" spans="16:18">
      <c r="P2220" s="12" t="n">
        <v>41530</v>
      </c>
      <c r="Q2220">
        <f>Q2213-1</f>
        <v>2</v>
      </c>
      <c r="R2220" t="n">
        <v>29</v>
      </c>
    </row>
    <row r="2221" spans="16:18">
      <c r="P2221" s="12" t="n">
        <v>41529</v>
      </c>
      <c r="Q2221">
        <f>Q2214-1</f>
        <v>2</v>
      </c>
      <c r="R2221" t="n">
        <v>29</v>
      </c>
    </row>
    <row r="2222" spans="16:18">
      <c r="P2222" s="12" t="n">
        <v>41528</v>
      </c>
      <c r="Q2222">
        <f>Q2215-1</f>
        <v>2</v>
      </c>
      <c r="R2222" t="n">
        <v>29</v>
      </c>
    </row>
    <row r="2223" spans="16:18">
      <c r="P2223" s="12" t="n">
        <v>41527</v>
      </c>
      <c r="Q2223">
        <f>Q2216-1</f>
        <v>2</v>
      </c>
      <c r="R2223" t="n">
        <v>29</v>
      </c>
    </row>
    <row r="2224" spans="16:18">
      <c r="P2224" s="12" t="n">
        <v>41526</v>
      </c>
      <c r="Q2224">
        <f>Q2217-1</f>
        <v>2</v>
      </c>
      <c r="R2224" t="n">
        <v>29</v>
      </c>
    </row>
    <row r="2225" spans="16:18">
      <c r="P2225" s="12" t="n">
        <v>41525</v>
      </c>
      <c r="Q2225">
        <f>Q2218-1</f>
        <v>1</v>
      </c>
      <c r="R2225" t="n">
        <v>29</v>
      </c>
    </row>
    <row r="2226" spans="16:18">
      <c r="P2226" s="12" t="n">
        <v>41524</v>
      </c>
      <c r="Q2226">
        <f>Q2219-1</f>
        <v>1</v>
      </c>
      <c r="R2226" t="n">
        <v>29</v>
      </c>
    </row>
    <row r="2227" spans="16:18">
      <c r="P2227" s="12" t="n">
        <v>41523</v>
      </c>
      <c r="Q2227">
        <f>Q2220-1</f>
        <v>1</v>
      </c>
      <c r="R2227" t="n">
        <v>29</v>
      </c>
    </row>
    <row r="2228" spans="16:18">
      <c r="P2228" s="12" t="n">
        <v>41522</v>
      </c>
      <c r="Q2228">
        <f>Q2221-1</f>
        <v>1</v>
      </c>
      <c r="R2228" t="n">
        <v>29</v>
      </c>
    </row>
    <row r="2229" spans="16:18">
      <c r="P2229" s="12" t="n">
        <v>41521</v>
      </c>
      <c r="Q2229">
        <f>Q2222-1</f>
        <v>1</v>
      </c>
      <c r="R2229" t="n">
        <v>29</v>
      </c>
    </row>
    <row r="2230" spans="16:18">
      <c r="P2230" s="12" t="n">
        <v>41520</v>
      </c>
      <c r="Q2230">
        <f>Q2223-1</f>
        <v>1</v>
      </c>
      <c r="R2230" t="n">
        <v>29</v>
      </c>
    </row>
    <row r="2231" spans="16:18">
      <c r="P2231" s="12" t="n">
        <v>41519</v>
      </c>
      <c r="Q2231">
        <f>Q2224-1</f>
        <v>1</v>
      </c>
      <c r="R2231" t="n">
        <v>29</v>
      </c>
    </row>
    <row r="2232" spans="16:18">
      <c r="P2232" s="12" t="n">
        <v>41518</v>
      </c>
      <c r="Q2232" t="n">
        <v>16</v>
      </c>
      <c r="R2232" t="n">
        <v>28</v>
      </c>
    </row>
    <row r="2233" spans="16:18">
      <c r="P2233" s="12" t="n">
        <v>41517</v>
      </c>
      <c r="Q2233" t="n">
        <v>16</v>
      </c>
      <c r="R2233" t="n">
        <v>28</v>
      </c>
    </row>
    <row r="2234" spans="16:18">
      <c r="P2234" s="12" t="n">
        <v>41516</v>
      </c>
      <c r="Q2234" t="n">
        <v>16</v>
      </c>
      <c r="R2234" t="n">
        <v>28</v>
      </c>
    </row>
    <row r="2235" spans="16:18">
      <c r="P2235" s="12" t="n">
        <v>41515</v>
      </c>
      <c r="Q2235" t="n">
        <v>16</v>
      </c>
      <c r="R2235" t="n">
        <v>28</v>
      </c>
    </row>
    <row r="2236" spans="16:18">
      <c r="P2236" s="12" t="n">
        <v>41514</v>
      </c>
      <c r="Q2236" t="n">
        <v>16</v>
      </c>
      <c r="R2236" t="n">
        <v>28</v>
      </c>
    </row>
    <row r="2237" spans="16:18">
      <c r="P2237" s="12" t="n">
        <v>41513</v>
      </c>
      <c r="Q2237" t="n">
        <v>16</v>
      </c>
      <c r="R2237" t="n">
        <v>28</v>
      </c>
    </row>
    <row r="2238" spans="16:18">
      <c r="P2238" s="12" t="n">
        <v>41512</v>
      </c>
      <c r="Q2238" t="n">
        <v>16</v>
      </c>
      <c r="R2238" t="n">
        <v>28</v>
      </c>
    </row>
    <row r="2239" spans="16:18">
      <c r="P2239" s="12" t="n">
        <v>41511</v>
      </c>
      <c r="Q2239">
        <f>Q2232-1</f>
        <v>15</v>
      </c>
      <c r="R2239" t="n">
        <v>28</v>
      </c>
    </row>
    <row r="2240" spans="16:18">
      <c r="P2240" s="12" t="n">
        <v>41510</v>
      </c>
      <c r="Q2240">
        <f>Q2233-1</f>
        <v>15</v>
      </c>
      <c r="R2240" t="n">
        <v>28</v>
      </c>
    </row>
    <row r="2241" spans="16:18">
      <c r="P2241" s="12" t="n">
        <v>41509</v>
      </c>
      <c r="Q2241">
        <f>Q2234-1</f>
        <v>15</v>
      </c>
      <c r="R2241" t="n">
        <v>28</v>
      </c>
    </row>
    <row r="2242" spans="16:18">
      <c r="P2242" s="12" t="n">
        <v>41508</v>
      </c>
      <c r="Q2242">
        <f>Q2235-1</f>
        <v>15</v>
      </c>
      <c r="R2242" t="n">
        <v>28</v>
      </c>
    </row>
    <row r="2243" spans="16:18">
      <c r="P2243" s="12" t="n">
        <v>41507</v>
      </c>
      <c r="Q2243">
        <f>Q2236-1</f>
        <v>15</v>
      </c>
      <c r="R2243" t="n">
        <v>28</v>
      </c>
    </row>
    <row r="2244" spans="16:18">
      <c r="P2244" s="12" t="n">
        <v>41506</v>
      </c>
      <c r="Q2244">
        <f>Q2237-1</f>
        <v>15</v>
      </c>
      <c r="R2244" t="n">
        <v>28</v>
      </c>
    </row>
    <row r="2245" spans="16:18">
      <c r="P2245" s="12" t="n">
        <v>41505</v>
      </c>
      <c r="Q2245">
        <f>Q2238-1</f>
        <v>15</v>
      </c>
      <c r="R2245" t="n">
        <v>28</v>
      </c>
    </row>
    <row r="2246" spans="16:18">
      <c r="P2246" s="12" t="n">
        <v>41504</v>
      </c>
      <c r="Q2246">
        <f>Q2239-1</f>
        <v>14</v>
      </c>
      <c r="R2246" t="n">
        <v>28</v>
      </c>
    </row>
    <row r="2247" spans="16:18">
      <c r="P2247" s="12" t="n">
        <v>41503</v>
      </c>
      <c r="Q2247">
        <f>Q2240-1</f>
        <v>14</v>
      </c>
      <c r="R2247" t="n">
        <v>28</v>
      </c>
    </row>
    <row r="2248" spans="16:18">
      <c r="P2248" s="12" t="n">
        <v>41502</v>
      </c>
      <c r="Q2248">
        <f>Q2241-1</f>
        <v>14</v>
      </c>
      <c r="R2248" t="n">
        <v>28</v>
      </c>
    </row>
    <row r="2249" spans="16:18">
      <c r="P2249" s="12" t="n">
        <v>41501</v>
      </c>
      <c r="Q2249">
        <f>Q2242-1</f>
        <v>14</v>
      </c>
      <c r="R2249" t="n">
        <v>28</v>
      </c>
    </row>
    <row r="2250" spans="16:18">
      <c r="P2250" s="12" t="n">
        <v>41500</v>
      </c>
      <c r="Q2250">
        <f>Q2243-1</f>
        <v>14</v>
      </c>
      <c r="R2250" t="n">
        <v>28</v>
      </c>
    </row>
    <row r="2251" spans="16:18">
      <c r="P2251" s="12" t="n">
        <v>41499</v>
      </c>
      <c r="Q2251">
        <f>Q2244-1</f>
        <v>14</v>
      </c>
      <c r="R2251" t="n">
        <v>28</v>
      </c>
    </row>
    <row r="2252" spans="16:18">
      <c r="P2252" s="12" t="n">
        <v>41498</v>
      </c>
      <c r="Q2252">
        <f>Q2245-1</f>
        <v>14</v>
      </c>
      <c r="R2252" t="n">
        <v>28</v>
      </c>
    </row>
    <row r="2253" spans="16:18">
      <c r="P2253" s="12" t="n">
        <v>41497</v>
      </c>
      <c r="Q2253">
        <f>Q2246-1</f>
        <v>13</v>
      </c>
      <c r="R2253" t="n">
        <v>28</v>
      </c>
    </row>
    <row r="2254" spans="16:18">
      <c r="P2254" s="12" t="n">
        <v>41496</v>
      </c>
      <c r="Q2254">
        <f>Q2247-1</f>
        <v>13</v>
      </c>
      <c r="R2254" t="n">
        <v>28</v>
      </c>
    </row>
    <row r="2255" spans="16:18">
      <c r="P2255" s="12" t="n">
        <v>41495</v>
      </c>
      <c r="Q2255">
        <f>Q2248-1</f>
        <v>13</v>
      </c>
      <c r="R2255" t="n">
        <v>28</v>
      </c>
    </row>
    <row r="2256" spans="16:18">
      <c r="P2256" s="12" t="n">
        <v>41494</v>
      </c>
      <c r="Q2256">
        <f>Q2249-1</f>
        <v>13</v>
      </c>
      <c r="R2256" t="n">
        <v>28</v>
      </c>
    </row>
    <row r="2257" spans="16:18">
      <c r="P2257" s="12" t="n">
        <v>41493</v>
      </c>
      <c r="Q2257">
        <f>Q2250-1</f>
        <v>13</v>
      </c>
      <c r="R2257" t="n">
        <v>28</v>
      </c>
    </row>
    <row r="2258" spans="16:18">
      <c r="P2258" s="12" t="n">
        <v>41492</v>
      </c>
      <c r="Q2258">
        <f>Q2251-1</f>
        <v>13</v>
      </c>
      <c r="R2258" t="n">
        <v>28</v>
      </c>
    </row>
    <row r="2259" spans="16:18">
      <c r="P2259" s="12" t="n">
        <v>41491</v>
      </c>
      <c r="Q2259">
        <f>Q2252-1</f>
        <v>13</v>
      </c>
      <c r="R2259" t="n">
        <v>28</v>
      </c>
    </row>
    <row r="2260" spans="16:18">
      <c r="P2260" s="12" t="n">
        <v>41490</v>
      </c>
      <c r="Q2260">
        <f>Q2253-1</f>
        <v>12</v>
      </c>
      <c r="R2260" t="n">
        <v>28</v>
      </c>
    </row>
    <row r="2261" spans="16:18">
      <c r="P2261" s="12" t="n">
        <v>41489</v>
      </c>
      <c r="Q2261">
        <f>Q2254-1</f>
        <v>12</v>
      </c>
      <c r="R2261" t="n">
        <v>28</v>
      </c>
    </row>
    <row r="2262" spans="16:18">
      <c r="P2262" s="12" t="n">
        <v>41488</v>
      </c>
      <c r="Q2262">
        <f>Q2255-1</f>
        <v>12</v>
      </c>
      <c r="R2262" t="n">
        <v>28</v>
      </c>
    </row>
    <row r="2263" spans="16:18">
      <c r="P2263" s="12" t="n">
        <v>41487</v>
      </c>
      <c r="Q2263">
        <f>Q2256-1</f>
        <v>12</v>
      </c>
      <c r="R2263" t="n">
        <v>28</v>
      </c>
    </row>
    <row r="2264" spans="16:18">
      <c r="P2264" s="12" t="n">
        <v>41486</v>
      </c>
      <c r="Q2264">
        <f>Q2257-1</f>
        <v>12</v>
      </c>
      <c r="R2264" t="n">
        <v>28</v>
      </c>
    </row>
    <row r="2265" spans="16:18">
      <c r="P2265" s="12" t="n">
        <v>41485</v>
      </c>
      <c r="Q2265">
        <f>Q2258-1</f>
        <v>12</v>
      </c>
      <c r="R2265" t="n">
        <v>28</v>
      </c>
    </row>
    <row r="2266" spans="16:18">
      <c r="P2266" s="12" t="n">
        <v>41484</v>
      </c>
      <c r="Q2266">
        <f>Q2259-1</f>
        <v>12</v>
      </c>
      <c r="R2266" t="n">
        <v>28</v>
      </c>
    </row>
    <row r="2267" spans="16:18">
      <c r="P2267" s="12" t="n">
        <v>41483</v>
      </c>
      <c r="Q2267">
        <f>Q2260-1</f>
        <v>11</v>
      </c>
      <c r="R2267" t="n">
        <v>28</v>
      </c>
    </row>
    <row r="2268" spans="16:18">
      <c r="P2268" s="12" t="n">
        <v>41482</v>
      </c>
      <c r="Q2268">
        <f>Q2261-1</f>
        <v>11</v>
      </c>
      <c r="R2268" t="n">
        <v>28</v>
      </c>
    </row>
    <row r="2269" spans="16:18">
      <c r="P2269" s="12" t="n">
        <v>41481</v>
      </c>
      <c r="Q2269">
        <f>Q2262-1</f>
        <v>11</v>
      </c>
      <c r="R2269" t="n">
        <v>28</v>
      </c>
    </row>
    <row r="2270" spans="16:18">
      <c r="P2270" s="12" t="n">
        <v>41480</v>
      </c>
      <c r="Q2270">
        <f>Q2263-1</f>
        <v>11</v>
      </c>
      <c r="R2270" t="n">
        <v>28</v>
      </c>
    </row>
    <row r="2271" spans="16:18">
      <c r="P2271" s="12" t="n">
        <v>41479</v>
      </c>
      <c r="Q2271">
        <f>Q2264-1</f>
        <v>11</v>
      </c>
      <c r="R2271" t="n">
        <v>28</v>
      </c>
    </row>
    <row r="2272" spans="16:18">
      <c r="P2272" s="12" t="n">
        <v>41478</v>
      </c>
      <c r="Q2272">
        <f>Q2265-1</f>
        <v>11</v>
      </c>
      <c r="R2272" t="n">
        <v>28</v>
      </c>
    </row>
    <row r="2273" spans="16:18">
      <c r="P2273" s="12" t="n">
        <v>41477</v>
      </c>
      <c r="Q2273">
        <f>Q2266-1</f>
        <v>11</v>
      </c>
      <c r="R2273" t="n">
        <v>28</v>
      </c>
    </row>
    <row r="2274" spans="16:18">
      <c r="P2274" s="12" t="n">
        <v>41476</v>
      </c>
      <c r="Q2274">
        <f>Q2267-1</f>
        <v>10</v>
      </c>
      <c r="R2274" t="n">
        <v>28</v>
      </c>
    </row>
    <row r="2275" spans="16:18">
      <c r="P2275" s="12" t="n">
        <v>41475</v>
      </c>
      <c r="Q2275">
        <f>Q2268-1</f>
        <v>10</v>
      </c>
      <c r="R2275" t="n">
        <v>28</v>
      </c>
    </row>
    <row r="2276" spans="16:18">
      <c r="P2276" s="12" t="n">
        <v>41474</v>
      </c>
      <c r="Q2276">
        <f>Q2269-1</f>
        <v>10</v>
      </c>
      <c r="R2276" t="n">
        <v>28</v>
      </c>
    </row>
    <row r="2277" spans="16:18">
      <c r="P2277" s="12" t="n">
        <v>41473</v>
      </c>
      <c r="Q2277">
        <f>Q2270-1</f>
        <v>10</v>
      </c>
      <c r="R2277" t="n">
        <v>28</v>
      </c>
    </row>
    <row r="2278" spans="16:18">
      <c r="P2278" s="12" t="n">
        <v>41472</v>
      </c>
      <c r="Q2278">
        <f>Q2271-1</f>
        <v>10</v>
      </c>
      <c r="R2278" t="n">
        <v>28</v>
      </c>
    </row>
    <row r="2279" spans="16:18">
      <c r="P2279" s="12" t="n">
        <v>41471</v>
      </c>
      <c r="Q2279">
        <f>Q2272-1</f>
        <v>10</v>
      </c>
      <c r="R2279" t="n">
        <v>28</v>
      </c>
    </row>
    <row r="2280" spans="16:18">
      <c r="P2280" s="12" t="n">
        <v>41470</v>
      </c>
      <c r="Q2280">
        <f>Q2273-1</f>
        <v>10</v>
      </c>
      <c r="R2280" t="n">
        <v>28</v>
      </c>
    </row>
    <row r="2281" spans="16:18">
      <c r="P2281" s="12" t="n">
        <v>41469</v>
      </c>
      <c r="Q2281">
        <f>Q2274-1</f>
        <v>9</v>
      </c>
      <c r="R2281" t="n">
        <v>28</v>
      </c>
    </row>
    <row r="2282" spans="16:18">
      <c r="P2282" s="12" t="n">
        <v>41468</v>
      </c>
      <c r="Q2282">
        <f>Q2275-1</f>
        <v>9</v>
      </c>
      <c r="R2282" t="n">
        <v>28</v>
      </c>
    </row>
    <row r="2283" spans="16:18">
      <c r="P2283" s="12" t="n">
        <v>41467</v>
      </c>
      <c r="Q2283">
        <f>Q2276-1</f>
        <v>9</v>
      </c>
      <c r="R2283" t="n">
        <v>28</v>
      </c>
    </row>
    <row r="2284" spans="16:18">
      <c r="P2284" s="12" t="n">
        <v>41466</v>
      </c>
      <c r="Q2284">
        <f>Q2277-1</f>
        <v>9</v>
      </c>
      <c r="R2284" t="n">
        <v>28</v>
      </c>
    </row>
    <row r="2285" spans="16:18">
      <c r="P2285" s="12" t="n">
        <v>41465</v>
      </c>
      <c r="Q2285">
        <f>Q2278-1</f>
        <v>9</v>
      </c>
      <c r="R2285" t="n">
        <v>28</v>
      </c>
    </row>
    <row r="2286" spans="16:18">
      <c r="P2286" s="12" t="n">
        <v>41464</v>
      </c>
      <c r="Q2286">
        <f>Q2279-1</f>
        <v>9</v>
      </c>
      <c r="R2286" t="n">
        <v>28</v>
      </c>
    </row>
    <row r="2287" spans="16:18">
      <c r="P2287" s="12" t="n">
        <v>41463</v>
      </c>
      <c r="Q2287">
        <f>Q2280-1</f>
        <v>9</v>
      </c>
      <c r="R2287" t="n">
        <v>28</v>
      </c>
    </row>
    <row r="2288" spans="16:18">
      <c r="P2288" s="12" t="n">
        <v>41462</v>
      </c>
      <c r="Q2288">
        <f>Q2281-1</f>
        <v>8</v>
      </c>
      <c r="R2288" t="n">
        <v>28</v>
      </c>
    </row>
    <row r="2289" spans="16:18">
      <c r="P2289" s="12" t="n">
        <v>41461</v>
      </c>
      <c r="Q2289">
        <f>Q2282-1</f>
        <v>8</v>
      </c>
      <c r="R2289" t="n">
        <v>28</v>
      </c>
    </row>
    <row r="2290" spans="16:18">
      <c r="P2290" s="12" t="n">
        <v>41460</v>
      </c>
      <c r="Q2290">
        <f>Q2283-1</f>
        <v>8</v>
      </c>
      <c r="R2290" t="n">
        <v>28</v>
      </c>
    </row>
    <row r="2291" spans="16:18">
      <c r="P2291" s="12" t="n">
        <v>41459</v>
      </c>
      <c r="Q2291">
        <f>Q2284-1</f>
        <v>8</v>
      </c>
      <c r="R2291" t="n">
        <v>28</v>
      </c>
    </row>
    <row r="2292" spans="16:18">
      <c r="P2292" s="12" t="n">
        <v>41458</v>
      </c>
      <c r="Q2292">
        <f>Q2285-1</f>
        <v>8</v>
      </c>
      <c r="R2292" t="n">
        <v>28</v>
      </c>
    </row>
    <row r="2293" spans="16:18">
      <c r="P2293" s="12" t="n">
        <v>41457</v>
      </c>
      <c r="Q2293">
        <f>Q2286-1</f>
        <v>8</v>
      </c>
      <c r="R2293" t="n">
        <v>28</v>
      </c>
    </row>
    <row r="2294" spans="16:18">
      <c r="P2294" s="12" t="n">
        <v>41456</v>
      </c>
      <c r="Q2294">
        <f>Q2287-1</f>
        <v>8</v>
      </c>
      <c r="R2294" t="n">
        <v>28</v>
      </c>
    </row>
    <row r="2295" spans="16:18">
      <c r="P2295" s="12" t="n">
        <v>41455</v>
      </c>
      <c r="Q2295">
        <f>Q2288-1</f>
        <v>7</v>
      </c>
      <c r="R2295" t="n">
        <v>28</v>
      </c>
    </row>
    <row r="2296" spans="16:18">
      <c r="P2296" s="12" t="n">
        <v>41454</v>
      </c>
      <c r="Q2296">
        <f>Q2289-1</f>
        <v>7</v>
      </c>
      <c r="R2296" t="n">
        <v>28</v>
      </c>
    </row>
    <row r="2297" spans="16:18">
      <c r="P2297" s="12" t="n">
        <v>41453</v>
      </c>
      <c r="Q2297">
        <f>Q2290-1</f>
        <v>7</v>
      </c>
      <c r="R2297" t="n">
        <v>28</v>
      </c>
    </row>
    <row r="2298" spans="16:18">
      <c r="P2298" s="12" t="n">
        <v>41452</v>
      </c>
      <c r="Q2298">
        <f>Q2291-1</f>
        <v>7</v>
      </c>
      <c r="R2298" t="n">
        <v>28</v>
      </c>
    </row>
    <row r="2299" spans="16:18">
      <c r="P2299" s="12" t="n">
        <v>41451</v>
      </c>
      <c r="Q2299">
        <f>Q2292-1</f>
        <v>7</v>
      </c>
      <c r="R2299" t="n">
        <v>28</v>
      </c>
    </row>
    <row r="2300" spans="16:18">
      <c r="P2300" s="12" t="n">
        <v>41450</v>
      </c>
      <c r="Q2300">
        <f>Q2293-1</f>
        <v>7</v>
      </c>
      <c r="R2300" t="n">
        <v>28</v>
      </c>
    </row>
    <row r="2301" spans="16:18">
      <c r="P2301" s="12" t="n">
        <v>41449</v>
      </c>
      <c r="Q2301">
        <f>Q2294-1</f>
        <v>7</v>
      </c>
      <c r="R2301" t="n">
        <v>28</v>
      </c>
    </row>
    <row r="2302" spans="16:18">
      <c r="P2302" s="12" t="n">
        <v>41448</v>
      </c>
      <c r="Q2302">
        <f>Q2295-1</f>
        <v>6</v>
      </c>
      <c r="R2302" t="n">
        <v>28</v>
      </c>
    </row>
    <row r="2303" spans="16:18">
      <c r="P2303" s="12" t="n">
        <v>41447</v>
      </c>
      <c r="Q2303">
        <f>Q2296-1</f>
        <v>6</v>
      </c>
      <c r="R2303" t="n">
        <v>28</v>
      </c>
    </row>
    <row r="2304" spans="16:18">
      <c r="P2304" s="12" t="n">
        <v>41446</v>
      </c>
      <c r="Q2304">
        <f>Q2297-1</f>
        <v>6</v>
      </c>
      <c r="R2304" t="n">
        <v>28</v>
      </c>
    </row>
    <row r="2305" spans="16:18">
      <c r="P2305" s="12" t="n">
        <v>41445</v>
      </c>
      <c r="Q2305">
        <f>Q2298-1</f>
        <v>6</v>
      </c>
      <c r="R2305" t="n">
        <v>28</v>
      </c>
    </row>
    <row r="2306" spans="16:18">
      <c r="P2306" s="12" t="n">
        <v>41444</v>
      </c>
      <c r="Q2306">
        <f>Q2299-1</f>
        <v>6</v>
      </c>
      <c r="R2306" t="n">
        <v>28</v>
      </c>
    </row>
    <row r="2307" spans="16:18">
      <c r="P2307" s="12" t="n">
        <v>41443</v>
      </c>
      <c r="Q2307">
        <f>Q2300-1</f>
        <v>6</v>
      </c>
      <c r="R2307" t="n">
        <v>28</v>
      </c>
    </row>
    <row r="2308" spans="16:18">
      <c r="P2308" s="12" t="n">
        <v>41442</v>
      </c>
      <c r="Q2308">
        <f>Q2301-1</f>
        <v>6</v>
      </c>
      <c r="R2308" t="n">
        <v>28</v>
      </c>
    </row>
    <row r="2309" spans="16:18">
      <c r="P2309" s="12" t="n">
        <v>41441</v>
      </c>
      <c r="Q2309">
        <f>Q2302-1</f>
        <v>5</v>
      </c>
      <c r="R2309" t="n">
        <v>28</v>
      </c>
    </row>
    <row r="2310" spans="16:18">
      <c r="P2310" s="12" t="n">
        <v>41440</v>
      </c>
      <c r="Q2310">
        <f>Q2303-1</f>
        <v>5</v>
      </c>
      <c r="R2310" t="n">
        <v>28</v>
      </c>
    </row>
    <row r="2311" spans="16:18">
      <c r="P2311" s="12" t="n">
        <v>41439</v>
      </c>
      <c r="Q2311">
        <f>Q2304-1</f>
        <v>5</v>
      </c>
      <c r="R2311" t="n">
        <v>28</v>
      </c>
    </row>
    <row r="2312" spans="16:18">
      <c r="P2312" s="12" t="n">
        <v>41438</v>
      </c>
      <c r="Q2312">
        <f>Q2305-1</f>
        <v>5</v>
      </c>
      <c r="R2312" t="n">
        <v>28</v>
      </c>
    </row>
    <row r="2313" spans="16:18">
      <c r="P2313" s="12" t="n">
        <v>41437</v>
      </c>
      <c r="Q2313">
        <f>Q2306-1</f>
        <v>5</v>
      </c>
      <c r="R2313" t="n">
        <v>28</v>
      </c>
    </row>
    <row r="2314" spans="16:18">
      <c r="P2314" s="12" t="n">
        <v>41436</v>
      </c>
      <c r="Q2314">
        <f>Q2307-1</f>
        <v>5</v>
      </c>
      <c r="R2314" t="n">
        <v>28</v>
      </c>
    </row>
    <row r="2315" spans="16:18">
      <c r="P2315" s="12" t="n">
        <v>41435</v>
      </c>
      <c r="Q2315">
        <f>Q2308-1</f>
        <v>5</v>
      </c>
      <c r="R2315" t="n">
        <v>28</v>
      </c>
    </row>
    <row r="2316" spans="16:18">
      <c r="P2316" s="12" t="n">
        <v>41434</v>
      </c>
      <c r="Q2316">
        <f>Q2309-1</f>
        <v>4</v>
      </c>
      <c r="R2316" t="n">
        <v>28</v>
      </c>
    </row>
    <row r="2317" spans="16:18">
      <c r="P2317" s="12" t="n">
        <v>41433</v>
      </c>
      <c r="Q2317">
        <f>Q2310-1</f>
        <v>4</v>
      </c>
      <c r="R2317" t="n">
        <v>28</v>
      </c>
    </row>
    <row r="2318" spans="16:18">
      <c r="P2318" s="12" t="n">
        <v>41432</v>
      </c>
      <c r="Q2318">
        <f>Q2311-1</f>
        <v>4</v>
      </c>
      <c r="R2318" t="n">
        <v>28</v>
      </c>
    </row>
    <row r="2319" spans="16:18">
      <c r="P2319" s="12" t="n">
        <v>41431</v>
      </c>
      <c r="Q2319">
        <f>Q2312-1</f>
        <v>4</v>
      </c>
      <c r="R2319" t="n">
        <v>28</v>
      </c>
    </row>
    <row r="2320" spans="16:18">
      <c r="P2320" s="12" t="n">
        <v>41430</v>
      </c>
      <c r="Q2320">
        <f>Q2313-1</f>
        <v>4</v>
      </c>
      <c r="R2320" t="n">
        <v>28</v>
      </c>
    </row>
    <row r="2321" spans="16:18">
      <c r="P2321" s="12" t="n">
        <v>41429</v>
      </c>
      <c r="Q2321">
        <f>Q2314-1</f>
        <v>4</v>
      </c>
      <c r="R2321" t="n">
        <v>28</v>
      </c>
    </row>
    <row r="2322" spans="16:18">
      <c r="P2322" s="12" t="n">
        <v>41428</v>
      </c>
      <c r="Q2322">
        <f>Q2315-1</f>
        <v>4</v>
      </c>
      <c r="R2322" t="n">
        <v>28</v>
      </c>
    </row>
    <row r="2323" spans="16:18">
      <c r="P2323" s="12" t="n">
        <v>41427</v>
      </c>
      <c r="Q2323">
        <f>Q2316-1</f>
        <v>3</v>
      </c>
      <c r="R2323" t="n">
        <v>28</v>
      </c>
    </row>
    <row r="2324" spans="16:18">
      <c r="P2324" s="12" t="n">
        <v>41426</v>
      </c>
      <c r="Q2324">
        <f>Q2317-1</f>
        <v>3</v>
      </c>
      <c r="R2324" t="n">
        <v>28</v>
      </c>
    </row>
    <row r="2325" spans="16:18">
      <c r="P2325" s="12" t="n">
        <v>41425</v>
      </c>
      <c r="Q2325">
        <f>Q2318-1</f>
        <v>3</v>
      </c>
      <c r="R2325" t="n">
        <v>28</v>
      </c>
    </row>
    <row r="2326" spans="16:18">
      <c r="P2326" s="12" t="n">
        <v>41424</v>
      </c>
      <c r="Q2326">
        <f>Q2319-1</f>
        <v>3</v>
      </c>
      <c r="R2326" t="n">
        <v>28</v>
      </c>
    </row>
    <row r="2327" spans="16:18">
      <c r="P2327" s="12" t="n">
        <v>41423</v>
      </c>
      <c r="Q2327">
        <f>Q2320-1</f>
        <v>3</v>
      </c>
      <c r="R2327" t="n">
        <v>28</v>
      </c>
    </row>
    <row r="2328" spans="16:18">
      <c r="P2328" s="12" t="n">
        <v>41422</v>
      </c>
      <c r="Q2328">
        <f>Q2321-1</f>
        <v>3</v>
      </c>
      <c r="R2328" t="n">
        <v>28</v>
      </c>
    </row>
    <row r="2329" spans="16:18">
      <c r="P2329" s="12" t="n">
        <v>41421</v>
      </c>
      <c r="Q2329">
        <f>Q2322-1</f>
        <v>3</v>
      </c>
      <c r="R2329" t="n">
        <v>28</v>
      </c>
    </row>
    <row r="2330" spans="16:18">
      <c r="P2330" s="12" t="n">
        <v>41420</v>
      </c>
      <c r="Q2330">
        <f>Q2323-1</f>
        <v>2</v>
      </c>
      <c r="R2330" t="n">
        <v>28</v>
      </c>
    </row>
    <row r="2331" spans="16:18">
      <c r="P2331" s="12" t="n">
        <v>41419</v>
      </c>
      <c r="Q2331">
        <f>Q2324-1</f>
        <v>2</v>
      </c>
      <c r="R2331" t="n">
        <v>28</v>
      </c>
    </row>
    <row r="2332" spans="16:18">
      <c r="P2332" s="12" t="n">
        <v>41418</v>
      </c>
      <c r="Q2332">
        <f>Q2325-1</f>
        <v>2</v>
      </c>
      <c r="R2332" t="n">
        <v>28</v>
      </c>
    </row>
    <row r="2333" spans="16:18">
      <c r="P2333" s="12" t="n">
        <v>41417</v>
      </c>
      <c r="Q2333">
        <f>Q2326-1</f>
        <v>2</v>
      </c>
      <c r="R2333" t="n">
        <v>28</v>
      </c>
    </row>
    <row r="2334" spans="16:18">
      <c r="P2334" s="12" t="n">
        <v>41416</v>
      </c>
      <c r="Q2334">
        <f>Q2327-1</f>
        <v>2</v>
      </c>
      <c r="R2334" t="n">
        <v>28</v>
      </c>
    </row>
    <row r="2335" spans="16:18">
      <c r="P2335" s="12" t="n">
        <v>41415</v>
      </c>
      <c r="Q2335">
        <f>Q2328-1</f>
        <v>2</v>
      </c>
      <c r="R2335" t="n">
        <v>28</v>
      </c>
    </row>
    <row r="2336" spans="16:18">
      <c r="P2336" s="12" t="n">
        <v>41414</v>
      </c>
      <c r="Q2336">
        <f>Q2329-1</f>
        <v>2</v>
      </c>
      <c r="R2336" t="n">
        <v>28</v>
      </c>
    </row>
    <row r="2337" spans="16:18">
      <c r="P2337" s="12" t="n">
        <v>41413</v>
      </c>
      <c r="Q2337">
        <f>Q2330-1</f>
        <v>1</v>
      </c>
      <c r="R2337" t="n">
        <v>28</v>
      </c>
    </row>
    <row r="2338" spans="16:18">
      <c r="P2338" s="12" t="n">
        <v>41412</v>
      </c>
      <c r="Q2338">
        <f>Q2331-1</f>
        <v>1</v>
      </c>
      <c r="R2338" t="n">
        <v>28</v>
      </c>
    </row>
    <row r="2339" spans="16:18">
      <c r="P2339" s="12" t="n">
        <v>41411</v>
      </c>
      <c r="Q2339">
        <f>Q2332-1</f>
        <v>1</v>
      </c>
      <c r="R2339" t="n">
        <v>28</v>
      </c>
    </row>
    <row r="2340" spans="16:18">
      <c r="P2340" s="12" t="n">
        <v>41410</v>
      </c>
      <c r="Q2340">
        <f>Q2333-1</f>
        <v>1</v>
      </c>
      <c r="R2340" t="n">
        <v>28</v>
      </c>
    </row>
    <row r="2341" spans="16:18">
      <c r="P2341" s="12" t="n">
        <v>41409</v>
      </c>
      <c r="Q2341">
        <f>Q2334-1</f>
        <v>1</v>
      </c>
      <c r="R2341" t="n">
        <v>28</v>
      </c>
    </row>
    <row r="2342" spans="16:18">
      <c r="P2342" s="12" t="n">
        <v>41408</v>
      </c>
      <c r="Q2342">
        <f>Q2335-1</f>
        <v>1</v>
      </c>
      <c r="R2342" t="n">
        <v>28</v>
      </c>
    </row>
    <row r="2343" spans="16:18">
      <c r="P2343" s="12" t="n">
        <v>41407</v>
      </c>
      <c r="Q2343">
        <f>Q2336-1</f>
        <v>1</v>
      </c>
      <c r="R2343" t="n">
        <v>28</v>
      </c>
    </row>
    <row r="2344" spans="16:18">
      <c r="P2344" s="12" t="n">
        <v>41406</v>
      </c>
      <c r="Q2344" t="n">
        <v>16</v>
      </c>
      <c r="R2344" t="n">
        <v>27</v>
      </c>
    </row>
    <row r="2345" spans="16:18">
      <c r="P2345" s="12" t="n">
        <v>41405</v>
      </c>
      <c r="Q2345" t="n">
        <v>16</v>
      </c>
      <c r="R2345" t="n">
        <v>27</v>
      </c>
    </row>
    <row r="2346" spans="16:18">
      <c r="P2346" s="12" t="n">
        <v>41404</v>
      </c>
      <c r="Q2346" t="n">
        <v>16</v>
      </c>
      <c r="R2346" t="n">
        <v>27</v>
      </c>
    </row>
    <row r="2347" spans="16:18">
      <c r="P2347" s="12" t="n">
        <v>41403</v>
      </c>
      <c r="Q2347" t="n">
        <v>16</v>
      </c>
      <c r="R2347" t="n">
        <v>27</v>
      </c>
    </row>
    <row r="2348" spans="16:18">
      <c r="P2348" s="12" t="n">
        <v>41402</v>
      </c>
      <c r="Q2348" t="n">
        <v>16</v>
      </c>
      <c r="R2348" t="n">
        <v>27</v>
      </c>
    </row>
    <row r="2349" spans="16:18">
      <c r="P2349" s="12" t="n">
        <v>41401</v>
      </c>
      <c r="Q2349" t="n">
        <v>16</v>
      </c>
      <c r="R2349" t="n">
        <v>27</v>
      </c>
    </row>
    <row r="2350" spans="16:18">
      <c r="P2350" s="12" t="n">
        <v>41400</v>
      </c>
      <c r="Q2350" t="n">
        <v>16</v>
      </c>
      <c r="R2350" t="n">
        <v>27</v>
      </c>
    </row>
    <row r="2351" spans="16:18">
      <c r="P2351" s="12" t="n">
        <v>41399</v>
      </c>
      <c r="Q2351">
        <f>Q2344-1</f>
        <v>15</v>
      </c>
      <c r="R2351" t="n">
        <v>27</v>
      </c>
    </row>
    <row r="2352" spans="16:18">
      <c r="P2352" s="12" t="n">
        <v>41398</v>
      </c>
      <c r="Q2352">
        <f>Q2345-1</f>
        <v>15</v>
      </c>
      <c r="R2352" t="n">
        <v>27</v>
      </c>
    </row>
    <row r="2353" spans="16:18">
      <c r="P2353" s="12" t="n">
        <v>41397</v>
      </c>
      <c r="Q2353">
        <f>Q2346-1</f>
        <v>15</v>
      </c>
      <c r="R2353" t="n">
        <v>27</v>
      </c>
    </row>
    <row r="2354" spans="16:18">
      <c r="P2354" s="12" t="n">
        <v>41396</v>
      </c>
      <c r="Q2354">
        <f>Q2347-1</f>
        <v>15</v>
      </c>
      <c r="R2354" t="n">
        <v>27</v>
      </c>
    </row>
    <row r="2355" spans="16:18">
      <c r="P2355" s="12" t="n">
        <v>41395</v>
      </c>
      <c r="Q2355">
        <f>Q2348-1</f>
        <v>15</v>
      </c>
      <c r="R2355" t="n">
        <v>27</v>
      </c>
    </row>
    <row r="2356" spans="16:18">
      <c r="P2356" s="12" t="n">
        <v>41394</v>
      </c>
      <c r="Q2356">
        <f>Q2349-1</f>
        <v>15</v>
      </c>
      <c r="R2356" t="n">
        <v>27</v>
      </c>
    </row>
    <row r="2357" spans="16:18">
      <c r="P2357" s="12" t="n">
        <v>41393</v>
      </c>
      <c r="Q2357">
        <f>Q2350-1</f>
        <v>15</v>
      </c>
      <c r="R2357" t="n">
        <v>27</v>
      </c>
    </row>
    <row r="2358" spans="16:18">
      <c r="P2358" s="12" t="n">
        <v>41392</v>
      </c>
      <c r="Q2358">
        <f>Q2351-1</f>
        <v>14</v>
      </c>
      <c r="R2358" t="n">
        <v>27</v>
      </c>
    </row>
    <row r="2359" spans="16:18">
      <c r="P2359" s="12" t="n">
        <v>41391</v>
      </c>
      <c r="Q2359">
        <f>Q2352-1</f>
        <v>14</v>
      </c>
      <c r="R2359" t="n">
        <v>27</v>
      </c>
    </row>
    <row r="2360" spans="16:18">
      <c r="P2360" s="12" t="n">
        <v>41390</v>
      </c>
      <c r="Q2360">
        <f>Q2353-1</f>
        <v>14</v>
      </c>
      <c r="R2360" t="n">
        <v>27</v>
      </c>
    </row>
    <row r="2361" spans="16:18">
      <c r="P2361" s="12" t="n">
        <v>41389</v>
      </c>
      <c r="Q2361">
        <f>Q2354-1</f>
        <v>14</v>
      </c>
      <c r="R2361" t="n">
        <v>27</v>
      </c>
    </row>
    <row r="2362" spans="16:18">
      <c r="P2362" s="12" t="n">
        <v>41388</v>
      </c>
      <c r="Q2362">
        <f>Q2355-1</f>
        <v>14</v>
      </c>
      <c r="R2362" t="n">
        <v>27</v>
      </c>
    </row>
    <row r="2363" spans="16:18">
      <c r="P2363" s="12" t="n">
        <v>41387</v>
      </c>
      <c r="Q2363">
        <f>Q2356-1</f>
        <v>14</v>
      </c>
      <c r="R2363" t="n">
        <v>27</v>
      </c>
    </row>
    <row r="2364" spans="16:18">
      <c r="P2364" s="12" t="n">
        <v>41386</v>
      </c>
      <c r="Q2364">
        <f>Q2357-1</f>
        <v>14</v>
      </c>
      <c r="R2364" t="n">
        <v>27</v>
      </c>
    </row>
    <row r="2365" spans="16:18">
      <c r="P2365" s="12" t="n">
        <v>41385</v>
      </c>
      <c r="Q2365">
        <f>Q2358-1</f>
        <v>13</v>
      </c>
      <c r="R2365" t="n">
        <v>27</v>
      </c>
    </row>
    <row r="2366" spans="16:18">
      <c r="P2366" s="12" t="n">
        <v>41384</v>
      </c>
      <c r="Q2366">
        <f>Q2359-1</f>
        <v>13</v>
      </c>
      <c r="R2366" t="n">
        <v>27</v>
      </c>
    </row>
    <row r="2367" spans="16:18">
      <c r="P2367" s="12" t="n">
        <v>41383</v>
      </c>
      <c r="Q2367">
        <f>Q2360-1</f>
        <v>13</v>
      </c>
      <c r="R2367" t="n">
        <v>27</v>
      </c>
    </row>
    <row r="2368" spans="16:18">
      <c r="P2368" s="12" t="n">
        <v>41382</v>
      </c>
      <c r="Q2368">
        <f>Q2361-1</f>
        <v>13</v>
      </c>
      <c r="R2368" t="n">
        <v>27</v>
      </c>
    </row>
    <row r="2369" spans="16:18">
      <c r="P2369" s="12" t="n">
        <v>41381</v>
      </c>
      <c r="Q2369">
        <f>Q2362-1</f>
        <v>13</v>
      </c>
      <c r="R2369" t="n">
        <v>27</v>
      </c>
    </row>
    <row r="2370" spans="16:18">
      <c r="P2370" s="12" t="n">
        <v>41380</v>
      </c>
      <c r="Q2370">
        <f>Q2363-1</f>
        <v>13</v>
      </c>
      <c r="R2370" t="n">
        <v>27</v>
      </c>
    </row>
    <row r="2371" spans="16:18">
      <c r="P2371" s="12" t="n">
        <v>41379</v>
      </c>
      <c r="Q2371">
        <f>Q2364-1</f>
        <v>13</v>
      </c>
      <c r="R2371" t="n">
        <v>27</v>
      </c>
    </row>
    <row r="2372" spans="16:18">
      <c r="P2372" s="12" t="n">
        <v>41378</v>
      </c>
      <c r="Q2372">
        <f>Q2365-1</f>
        <v>12</v>
      </c>
      <c r="R2372" t="n">
        <v>27</v>
      </c>
    </row>
    <row r="2373" spans="16:18">
      <c r="P2373" s="12" t="n">
        <v>41377</v>
      </c>
      <c r="Q2373">
        <f>Q2366-1</f>
        <v>12</v>
      </c>
      <c r="R2373" t="n">
        <v>27</v>
      </c>
    </row>
    <row r="2374" spans="16:18">
      <c r="P2374" s="12" t="n">
        <v>41376</v>
      </c>
      <c r="Q2374">
        <f>Q2367-1</f>
        <v>12</v>
      </c>
      <c r="R2374" t="n">
        <v>27</v>
      </c>
    </row>
    <row r="2375" spans="16:18">
      <c r="P2375" s="12" t="n">
        <v>41375</v>
      </c>
      <c r="Q2375">
        <f>Q2368-1</f>
        <v>12</v>
      </c>
      <c r="R2375" t="n">
        <v>27</v>
      </c>
    </row>
    <row r="2376" spans="16:18">
      <c r="P2376" s="12" t="n">
        <v>41374</v>
      </c>
      <c r="Q2376">
        <f>Q2369-1</f>
        <v>12</v>
      </c>
      <c r="R2376" t="n">
        <v>27</v>
      </c>
    </row>
    <row r="2377" spans="16:18">
      <c r="P2377" s="12" t="n">
        <v>41373</v>
      </c>
      <c r="Q2377">
        <f>Q2370-1</f>
        <v>12</v>
      </c>
      <c r="R2377" t="n">
        <v>27</v>
      </c>
    </row>
    <row r="2378" spans="16:18">
      <c r="P2378" s="12" t="n">
        <v>41372</v>
      </c>
      <c r="Q2378">
        <f>Q2371-1</f>
        <v>12</v>
      </c>
      <c r="R2378" t="n">
        <v>27</v>
      </c>
    </row>
    <row r="2379" spans="16:18">
      <c r="P2379" s="12" t="n">
        <v>41371</v>
      </c>
      <c r="Q2379">
        <f>Q2372-1</f>
        <v>11</v>
      </c>
      <c r="R2379" t="n">
        <v>27</v>
      </c>
    </row>
    <row r="2380" spans="16:18">
      <c r="P2380" s="12" t="n">
        <v>41370</v>
      </c>
      <c r="Q2380">
        <f>Q2373-1</f>
        <v>11</v>
      </c>
      <c r="R2380" t="n">
        <v>27</v>
      </c>
    </row>
    <row r="2381" spans="16:18">
      <c r="P2381" s="12" t="n">
        <v>41369</v>
      </c>
      <c r="Q2381">
        <f>Q2374-1</f>
        <v>11</v>
      </c>
      <c r="R2381" t="n">
        <v>27</v>
      </c>
    </row>
    <row r="2382" spans="16:18">
      <c r="P2382" s="12" t="n">
        <v>41368</v>
      </c>
      <c r="Q2382">
        <f>Q2375-1</f>
        <v>11</v>
      </c>
      <c r="R2382" t="n">
        <v>27</v>
      </c>
    </row>
    <row r="2383" spans="16:18">
      <c r="P2383" s="12" t="n">
        <v>41367</v>
      </c>
      <c r="Q2383">
        <f>Q2376-1</f>
        <v>11</v>
      </c>
      <c r="R2383" t="n">
        <v>27</v>
      </c>
    </row>
    <row r="2384" spans="16:18">
      <c r="P2384" s="12" t="n">
        <v>41366</v>
      </c>
      <c r="Q2384">
        <f>Q2377-1</f>
        <v>11</v>
      </c>
      <c r="R2384" t="n">
        <v>27</v>
      </c>
    </row>
    <row r="2385" spans="16:18">
      <c r="P2385" s="12" t="n">
        <v>41365</v>
      </c>
      <c r="Q2385">
        <f>Q2378-1</f>
        <v>11</v>
      </c>
      <c r="R2385" t="n">
        <v>27</v>
      </c>
    </row>
    <row r="2386" spans="16:18">
      <c r="P2386" s="12" t="n">
        <v>41364</v>
      </c>
      <c r="Q2386">
        <f>Q2379-1</f>
        <v>10</v>
      </c>
      <c r="R2386" t="n">
        <v>27</v>
      </c>
    </row>
    <row r="2387" spans="16:18">
      <c r="P2387" s="12" t="n">
        <v>41363</v>
      </c>
      <c r="Q2387">
        <f>Q2380-1</f>
        <v>10</v>
      </c>
      <c r="R2387" t="n">
        <v>27</v>
      </c>
    </row>
    <row r="2388" spans="16:18">
      <c r="P2388" s="12" t="n">
        <v>41362</v>
      </c>
      <c r="Q2388">
        <f>Q2381-1</f>
        <v>10</v>
      </c>
      <c r="R2388" t="n">
        <v>27</v>
      </c>
    </row>
    <row r="2389" spans="16:18">
      <c r="P2389" s="12" t="n">
        <v>41361</v>
      </c>
      <c r="Q2389">
        <f>Q2382-1</f>
        <v>10</v>
      </c>
      <c r="R2389" t="n">
        <v>27</v>
      </c>
    </row>
    <row r="2390" spans="16:18">
      <c r="P2390" s="12" t="n">
        <v>41360</v>
      </c>
      <c r="Q2390">
        <f>Q2383-1</f>
        <v>10</v>
      </c>
      <c r="R2390" t="n">
        <v>27</v>
      </c>
    </row>
    <row r="2391" spans="16:18">
      <c r="P2391" s="12" t="n">
        <v>41359</v>
      </c>
      <c r="Q2391">
        <f>Q2384-1</f>
        <v>10</v>
      </c>
      <c r="R2391" t="n">
        <v>27</v>
      </c>
    </row>
    <row r="2392" spans="16:18">
      <c r="P2392" s="12" t="n">
        <v>41358</v>
      </c>
      <c r="Q2392">
        <f>Q2385-1</f>
        <v>10</v>
      </c>
      <c r="R2392" t="n">
        <v>27</v>
      </c>
    </row>
    <row r="2393" spans="16:18">
      <c r="P2393" s="12" t="n">
        <v>41357</v>
      </c>
      <c r="Q2393">
        <f>Q2386-1</f>
        <v>9</v>
      </c>
      <c r="R2393" t="n">
        <v>27</v>
      </c>
    </row>
    <row r="2394" spans="16:18">
      <c r="P2394" s="12" t="n">
        <v>41356</v>
      </c>
      <c r="Q2394">
        <f>Q2387-1</f>
        <v>9</v>
      </c>
      <c r="R2394" t="n">
        <v>27</v>
      </c>
    </row>
    <row r="2395" spans="16:18">
      <c r="P2395" s="12" t="n">
        <v>41355</v>
      </c>
      <c r="Q2395">
        <f>Q2388-1</f>
        <v>9</v>
      </c>
      <c r="R2395" t="n">
        <v>27</v>
      </c>
    </row>
    <row r="2396" spans="16:18">
      <c r="P2396" s="12" t="n">
        <v>41354</v>
      </c>
      <c r="Q2396">
        <f>Q2389-1</f>
        <v>9</v>
      </c>
      <c r="R2396" t="n">
        <v>27</v>
      </c>
    </row>
    <row r="2397" spans="16:18">
      <c r="P2397" s="12" t="n">
        <v>41353</v>
      </c>
      <c r="Q2397">
        <f>Q2390-1</f>
        <v>9</v>
      </c>
      <c r="R2397" t="n">
        <v>27</v>
      </c>
    </row>
    <row r="2398" spans="16:18">
      <c r="P2398" s="12" t="n">
        <v>41352</v>
      </c>
      <c r="Q2398">
        <f>Q2391-1</f>
        <v>9</v>
      </c>
      <c r="R2398" t="n">
        <v>27</v>
      </c>
    </row>
    <row r="2399" spans="16:18">
      <c r="P2399" s="12" t="n">
        <v>41351</v>
      </c>
      <c r="Q2399">
        <f>Q2392-1</f>
        <v>9</v>
      </c>
      <c r="R2399" t="n">
        <v>27</v>
      </c>
    </row>
    <row r="2400" spans="16:18">
      <c r="P2400" s="12" t="n">
        <v>41350</v>
      </c>
      <c r="Q2400">
        <f>Q2393-1</f>
        <v>8</v>
      </c>
      <c r="R2400" t="n">
        <v>27</v>
      </c>
    </row>
    <row r="2401" spans="16:18">
      <c r="P2401" s="12" t="n">
        <v>41349</v>
      </c>
      <c r="Q2401">
        <f>Q2394-1</f>
        <v>8</v>
      </c>
      <c r="R2401" t="n">
        <v>27</v>
      </c>
    </row>
    <row r="2402" spans="16:18">
      <c r="P2402" s="12" t="n">
        <v>41348</v>
      </c>
      <c r="Q2402">
        <f>Q2395-1</f>
        <v>8</v>
      </c>
      <c r="R2402" t="n">
        <v>27</v>
      </c>
    </row>
    <row r="2403" spans="16:18">
      <c r="P2403" s="12" t="n">
        <v>41347</v>
      </c>
      <c r="Q2403">
        <f>Q2396-1</f>
        <v>8</v>
      </c>
      <c r="R2403" t="n">
        <v>27</v>
      </c>
    </row>
    <row r="2404" spans="16:18">
      <c r="P2404" s="12" t="n">
        <v>41346</v>
      </c>
      <c r="Q2404">
        <f>Q2397-1</f>
        <v>8</v>
      </c>
      <c r="R2404" t="n">
        <v>27</v>
      </c>
    </row>
    <row r="2405" spans="16:18">
      <c r="P2405" s="12" t="n">
        <v>41345</v>
      </c>
      <c r="Q2405">
        <f>Q2398-1</f>
        <v>8</v>
      </c>
      <c r="R2405" t="n">
        <v>27</v>
      </c>
    </row>
    <row r="2406" spans="16:18">
      <c r="P2406" s="12" t="n">
        <v>41344</v>
      </c>
      <c r="Q2406">
        <f>Q2399-1</f>
        <v>8</v>
      </c>
      <c r="R2406" t="n">
        <v>27</v>
      </c>
    </row>
    <row r="2407" spans="16:18">
      <c r="P2407" s="12" t="n">
        <v>41343</v>
      </c>
      <c r="Q2407">
        <f>Q2400-1</f>
        <v>7</v>
      </c>
      <c r="R2407" t="n">
        <v>27</v>
      </c>
    </row>
    <row r="2408" spans="16:18">
      <c r="P2408" s="12" t="n">
        <v>41342</v>
      </c>
      <c r="Q2408">
        <f>Q2401-1</f>
        <v>7</v>
      </c>
      <c r="R2408" t="n">
        <v>27</v>
      </c>
    </row>
    <row r="2409" spans="16:18">
      <c r="P2409" s="12" t="n">
        <v>41341</v>
      </c>
      <c r="Q2409">
        <f>Q2402-1</f>
        <v>7</v>
      </c>
      <c r="R2409" t="n">
        <v>27</v>
      </c>
    </row>
    <row r="2410" spans="16:18">
      <c r="P2410" s="12" t="n">
        <v>41340</v>
      </c>
      <c r="Q2410">
        <f>Q2403-1</f>
        <v>7</v>
      </c>
      <c r="R2410" t="n">
        <v>27</v>
      </c>
    </row>
    <row r="2411" spans="16:18">
      <c r="P2411" s="12" t="n">
        <v>41339</v>
      </c>
      <c r="Q2411">
        <f>Q2404-1</f>
        <v>7</v>
      </c>
      <c r="R2411" t="n">
        <v>27</v>
      </c>
    </row>
    <row r="2412" spans="16:18">
      <c r="P2412" s="12" t="n">
        <v>41338</v>
      </c>
      <c r="Q2412">
        <f>Q2405-1</f>
        <v>7</v>
      </c>
      <c r="R2412" t="n">
        <v>27</v>
      </c>
    </row>
    <row r="2413" spans="16:18">
      <c r="P2413" s="12" t="n">
        <v>41337</v>
      </c>
      <c r="Q2413">
        <f>Q2406-1</f>
        <v>7</v>
      </c>
      <c r="R2413" t="n">
        <v>27</v>
      </c>
    </row>
    <row r="2414" spans="16:18">
      <c r="P2414" s="12" t="n">
        <v>41336</v>
      </c>
      <c r="Q2414">
        <f>Q2407-1</f>
        <v>6</v>
      </c>
      <c r="R2414" t="n">
        <v>27</v>
      </c>
    </row>
    <row r="2415" spans="16:18">
      <c r="P2415" s="12" t="n">
        <v>41335</v>
      </c>
      <c r="Q2415">
        <f>Q2408-1</f>
        <v>6</v>
      </c>
      <c r="R2415" t="n">
        <v>27</v>
      </c>
    </row>
    <row r="2416" spans="16:18">
      <c r="P2416" s="12" t="n">
        <v>41334</v>
      </c>
      <c r="Q2416">
        <f>Q2409-1</f>
        <v>6</v>
      </c>
      <c r="R2416" t="n">
        <v>27</v>
      </c>
    </row>
    <row r="2417" spans="16:18">
      <c r="P2417" s="12" t="n">
        <v>41333</v>
      </c>
      <c r="Q2417">
        <f>Q2410-1</f>
        <v>6</v>
      </c>
      <c r="R2417" t="n">
        <v>27</v>
      </c>
    </row>
    <row r="2418" spans="16:18">
      <c r="P2418" s="12" t="n">
        <v>41332</v>
      </c>
      <c r="Q2418">
        <f>Q2411-1</f>
        <v>6</v>
      </c>
      <c r="R2418" t="n">
        <v>27</v>
      </c>
    </row>
    <row r="2419" spans="16:18">
      <c r="P2419" s="12" t="n">
        <v>41331</v>
      </c>
      <c r="Q2419">
        <f>Q2412-1</f>
        <v>6</v>
      </c>
      <c r="R2419" t="n">
        <v>27</v>
      </c>
    </row>
    <row r="2420" spans="16:18">
      <c r="P2420" s="12" t="n">
        <v>41330</v>
      </c>
      <c r="Q2420">
        <f>Q2413-1</f>
        <v>6</v>
      </c>
      <c r="R2420" t="n">
        <v>27</v>
      </c>
    </row>
    <row r="2421" spans="16:18">
      <c r="P2421" s="12" t="n">
        <v>41329</v>
      </c>
      <c r="Q2421">
        <f>Q2414-1</f>
        <v>5</v>
      </c>
      <c r="R2421" t="n">
        <v>27</v>
      </c>
    </row>
    <row r="2422" spans="16:18">
      <c r="P2422" s="12" t="n">
        <v>41328</v>
      </c>
      <c r="Q2422">
        <f>Q2415-1</f>
        <v>5</v>
      </c>
      <c r="R2422" t="n">
        <v>27</v>
      </c>
    </row>
    <row r="2423" spans="16:18">
      <c r="P2423" s="12" t="n">
        <v>41327</v>
      </c>
      <c r="Q2423">
        <f>Q2416-1</f>
        <v>5</v>
      </c>
      <c r="R2423" t="n">
        <v>27</v>
      </c>
    </row>
    <row r="2424" spans="16:18">
      <c r="P2424" s="12" t="n">
        <v>41326</v>
      </c>
      <c r="Q2424">
        <f>Q2417-1</f>
        <v>5</v>
      </c>
      <c r="R2424" t="n">
        <v>27</v>
      </c>
    </row>
    <row r="2425" spans="16:18">
      <c r="P2425" s="12" t="n">
        <v>41325</v>
      </c>
      <c r="Q2425">
        <f>Q2418-1</f>
        <v>5</v>
      </c>
      <c r="R2425" t="n">
        <v>27</v>
      </c>
    </row>
    <row r="2426" spans="16:18">
      <c r="P2426" s="12" t="n">
        <v>41324</v>
      </c>
      <c r="Q2426">
        <f>Q2419-1</f>
        <v>5</v>
      </c>
      <c r="R2426" t="n">
        <v>27</v>
      </c>
    </row>
    <row r="2427" spans="16:18">
      <c r="P2427" s="12" t="n">
        <v>41323</v>
      </c>
      <c r="Q2427">
        <f>Q2420-1</f>
        <v>5</v>
      </c>
      <c r="R2427" t="n">
        <v>27</v>
      </c>
    </row>
    <row r="2428" spans="16:18">
      <c r="P2428" s="12" t="n">
        <v>41322</v>
      </c>
      <c r="Q2428">
        <f>Q2421-1</f>
        <v>4</v>
      </c>
      <c r="R2428" t="n">
        <v>27</v>
      </c>
    </row>
    <row r="2429" spans="16:18">
      <c r="P2429" s="12" t="n">
        <v>41321</v>
      </c>
      <c r="Q2429">
        <f>Q2422-1</f>
        <v>4</v>
      </c>
      <c r="R2429" t="n">
        <v>27</v>
      </c>
    </row>
    <row r="2430" spans="16:18">
      <c r="P2430" s="12" t="n">
        <v>41320</v>
      </c>
      <c r="Q2430">
        <f>Q2423-1</f>
        <v>4</v>
      </c>
      <c r="R2430" t="n">
        <v>27</v>
      </c>
    </row>
    <row r="2431" spans="16:18">
      <c r="P2431" s="12" t="n">
        <v>41319</v>
      </c>
      <c r="Q2431">
        <f>Q2424-1</f>
        <v>4</v>
      </c>
      <c r="R2431" t="n">
        <v>27</v>
      </c>
    </row>
    <row r="2432" spans="16:18">
      <c r="P2432" s="12" t="n">
        <v>41318</v>
      </c>
      <c r="Q2432">
        <f>Q2425-1</f>
        <v>4</v>
      </c>
      <c r="R2432" t="n">
        <v>27</v>
      </c>
    </row>
    <row r="2433" spans="16:18">
      <c r="P2433" s="12" t="n">
        <v>41317</v>
      </c>
      <c r="Q2433">
        <f>Q2426-1</f>
        <v>4</v>
      </c>
      <c r="R2433" t="n">
        <v>27</v>
      </c>
    </row>
    <row r="2434" spans="16:18">
      <c r="P2434" s="12" t="n">
        <v>41316</v>
      </c>
      <c r="Q2434">
        <f>Q2427-1</f>
        <v>4</v>
      </c>
      <c r="R2434" t="n">
        <v>27</v>
      </c>
    </row>
    <row r="2435" spans="16:18">
      <c r="P2435" s="12" t="n">
        <v>41315</v>
      </c>
      <c r="Q2435">
        <f>Q2428-1</f>
        <v>3</v>
      </c>
      <c r="R2435" t="n">
        <v>27</v>
      </c>
    </row>
    <row r="2436" spans="16:18">
      <c r="P2436" s="12" t="n">
        <v>41314</v>
      </c>
      <c r="Q2436">
        <f>Q2429-1</f>
        <v>3</v>
      </c>
      <c r="R2436" t="n">
        <v>27</v>
      </c>
    </row>
    <row r="2437" spans="16:18">
      <c r="P2437" s="12" t="n">
        <v>41313</v>
      </c>
      <c r="Q2437">
        <f>Q2430-1</f>
        <v>3</v>
      </c>
      <c r="R2437" t="n">
        <v>27</v>
      </c>
    </row>
    <row r="2438" spans="16:18">
      <c r="P2438" s="12" t="n">
        <v>41312</v>
      </c>
      <c r="Q2438">
        <f>Q2431-1</f>
        <v>3</v>
      </c>
      <c r="R2438" t="n">
        <v>27</v>
      </c>
    </row>
    <row r="2439" spans="16:18">
      <c r="P2439" s="12" t="n">
        <v>41311</v>
      </c>
      <c r="Q2439">
        <f>Q2432-1</f>
        <v>3</v>
      </c>
      <c r="R2439" t="n">
        <v>27</v>
      </c>
    </row>
    <row r="2440" spans="16:18">
      <c r="P2440" s="12" t="n">
        <v>41310</v>
      </c>
      <c r="Q2440">
        <f>Q2433-1</f>
        <v>3</v>
      </c>
      <c r="R2440" t="n">
        <v>27</v>
      </c>
    </row>
    <row r="2441" spans="16:18">
      <c r="P2441" s="12" t="n">
        <v>41309</v>
      </c>
      <c r="Q2441">
        <f>Q2434-1</f>
        <v>3</v>
      </c>
      <c r="R2441" t="n">
        <v>27</v>
      </c>
    </row>
    <row r="2442" spans="16:18">
      <c r="P2442" s="12" t="n">
        <v>41308</v>
      </c>
      <c r="Q2442">
        <f>Q2435-1</f>
        <v>2</v>
      </c>
      <c r="R2442" t="n">
        <v>27</v>
      </c>
    </row>
    <row r="2443" spans="16:18">
      <c r="P2443" s="12" t="n">
        <v>41307</v>
      </c>
      <c r="Q2443">
        <f>Q2436-1</f>
        <v>2</v>
      </c>
      <c r="R2443" t="n">
        <v>27</v>
      </c>
    </row>
    <row r="2444" spans="16:18">
      <c r="P2444" s="12" t="n">
        <v>41306</v>
      </c>
      <c r="Q2444">
        <f>Q2437-1</f>
        <v>2</v>
      </c>
      <c r="R2444" t="n">
        <v>27</v>
      </c>
    </row>
    <row r="2445" spans="16:18">
      <c r="P2445" s="12" t="n">
        <v>41305</v>
      </c>
      <c r="Q2445">
        <f>Q2438-1</f>
        <v>2</v>
      </c>
      <c r="R2445" t="n">
        <v>27</v>
      </c>
    </row>
    <row r="2446" spans="16:18">
      <c r="P2446" s="12" t="n">
        <v>41304</v>
      </c>
      <c r="Q2446">
        <f>Q2439-1</f>
        <v>2</v>
      </c>
      <c r="R2446" t="n">
        <v>27</v>
      </c>
    </row>
    <row r="2447" spans="16:18">
      <c r="P2447" s="12" t="n">
        <v>41303</v>
      </c>
      <c r="Q2447">
        <f>Q2440-1</f>
        <v>2</v>
      </c>
      <c r="R2447" t="n">
        <v>27</v>
      </c>
    </row>
    <row r="2448" spans="16:18">
      <c r="P2448" s="12" t="n">
        <v>41302</v>
      </c>
      <c r="Q2448">
        <f>Q2441-1</f>
        <v>2</v>
      </c>
      <c r="R2448" t="n">
        <v>27</v>
      </c>
    </row>
    <row r="2449" spans="16:18">
      <c r="P2449" s="12" t="n">
        <v>41301</v>
      </c>
      <c r="Q2449">
        <f>Q2442-1</f>
        <v>1</v>
      </c>
      <c r="R2449" t="n">
        <v>27</v>
      </c>
    </row>
    <row r="2450" spans="16:18">
      <c r="P2450" s="12" t="n">
        <v>41300</v>
      </c>
      <c r="Q2450">
        <f>Q2443-1</f>
        <v>1</v>
      </c>
      <c r="R2450" t="n">
        <v>27</v>
      </c>
    </row>
    <row r="2451" spans="16:18">
      <c r="P2451" s="12" t="n">
        <v>41299</v>
      </c>
      <c r="Q2451">
        <f>Q2444-1</f>
        <v>1</v>
      </c>
      <c r="R2451" t="n">
        <v>27</v>
      </c>
    </row>
    <row r="2452" spans="16:18">
      <c r="P2452" s="12" t="n">
        <v>41298</v>
      </c>
      <c r="Q2452">
        <f>Q2445-1</f>
        <v>1</v>
      </c>
      <c r="R2452" t="n">
        <v>27</v>
      </c>
    </row>
    <row r="2453" spans="16:18">
      <c r="P2453" s="12" t="n">
        <v>41297</v>
      </c>
      <c r="Q2453">
        <f>Q2446-1</f>
        <v>1</v>
      </c>
      <c r="R2453" t="n">
        <v>27</v>
      </c>
    </row>
    <row r="2454" spans="16:18">
      <c r="P2454" s="12" t="n">
        <v>41296</v>
      </c>
      <c r="Q2454">
        <f>Q2447-1</f>
        <v>1</v>
      </c>
      <c r="R2454" t="n">
        <v>27</v>
      </c>
    </row>
    <row r="2455" spans="16:18">
      <c r="P2455" s="12" t="n">
        <v>41295</v>
      </c>
      <c r="Q2455">
        <f>Q2448-1</f>
        <v>1</v>
      </c>
      <c r="R2455" t="n">
        <v>27</v>
      </c>
    </row>
    <row r="2456" spans="16:18">
      <c r="P2456" s="12" t="n">
        <v>41294</v>
      </c>
      <c r="Q2456" t="n">
        <v>16</v>
      </c>
      <c r="R2456" t="n">
        <v>26</v>
      </c>
    </row>
    <row r="2457" spans="16:18">
      <c r="P2457" s="12" t="n">
        <v>41293</v>
      </c>
      <c r="Q2457" t="n">
        <v>16</v>
      </c>
      <c r="R2457" t="n">
        <v>26</v>
      </c>
    </row>
    <row r="2458" spans="16:18">
      <c r="P2458" s="12" t="n">
        <v>41292</v>
      </c>
      <c r="Q2458" t="n">
        <v>16</v>
      </c>
      <c r="R2458" t="n">
        <v>26</v>
      </c>
    </row>
    <row r="2459" spans="16:18">
      <c r="P2459" s="12" t="n">
        <v>41291</v>
      </c>
      <c r="Q2459" t="n">
        <v>16</v>
      </c>
      <c r="R2459" t="n">
        <v>26</v>
      </c>
    </row>
    <row r="2460" spans="16:18">
      <c r="P2460" s="12" t="n">
        <v>41290</v>
      </c>
      <c r="Q2460" t="n">
        <v>16</v>
      </c>
      <c r="R2460" t="n">
        <v>26</v>
      </c>
    </row>
    <row r="2461" spans="16:18">
      <c r="P2461" s="12" t="n">
        <v>41289</v>
      </c>
      <c r="Q2461" t="n">
        <v>16</v>
      </c>
      <c r="R2461" t="n">
        <v>26</v>
      </c>
    </row>
    <row r="2462" spans="16:18">
      <c r="P2462" s="12" t="n">
        <v>41288</v>
      </c>
      <c r="Q2462" t="n">
        <v>16</v>
      </c>
      <c r="R2462" t="n">
        <v>26</v>
      </c>
    </row>
    <row r="2463" spans="16:18">
      <c r="P2463" s="12" t="n">
        <v>41287</v>
      </c>
      <c r="Q2463">
        <f>Q2456-1</f>
        <v>15</v>
      </c>
      <c r="R2463" t="n">
        <v>26</v>
      </c>
    </row>
    <row r="2464" spans="16:18">
      <c r="P2464" s="12" t="n">
        <v>41286</v>
      </c>
      <c r="Q2464">
        <f>Q2457-1</f>
        <v>15</v>
      </c>
      <c r="R2464" t="n">
        <v>26</v>
      </c>
    </row>
    <row r="2465" spans="16:18">
      <c r="P2465" s="12" t="n">
        <v>41285</v>
      </c>
      <c r="Q2465">
        <f>Q2458-1</f>
        <v>15</v>
      </c>
      <c r="R2465" t="n">
        <v>26</v>
      </c>
    </row>
    <row r="2466" spans="16:18">
      <c r="P2466" s="12" t="n">
        <v>41284</v>
      </c>
      <c r="Q2466">
        <f>Q2459-1</f>
        <v>15</v>
      </c>
      <c r="R2466" t="n">
        <v>26</v>
      </c>
    </row>
    <row r="2467" spans="16:18">
      <c r="P2467" s="12" t="n">
        <v>41283</v>
      </c>
      <c r="Q2467">
        <f>Q2460-1</f>
        <v>15</v>
      </c>
      <c r="R2467" t="n">
        <v>26</v>
      </c>
    </row>
    <row r="2468" spans="16:18">
      <c r="P2468" s="12" t="n">
        <v>41282</v>
      </c>
      <c r="Q2468">
        <f>Q2461-1</f>
        <v>15</v>
      </c>
      <c r="R2468" t="n">
        <v>26</v>
      </c>
    </row>
    <row r="2469" spans="16:18">
      <c r="P2469" s="12" t="n">
        <v>41281</v>
      </c>
      <c r="Q2469">
        <f>Q2462-1</f>
        <v>15</v>
      </c>
      <c r="R2469" t="n">
        <v>26</v>
      </c>
    </row>
    <row r="2470" spans="16:18">
      <c r="P2470" s="12" t="n">
        <v>41280</v>
      </c>
      <c r="Q2470">
        <f>Q2463-1</f>
        <v>14</v>
      </c>
      <c r="R2470" t="n">
        <v>26</v>
      </c>
    </row>
    <row r="2471" spans="16:18">
      <c r="P2471" s="12" t="n">
        <v>41279</v>
      </c>
      <c r="Q2471">
        <f>Q2464-1</f>
        <v>14</v>
      </c>
      <c r="R2471" t="n">
        <v>26</v>
      </c>
    </row>
    <row r="2472" spans="16:18">
      <c r="P2472" s="12" t="n">
        <v>41278</v>
      </c>
      <c r="Q2472">
        <f>Q2465-1</f>
        <v>14</v>
      </c>
      <c r="R2472" t="n">
        <v>26</v>
      </c>
    </row>
    <row r="2473" spans="16:18">
      <c r="P2473" s="12" t="n">
        <v>41277</v>
      </c>
      <c r="Q2473">
        <f>Q2466-1</f>
        <v>14</v>
      </c>
      <c r="R2473" t="n">
        <v>26</v>
      </c>
    </row>
    <row r="2474" spans="16:18">
      <c r="P2474" s="12" t="n">
        <v>41276</v>
      </c>
      <c r="Q2474">
        <f>Q2467-1</f>
        <v>14</v>
      </c>
      <c r="R2474" t="n">
        <v>26</v>
      </c>
    </row>
    <row r="2475" spans="16:18">
      <c r="P2475" s="12" t="n">
        <v>41275</v>
      </c>
      <c r="Q2475">
        <f>Q2468-1</f>
        <v>14</v>
      </c>
      <c r="R2475" t="n">
        <v>26</v>
      </c>
    </row>
    <row r="2476" spans="16:18">
      <c r="P2476" s="12" t="n">
        <v>41274</v>
      </c>
      <c r="Q2476">
        <f>Q2469-1</f>
        <v>14</v>
      </c>
      <c r="R2476" t="n">
        <v>26</v>
      </c>
    </row>
    <row r="2477" spans="16:18">
      <c r="P2477" s="12" t="n">
        <v>41273</v>
      </c>
      <c r="Q2477">
        <f>Q2470-1</f>
        <v>13</v>
      </c>
      <c r="R2477" t="n">
        <v>26</v>
      </c>
    </row>
    <row r="2478" spans="16:18">
      <c r="P2478" s="12" t="n">
        <v>41272</v>
      </c>
      <c r="Q2478">
        <f>Q2471-1</f>
        <v>13</v>
      </c>
      <c r="R2478" t="n">
        <v>26</v>
      </c>
    </row>
    <row r="2479" spans="16:18">
      <c r="P2479" s="12" t="n">
        <v>41271</v>
      </c>
      <c r="Q2479">
        <f>Q2472-1</f>
        <v>13</v>
      </c>
      <c r="R2479" t="n">
        <v>26</v>
      </c>
    </row>
    <row r="2480" spans="16:18">
      <c r="P2480" s="12" t="n">
        <v>41270</v>
      </c>
      <c r="Q2480">
        <f>Q2473-1</f>
        <v>13</v>
      </c>
      <c r="R2480" t="n">
        <v>26</v>
      </c>
    </row>
    <row r="2481" spans="16:18">
      <c r="P2481" s="12" t="n">
        <v>41269</v>
      </c>
      <c r="Q2481">
        <f>Q2474-1</f>
        <v>13</v>
      </c>
      <c r="R2481" t="n">
        <v>26</v>
      </c>
    </row>
    <row r="2482" spans="16:18">
      <c r="P2482" s="12" t="n">
        <v>41268</v>
      </c>
      <c r="Q2482">
        <f>Q2475-1</f>
        <v>13</v>
      </c>
      <c r="R2482" t="n">
        <v>26</v>
      </c>
    </row>
    <row r="2483" spans="16:18">
      <c r="P2483" s="12" t="n">
        <v>41267</v>
      </c>
      <c r="Q2483">
        <f>Q2476-1</f>
        <v>13</v>
      </c>
      <c r="R2483" t="n">
        <v>26</v>
      </c>
    </row>
    <row r="2484" spans="16:18">
      <c r="P2484" s="12" t="n">
        <v>41266</v>
      </c>
      <c r="Q2484">
        <f>Q2477-1</f>
        <v>12</v>
      </c>
      <c r="R2484" t="n">
        <v>26</v>
      </c>
    </row>
    <row r="2485" spans="16:18">
      <c r="P2485" s="12" t="n">
        <v>41265</v>
      </c>
      <c r="Q2485">
        <f>Q2478-1</f>
        <v>12</v>
      </c>
      <c r="R2485" t="n">
        <v>26</v>
      </c>
    </row>
    <row r="2486" spans="16:18">
      <c r="P2486" s="12" t="n">
        <v>41264</v>
      </c>
      <c r="Q2486">
        <f>Q2479-1</f>
        <v>12</v>
      </c>
      <c r="R2486" t="n">
        <v>26</v>
      </c>
    </row>
    <row r="2487" spans="16:18">
      <c r="P2487" s="12" t="n">
        <v>41263</v>
      </c>
      <c r="Q2487">
        <f>Q2480-1</f>
        <v>12</v>
      </c>
      <c r="R2487" t="n">
        <v>26</v>
      </c>
    </row>
    <row r="2488" spans="16:18">
      <c r="P2488" s="12" t="n">
        <v>41262</v>
      </c>
      <c r="Q2488">
        <f>Q2481-1</f>
        <v>12</v>
      </c>
      <c r="R2488" t="n">
        <v>26</v>
      </c>
    </row>
    <row r="2489" spans="16:18">
      <c r="P2489" s="12" t="n">
        <v>41261</v>
      </c>
      <c r="Q2489">
        <f>Q2482-1</f>
        <v>12</v>
      </c>
      <c r="R2489" t="n">
        <v>26</v>
      </c>
    </row>
    <row r="2490" spans="16:18">
      <c r="P2490" s="12" t="n">
        <v>41260</v>
      </c>
      <c r="Q2490">
        <f>Q2483-1</f>
        <v>12</v>
      </c>
      <c r="R2490" t="n">
        <v>26</v>
      </c>
    </row>
    <row r="2491" spans="16:18">
      <c r="P2491" s="12" t="n">
        <v>41259</v>
      </c>
      <c r="Q2491">
        <f>Q2484-1</f>
        <v>11</v>
      </c>
      <c r="R2491" t="n">
        <v>26</v>
      </c>
    </row>
    <row r="2492" spans="16:18">
      <c r="P2492" s="12" t="n">
        <v>41258</v>
      </c>
      <c r="Q2492">
        <f>Q2485-1</f>
        <v>11</v>
      </c>
      <c r="R2492" t="n">
        <v>26</v>
      </c>
    </row>
    <row r="2493" spans="16:18">
      <c r="P2493" s="12" t="n">
        <v>41257</v>
      </c>
      <c r="Q2493">
        <f>Q2486-1</f>
        <v>11</v>
      </c>
      <c r="R2493" t="n">
        <v>26</v>
      </c>
    </row>
    <row r="2494" spans="16:18">
      <c r="P2494" s="12" t="n">
        <v>41256</v>
      </c>
      <c r="Q2494">
        <f>Q2487-1</f>
        <v>11</v>
      </c>
      <c r="R2494" t="n">
        <v>26</v>
      </c>
    </row>
    <row r="2495" spans="16:18">
      <c r="P2495" s="12" t="n">
        <v>41255</v>
      </c>
      <c r="Q2495">
        <f>Q2488-1</f>
        <v>11</v>
      </c>
      <c r="R2495" t="n">
        <v>26</v>
      </c>
    </row>
    <row r="2496" spans="16:18">
      <c r="P2496" s="12" t="n">
        <v>41254</v>
      </c>
      <c r="Q2496">
        <f>Q2489-1</f>
        <v>11</v>
      </c>
      <c r="R2496" t="n">
        <v>26</v>
      </c>
    </row>
    <row r="2497" spans="16:18">
      <c r="P2497" s="12" t="n">
        <v>41253</v>
      </c>
      <c r="Q2497">
        <f>Q2490-1</f>
        <v>11</v>
      </c>
      <c r="R2497" t="n">
        <v>26</v>
      </c>
    </row>
    <row r="2498" spans="16:18">
      <c r="P2498" s="12" t="n">
        <v>41252</v>
      </c>
      <c r="Q2498">
        <f>Q2491-1</f>
        <v>10</v>
      </c>
      <c r="R2498" t="n">
        <v>26</v>
      </c>
    </row>
    <row r="2499" spans="16:18">
      <c r="P2499" s="12" t="n">
        <v>41251</v>
      </c>
      <c r="Q2499">
        <f>Q2492-1</f>
        <v>10</v>
      </c>
      <c r="R2499" t="n">
        <v>26</v>
      </c>
    </row>
    <row r="2500" spans="16:18">
      <c r="P2500" s="12" t="n">
        <v>41250</v>
      </c>
      <c r="Q2500">
        <f>Q2493-1</f>
        <v>10</v>
      </c>
      <c r="R2500" t="n">
        <v>26</v>
      </c>
    </row>
    <row r="2501" spans="16:18">
      <c r="P2501" s="12" t="n">
        <v>41249</v>
      </c>
      <c r="Q2501">
        <f>Q2494-1</f>
        <v>10</v>
      </c>
      <c r="R2501" t="n">
        <v>26</v>
      </c>
    </row>
    <row r="2502" spans="16:18">
      <c r="P2502" s="12" t="n">
        <v>41248</v>
      </c>
      <c r="Q2502">
        <f>Q2495-1</f>
        <v>10</v>
      </c>
      <c r="R2502" t="n">
        <v>26</v>
      </c>
    </row>
    <row r="2503" spans="16:18">
      <c r="P2503" s="12" t="n">
        <v>41247</v>
      </c>
      <c r="Q2503">
        <f>Q2496-1</f>
        <v>10</v>
      </c>
      <c r="R2503" t="n">
        <v>26</v>
      </c>
    </row>
    <row r="2504" spans="16:18">
      <c r="P2504" s="12" t="n">
        <v>41246</v>
      </c>
      <c r="Q2504">
        <f>Q2497-1</f>
        <v>10</v>
      </c>
      <c r="R2504" t="n">
        <v>26</v>
      </c>
    </row>
    <row r="2505" spans="16:18">
      <c r="P2505" s="12" t="n">
        <v>41245</v>
      </c>
      <c r="Q2505">
        <f>Q2498-1</f>
        <v>9</v>
      </c>
      <c r="R2505" t="n">
        <v>26</v>
      </c>
    </row>
    <row r="2506" spans="16:18">
      <c r="P2506" s="12" t="n">
        <v>41244</v>
      </c>
      <c r="Q2506">
        <f>Q2499-1</f>
        <v>9</v>
      </c>
      <c r="R2506" t="n">
        <v>26</v>
      </c>
    </row>
    <row r="2507" spans="16:18">
      <c r="P2507" s="12" t="n">
        <v>41243</v>
      </c>
      <c r="Q2507">
        <f>Q2500-1</f>
        <v>9</v>
      </c>
      <c r="R2507" t="n">
        <v>26</v>
      </c>
    </row>
    <row r="2508" spans="16:18">
      <c r="P2508" s="12" t="n">
        <v>41242</v>
      </c>
      <c r="Q2508">
        <f>Q2501-1</f>
        <v>9</v>
      </c>
      <c r="R2508" t="n">
        <v>26</v>
      </c>
    </row>
    <row r="2509" spans="16:18">
      <c r="P2509" s="12" t="n">
        <v>41241</v>
      </c>
      <c r="Q2509">
        <f>Q2502-1</f>
        <v>9</v>
      </c>
      <c r="R2509" t="n">
        <v>26</v>
      </c>
    </row>
    <row r="2510" spans="16:18">
      <c r="P2510" s="12" t="n">
        <v>41240</v>
      </c>
      <c r="Q2510">
        <f>Q2503-1</f>
        <v>9</v>
      </c>
      <c r="R2510" t="n">
        <v>26</v>
      </c>
    </row>
    <row r="2511" spans="16:18">
      <c r="P2511" s="12" t="n">
        <v>41239</v>
      </c>
      <c r="Q2511">
        <f>Q2504-1</f>
        <v>9</v>
      </c>
      <c r="R2511" t="n">
        <v>26</v>
      </c>
    </row>
    <row r="2512" spans="16:18">
      <c r="P2512" s="12" t="n">
        <v>41238</v>
      </c>
      <c r="Q2512">
        <f>Q2505-1</f>
        <v>8</v>
      </c>
      <c r="R2512" t="n">
        <v>26</v>
      </c>
    </row>
    <row r="2513" spans="16:18">
      <c r="P2513" s="12" t="n">
        <v>41237</v>
      </c>
      <c r="Q2513">
        <f>Q2506-1</f>
        <v>8</v>
      </c>
      <c r="R2513" t="n">
        <v>26</v>
      </c>
    </row>
    <row r="2514" spans="16:18">
      <c r="P2514" s="12" t="n">
        <v>41236</v>
      </c>
      <c r="Q2514">
        <f>Q2507-1</f>
        <v>8</v>
      </c>
      <c r="R2514" t="n">
        <v>26</v>
      </c>
    </row>
    <row r="2515" spans="16:18">
      <c r="P2515" s="12" t="n">
        <v>41235</v>
      </c>
      <c r="Q2515">
        <f>Q2508-1</f>
        <v>8</v>
      </c>
      <c r="R2515" t="n">
        <v>26</v>
      </c>
    </row>
    <row r="2516" spans="16:18">
      <c r="P2516" s="12" t="n">
        <v>41234</v>
      </c>
      <c r="Q2516">
        <f>Q2509-1</f>
        <v>8</v>
      </c>
      <c r="R2516" t="n">
        <v>26</v>
      </c>
    </row>
    <row r="2517" spans="16:18">
      <c r="P2517" s="12" t="n">
        <v>41233</v>
      </c>
      <c r="Q2517">
        <f>Q2510-1</f>
        <v>8</v>
      </c>
      <c r="R2517" t="n">
        <v>26</v>
      </c>
    </row>
    <row r="2518" spans="16:18">
      <c r="P2518" s="12" t="n">
        <v>41232</v>
      </c>
      <c r="Q2518">
        <f>Q2511-1</f>
        <v>8</v>
      </c>
      <c r="R2518" t="n">
        <v>26</v>
      </c>
    </row>
    <row r="2519" spans="16:18">
      <c r="P2519" s="12" t="n">
        <v>41231</v>
      </c>
      <c r="Q2519">
        <f>Q2512-1</f>
        <v>7</v>
      </c>
      <c r="R2519" t="n">
        <v>26</v>
      </c>
    </row>
    <row r="2520" spans="16:18">
      <c r="P2520" s="12" t="n">
        <v>41230</v>
      </c>
      <c r="Q2520">
        <f>Q2513-1</f>
        <v>7</v>
      </c>
      <c r="R2520" t="n">
        <v>26</v>
      </c>
    </row>
    <row r="2521" spans="16:18">
      <c r="P2521" s="12" t="n">
        <v>41229</v>
      </c>
      <c r="Q2521">
        <f>Q2514-1</f>
        <v>7</v>
      </c>
      <c r="R2521" t="n">
        <v>26</v>
      </c>
    </row>
    <row r="2522" spans="16:18">
      <c r="P2522" s="12" t="n">
        <v>41228</v>
      </c>
      <c r="Q2522">
        <f>Q2515-1</f>
        <v>7</v>
      </c>
      <c r="R2522" t="n">
        <v>26</v>
      </c>
    </row>
    <row r="2523" spans="16:18">
      <c r="P2523" s="12" t="n">
        <v>41227</v>
      </c>
      <c r="Q2523">
        <f>Q2516-1</f>
        <v>7</v>
      </c>
      <c r="R2523" t="n">
        <v>26</v>
      </c>
    </row>
    <row r="2524" spans="16:18">
      <c r="P2524" s="12" t="n">
        <v>41226</v>
      </c>
      <c r="Q2524">
        <f>Q2517-1</f>
        <v>7</v>
      </c>
      <c r="R2524" t="n">
        <v>26</v>
      </c>
    </row>
    <row r="2525" spans="16:18">
      <c r="P2525" s="12" t="n">
        <v>41225</v>
      </c>
      <c r="Q2525">
        <f>Q2518-1</f>
        <v>7</v>
      </c>
      <c r="R2525" t="n">
        <v>26</v>
      </c>
    </row>
    <row r="2526" spans="16:18">
      <c r="P2526" s="12" t="n">
        <v>41224</v>
      </c>
      <c r="Q2526">
        <f>Q2519-1</f>
        <v>6</v>
      </c>
      <c r="R2526" t="n">
        <v>26</v>
      </c>
    </row>
    <row r="2527" spans="16:18">
      <c r="P2527" s="12" t="n">
        <v>41223</v>
      </c>
      <c r="Q2527">
        <f>Q2520-1</f>
        <v>6</v>
      </c>
      <c r="R2527" t="n">
        <v>26</v>
      </c>
    </row>
    <row r="2528" spans="16:18">
      <c r="P2528" s="12" t="n">
        <v>41222</v>
      </c>
      <c r="Q2528">
        <f>Q2521-1</f>
        <v>6</v>
      </c>
      <c r="R2528" t="n">
        <v>26</v>
      </c>
    </row>
    <row r="2529" spans="16:18">
      <c r="P2529" s="12" t="n">
        <v>41221</v>
      </c>
      <c r="Q2529">
        <f>Q2522-1</f>
        <v>6</v>
      </c>
      <c r="R2529" t="n">
        <v>26</v>
      </c>
    </row>
    <row r="2530" spans="16:18">
      <c r="P2530" s="12" t="n">
        <v>41220</v>
      </c>
      <c r="Q2530">
        <f>Q2523-1</f>
        <v>6</v>
      </c>
      <c r="R2530" t="n">
        <v>26</v>
      </c>
    </row>
    <row r="2531" spans="16:18">
      <c r="P2531" s="12" t="n">
        <v>41219</v>
      </c>
      <c r="Q2531">
        <f>Q2524-1</f>
        <v>6</v>
      </c>
      <c r="R2531" t="n">
        <v>26</v>
      </c>
    </row>
    <row r="2532" spans="16:18">
      <c r="P2532" s="12" t="n">
        <v>41218</v>
      </c>
      <c r="Q2532">
        <f>Q2525-1</f>
        <v>6</v>
      </c>
      <c r="R2532" t="n">
        <v>26</v>
      </c>
    </row>
    <row r="2533" spans="16:18">
      <c r="P2533" s="12" t="n">
        <v>41217</v>
      </c>
      <c r="Q2533">
        <f>Q2526-1</f>
        <v>5</v>
      </c>
      <c r="R2533" t="n">
        <v>26</v>
      </c>
    </row>
    <row r="2534" spans="16:18">
      <c r="P2534" s="12" t="n">
        <v>41216</v>
      </c>
      <c r="Q2534">
        <f>Q2527-1</f>
        <v>5</v>
      </c>
      <c r="R2534" t="n">
        <v>26</v>
      </c>
    </row>
    <row r="2535" spans="16:18">
      <c r="P2535" s="12" t="n">
        <v>41215</v>
      </c>
      <c r="Q2535">
        <f>Q2528-1</f>
        <v>5</v>
      </c>
      <c r="R2535" t="n">
        <v>26</v>
      </c>
    </row>
    <row r="2536" spans="16:18">
      <c r="P2536" s="12" t="n">
        <v>41214</v>
      </c>
      <c r="Q2536">
        <f>Q2529-1</f>
        <v>5</v>
      </c>
      <c r="R2536" t="n">
        <v>26</v>
      </c>
    </row>
    <row r="2537" spans="16:18">
      <c r="P2537" s="12" t="n">
        <v>41213</v>
      </c>
      <c r="Q2537">
        <f>Q2530-1</f>
        <v>5</v>
      </c>
      <c r="R2537" t="n">
        <v>26</v>
      </c>
    </row>
    <row r="2538" spans="16:18">
      <c r="P2538" s="12" t="n">
        <v>41212</v>
      </c>
      <c r="Q2538">
        <f>Q2531-1</f>
        <v>5</v>
      </c>
      <c r="R2538" t="n">
        <v>26</v>
      </c>
    </row>
    <row r="2539" spans="16:18">
      <c r="P2539" s="12" t="n">
        <v>41211</v>
      </c>
      <c r="Q2539">
        <f>Q2532-1</f>
        <v>5</v>
      </c>
      <c r="R2539" t="n">
        <v>26</v>
      </c>
    </row>
    <row r="2540" spans="16:18">
      <c r="P2540" s="12" t="n">
        <v>41210</v>
      </c>
      <c r="Q2540">
        <f>Q2533-1</f>
        <v>4</v>
      </c>
      <c r="R2540" t="n">
        <v>26</v>
      </c>
    </row>
    <row r="2541" spans="16:18">
      <c r="P2541" s="12" t="n">
        <v>41209</v>
      </c>
      <c r="Q2541">
        <f>Q2534-1</f>
        <v>4</v>
      </c>
      <c r="R2541" t="n">
        <v>26</v>
      </c>
    </row>
    <row r="2542" spans="16:18">
      <c r="P2542" s="12" t="n">
        <v>41208</v>
      </c>
      <c r="Q2542">
        <f>Q2535-1</f>
        <v>4</v>
      </c>
      <c r="R2542" t="n">
        <v>26</v>
      </c>
    </row>
    <row r="2543" spans="16:18">
      <c r="P2543" s="12" t="n">
        <v>41207</v>
      </c>
      <c r="Q2543">
        <f>Q2536-1</f>
        <v>4</v>
      </c>
      <c r="R2543" t="n">
        <v>26</v>
      </c>
    </row>
    <row r="2544" spans="16:18">
      <c r="P2544" s="12" t="n">
        <v>41206</v>
      </c>
      <c r="Q2544">
        <f>Q2537-1</f>
        <v>4</v>
      </c>
      <c r="R2544" t="n">
        <v>26</v>
      </c>
    </row>
    <row r="2545" spans="16:18">
      <c r="P2545" s="12" t="n">
        <v>41205</v>
      </c>
      <c r="Q2545">
        <f>Q2538-1</f>
        <v>4</v>
      </c>
      <c r="R2545" t="n">
        <v>26</v>
      </c>
    </row>
    <row r="2546" spans="16:18">
      <c r="P2546" s="12" t="n">
        <v>41204</v>
      </c>
      <c r="Q2546">
        <f>Q2539-1</f>
        <v>4</v>
      </c>
      <c r="R2546" t="n">
        <v>26</v>
      </c>
    </row>
    <row r="2547" spans="16:18">
      <c r="P2547" s="12" t="n">
        <v>41203</v>
      </c>
      <c r="Q2547">
        <f>Q2540-1</f>
        <v>3</v>
      </c>
      <c r="R2547" t="n">
        <v>26</v>
      </c>
    </row>
    <row r="2548" spans="16:18">
      <c r="P2548" s="12" t="n">
        <v>41202</v>
      </c>
      <c r="Q2548">
        <f>Q2541-1</f>
        <v>3</v>
      </c>
      <c r="R2548" t="n">
        <v>26</v>
      </c>
    </row>
    <row r="2549" spans="16:18">
      <c r="P2549" s="12" t="n">
        <v>41201</v>
      </c>
      <c r="Q2549">
        <f>Q2542-1</f>
        <v>3</v>
      </c>
      <c r="R2549" t="n">
        <v>26</v>
      </c>
    </row>
    <row r="2550" spans="16:18">
      <c r="P2550" s="12" t="n">
        <v>41200</v>
      </c>
      <c r="Q2550">
        <f>Q2543-1</f>
        <v>3</v>
      </c>
      <c r="R2550" t="n">
        <v>26</v>
      </c>
    </row>
    <row r="2551" spans="16:18">
      <c r="P2551" s="12" t="n">
        <v>41199</v>
      </c>
      <c r="Q2551">
        <f>Q2544-1</f>
        <v>3</v>
      </c>
      <c r="R2551" t="n">
        <v>26</v>
      </c>
    </row>
    <row r="2552" spans="16:18">
      <c r="P2552" s="12" t="n">
        <v>41198</v>
      </c>
      <c r="Q2552">
        <f>Q2545-1</f>
        <v>3</v>
      </c>
      <c r="R2552" t="n">
        <v>26</v>
      </c>
    </row>
    <row r="2553" spans="16:18">
      <c r="P2553" s="12" t="n">
        <v>41197</v>
      </c>
      <c r="Q2553">
        <f>Q2546-1</f>
        <v>3</v>
      </c>
      <c r="R2553" t="n">
        <v>26</v>
      </c>
    </row>
    <row r="2554" spans="16:18">
      <c r="P2554" s="12" t="n">
        <v>41196</v>
      </c>
      <c r="Q2554">
        <f>Q2547-1</f>
        <v>2</v>
      </c>
      <c r="R2554" t="n">
        <v>26</v>
      </c>
    </row>
    <row r="2555" spans="16:18">
      <c r="P2555" s="12" t="n">
        <v>41195</v>
      </c>
      <c r="Q2555">
        <f>Q2548-1</f>
        <v>2</v>
      </c>
      <c r="R2555" t="n">
        <v>26</v>
      </c>
    </row>
    <row r="2556" spans="16:18">
      <c r="P2556" s="12" t="n">
        <v>41194</v>
      </c>
      <c r="Q2556">
        <f>Q2549-1</f>
        <v>2</v>
      </c>
      <c r="R2556" t="n">
        <v>26</v>
      </c>
    </row>
    <row r="2557" spans="16:18">
      <c r="P2557" s="12" t="n">
        <v>41193</v>
      </c>
      <c r="Q2557">
        <f>Q2550-1</f>
        <v>2</v>
      </c>
      <c r="R2557" t="n">
        <v>26</v>
      </c>
    </row>
    <row r="2558" spans="16:18">
      <c r="P2558" s="12" t="n">
        <v>41192</v>
      </c>
      <c r="Q2558">
        <f>Q2551-1</f>
        <v>2</v>
      </c>
      <c r="R2558" t="n">
        <v>26</v>
      </c>
    </row>
    <row r="2559" spans="16:18">
      <c r="P2559" s="12" t="n">
        <v>41191</v>
      </c>
      <c r="Q2559">
        <f>Q2552-1</f>
        <v>2</v>
      </c>
      <c r="R2559" t="n">
        <v>26</v>
      </c>
    </row>
    <row r="2560" spans="16:18">
      <c r="P2560" s="12" t="n">
        <v>41190</v>
      </c>
      <c r="Q2560">
        <f>Q2553-1</f>
        <v>2</v>
      </c>
      <c r="R2560" t="n">
        <v>26</v>
      </c>
    </row>
    <row r="2561" spans="16:18">
      <c r="P2561" s="12" t="n">
        <v>41189</v>
      </c>
      <c r="Q2561">
        <f>Q2554-1</f>
        <v>1</v>
      </c>
      <c r="R2561" t="n">
        <v>26</v>
      </c>
    </row>
    <row r="2562" spans="16:18">
      <c r="P2562" s="12" t="n">
        <v>41188</v>
      </c>
      <c r="Q2562">
        <f>Q2555-1</f>
        <v>1</v>
      </c>
      <c r="R2562" t="n">
        <v>26</v>
      </c>
    </row>
    <row r="2563" spans="16:18">
      <c r="P2563" s="12" t="n">
        <v>41187</v>
      </c>
      <c r="Q2563">
        <f>Q2556-1</f>
        <v>1</v>
      </c>
      <c r="R2563" t="n">
        <v>26</v>
      </c>
    </row>
    <row r="2564" spans="16:18">
      <c r="P2564" s="12" t="n">
        <v>41186</v>
      </c>
      <c r="Q2564">
        <f>Q2557-1</f>
        <v>1</v>
      </c>
      <c r="R2564" t="n">
        <v>26</v>
      </c>
    </row>
    <row r="2565" spans="16:18">
      <c r="P2565" s="12" t="n">
        <v>41185</v>
      </c>
      <c r="Q2565">
        <f>Q2558-1</f>
        <v>1</v>
      </c>
      <c r="R2565" t="n">
        <v>26</v>
      </c>
    </row>
    <row r="2566" spans="16:18">
      <c r="P2566" s="12" t="n">
        <v>41184</v>
      </c>
      <c r="Q2566">
        <f>Q2559-1</f>
        <v>1</v>
      </c>
      <c r="R2566" t="n">
        <v>26</v>
      </c>
    </row>
    <row r="2567" spans="16:18">
      <c r="P2567" s="12" t="n">
        <v>41183</v>
      </c>
      <c r="Q2567">
        <f>Q2560-1</f>
        <v>1</v>
      </c>
      <c r="R2567" t="n">
        <v>26</v>
      </c>
    </row>
    <row r="2568" spans="16:18">
      <c r="P2568" s="12" t="n">
        <v>41182</v>
      </c>
      <c r="Q2568" t="n">
        <v>16</v>
      </c>
      <c r="R2568" t="n">
        <v>25</v>
      </c>
    </row>
    <row r="2569" spans="16:18">
      <c r="P2569" s="12" t="n">
        <v>41181</v>
      </c>
      <c r="Q2569" t="n">
        <v>16</v>
      </c>
      <c r="R2569" t="n">
        <v>25</v>
      </c>
    </row>
    <row r="2570" spans="16:18">
      <c r="P2570" s="12" t="n">
        <v>41180</v>
      </c>
      <c r="Q2570" t="n">
        <v>16</v>
      </c>
      <c r="R2570" t="n">
        <v>25</v>
      </c>
    </row>
    <row r="2571" spans="16:18">
      <c r="P2571" s="12" t="n">
        <v>41179</v>
      </c>
      <c r="Q2571" t="n">
        <v>16</v>
      </c>
      <c r="R2571" t="n">
        <v>25</v>
      </c>
    </row>
    <row r="2572" spans="16:18">
      <c r="P2572" s="12" t="n">
        <v>41178</v>
      </c>
      <c r="Q2572" t="n">
        <v>16</v>
      </c>
      <c r="R2572" t="n">
        <v>25</v>
      </c>
    </row>
    <row r="2573" spans="16:18">
      <c r="P2573" s="12" t="n">
        <v>41177</v>
      </c>
      <c r="Q2573" t="n">
        <v>16</v>
      </c>
      <c r="R2573" t="n">
        <v>25</v>
      </c>
    </row>
    <row r="2574" spans="16:18">
      <c r="P2574" s="12" t="n">
        <v>41176</v>
      </c>
      <c r="Q2574" t="n">
        <v>16</v>
      </c>
      <c r="R2574" t="n">
        <v>25</v>
      </c>
    </row>
    <row r="2575" spans="16:18">
      <c r="P2575" s="12" t="n">
        <v>41175</v>
      </c>
      <c r="Q2575">
        <f>Q2568-1</f>
        <v>15</v>
      </c>
      <c r="R2575" t="n">
        <v>25</v>
      </c>
    </row>
    <row r="2576" spans="16:18">
      <c r="P2576" s="12" t="n">
        <v>41174</v>
      </c>
      <c r="Q2576">
        <f>Q2569-1</f>
        <v>15</v>
      </c>
      <c r="R2576" t="n">
        <v>25</v>
      </c>
    </row>
    <row r="2577" spans="16:18">
      <c r="P2577" s="12" t="n">
        <v>41173</v>
      </c>
      <c r="Q2577">
        <f>Q2570-1</f>
        <v>15</v>
      </c>
      <c r="R2577" t="n">
        <v>25</v>
      </c>
    </row>
    <row r="2578" spans="16:18">
      <c r="P2578" s="12" t="n">
        <v>41172</v>
      </c>
      <c r="Q2578">
        <f>Q2571-1</f>
        <v>15</v>
      </c>
      <c r="R2578" t="n">
        <v>25</v>
      </c>
    </row>
    <row r="2579" spans="16:18">
      <c r="P2579" s="12" t="n">
        <v>41171</v>
      </c>
      <c r="Q2579">
        <f>Q2572-1</f>
        <v>15</v>
      </c>
      <c r="R2579" t="n">
        <v>25</v>
      </c>
    </row>
    <row r="2580" spans="16:18">
      <c r="P2580" s="12" t="n">
        <v>41170</v>
      </c>
      <c r="Q2580">
        <f>Q2573-1</f>
        <v>15</v>
      </c>
      <c r="R2580" t="n">
        <v>25</v>
      </c>
    </row>
    <row r="2581" spans="16:18">
      <c r="P2581" s="12" t="n">
        <v>41169</v>
      </c>
      <c r="Q2581">
        <f>Q2574-1</f>
        <v>15</v>
      </c>
      <c r="R2581" t="n">
        <v>25</v>
      </c>
    </row>
    <row r="2582" spans="16:18">
      <c r="P2582" s="12" t="n">
        <v>41168</v>
      </c>
      <c r="Q2582">
        <f>Q2575-1</f>
        <v>14</v>
      </c>
      <c r="R2582" t="n">
        <v>25</v>
      </c>
    </row>
    <row r="2583" spans="16:18">
      <c r="P2583" s="12" t="n">
        <v>41167</v>
      </c>
      <c r="Q2583">
        <f>Q2576-1</f>
        <v>14</v>
      </c>
      <c r="R2583" t="n">
        <v>25</v>
      </c>
    </row>
    <row r="2584" spans="16:18">
      <c r="P2584" s="12" t="n">
        <v>41166</v>
      </c>
      <c r="Q2584">
        <f>Q2577-1</f>
        <v>14</v>
      </c>
      <c r="R2584" t="n">
        <v>25</v>
      </c>
    </row>
    <row r="2585" spans="16:18">
      <c r="P2585" s="12" t="n">
        <v>41165</v>
      </c>
      <c r="Q2585">
        <f>Q2578-1</f>
        <v>14</v>
      </c>
      <c r="R2585" t="n">
        <v>25</v>
      </c>
    </row>
    <row r="2586" spans="16:18">
      <c r="P2586" s="12" t="n">
        <v>41164</v>
      </c>
      <c r="Q2586">
        <f>Q2579-1</f>
        <v>14</v>
      </c>
      <c r="R2586" t="n">
        <v>25</v>
      </c>
    </row>
    <row r="2587" spans="16:18">
      <c r="P2587" s="12" t="n">
        <v>41163</v>
      </c>
      <c r="Q2587">
        <f>Q2580-1</f>
        <v>14</v>
      </c>
      <c r="R2587" t="n">
        <v>25</v>
      </c>
    </row>
    <row r="2588" spans="16:18">
      <c r="P2588" s="12" t="n">
        <v>41162</v>
      </c>
      <c r="Q2588">
        <f>Q2581-1</f>
        <v>14</v>
      </c>
      <c r="R2588" t="n">
        <v>25</v>
      </c>
    </row>
    <row r="2589" spans="16:18">
      <c r="P2589" s="12" t="n">
        <v>41161</v>
      </c>
      <c r="Q2589">
        <f>Q2582-1</f>
        <v>13</v>
      </c>
      <c r="R2589" t="n">
        <v>25</v>
      </c>
    </row>
    <row r="2590" spans="16:18">
      <c r="P2590" s="12" t="n">
        <v>41160</v>
      </c>
      <c r="Q2590">
        <f>Q2583-1</f>
        <v>13</v>
      </c>
      <c r="R2590" t="n">
        <v>25</v>
      </c>
    </row>
    <row r="2591" spans="16:18">
      <c r="P2591" s="12" t="n">
        <v>41159</v>
      </c>
      <c r="Q2591">
        <f>Q2584-1</f>
        <v>13</v>
      </c>
      <c r="R2591" t="n">
        <v>25</v>
      </c>
    </row>
    <row r="2592" spans="16:18">
      <c r="P2592" s="12" t="n">
        <v>41158</v>
      </c>
      <c r="Q2592">
        <f>Q2585-1</f>
        <v>13</v>
      </c>
      <c r="R2592" t="n">
        <v>25</v>
      </c>
    </row>
    <row r="2593" spans="16:18">
      <c r="P2593" s="12" t="n">
        <v>41157</v>
      </c>
      <c r="Q2593">
        <f>Q2586-1</f>
        <v>13</v>
      </c>
      <c r="R2593" t="n">
        <v>25</v>
      </c>
    </row>
    <row r="2594" spans="16:18">
      <c r="P2594" s="12" t="n">
        <v>41156</v>
      </c>
      <c r="Q2594">
        <f>Q2587-1</f>
        <v>13</v>
      </c>
      <c r="R2594" t="n">
        <v>25</v>
      </c>
    </row>
    <row r="2595" spans="16:18">
      <c r="P2595" s="12" t="n">
        <v>41155</v>
      </c>
      <c r="Q2595">
        <f>Q2588-1</f>
        <v>13</v>
      </c>
      <c r="R2595" t="n">
        <v>25</v>
      </c>
    </row>
    <row r="2596" spans="16:18">
      <c r="P2596" s="12" t="n">
        <v>41154</v>
      </c>
      <c r="Q2596">
        <f>Q2589-1</f>
        <v>12</v>
      </c>
      <c r="R2596" t="n">
        <v>25</v>
      </c>
    </row>
    <row r="2597" spans="16:18">
      <c r="P2597" s="12" t="n">
        <v>41153</v>
      </c>
      <c r="Q2597">
        <f>Q2590-1</f>
        <v>12</v>
      </c>
      <c r="R2597" t="n">
        <v>25</v>
      </c>
    </row>
    <row r="2598" spans="16:18">
      <c r="P2598" s="12" t="n">
        <v>41152</v>
      </c>
      <c r="Q2598">
        <f>Q2591-1</f>
        <v>12</v>
      </c>
      <c r="R2598" t="n">
        <v>25</v>
      </c>
    </row>
    <row r="2599" spans="16:18">
      <c r="P2599" s="12" t="n">
        <v>41151</v>
      </c>
      <c r="Q2599">
        <f>Q2592-1</f>
        <v>12</v>
      </c>
      <c r="R2599" t="n">
        <v>25</v>
      </c>
    </row>
    <row r="2600" spans="16:18">
      <c r="P2600" s="12" t="n">
        <v>41150</v>
      </c>
      <c r="Q2600">
        <f>Q2593-1</f>
        <v>12</v>
      </c>
      <c r="R2600" t="n">
        <v>25</v>
      </c>
    </row>
    <row r="2601" spans="16:18">
      <c r="P2601" s="12" t="n">
        <v>41149</v>
      </c>
      <c r="Q2601">
        <f>Q2594-1</f>
        <v>12</v>
      </c>
      <c r="R2601" t="n">
        <v>25</v>
      </c>
    </row>
    <row r="2602" spans="16:18">
      <c r="P2602" s="12" t="n">
        <v>41148</v>
      </c>
      <c r="Q2602">
        <f>Q2595-1</f>
        <v>12</v>
      </c>
      <c r="R2602" t="n">
        <v>25</v>
      </c>
    </row>
    <row r="2603" spans="16:18">
      <c r="P2603" s="12" t="n">
        <v>41147</v>
      </c>
      <c r="Q2603">
        <f>Q2596-1</f>
        <v>11</v>
      </c>
      <c r="R2603" t="n">
        <v>25</v>
      </c>
    </row>
    <row r="2604" spans="16:18">
      <c r="P2604" s="12" t="n">
        <v>41146</v>
      </c>
      <c r="Q2604">
        <f>Q2597-1</f>
        <v>11</v>
      </c>
      <c r="R2604" t="n">
        <v>25</v>
      </c>
    </row>
    <row r="2605" spans="16:18">
      <c r="P2605" s="12" t="n">
        <v>41145</v>
      </c>
      <c r="Q2605">
        <f>Q2598-1</f>
        <v>11</v>
      </c>
      <c r="R2605" t="n">
        <v>25</v>
      </c>
    </row>
    <row r="2606" spans="16:18">
      <c r="P2606" s="12" t="n">
        <v>41144</v>
      </c>
      <c r="Q2606">
        <f>Q2599-1</f>
        <v>11</v>
      </c>
      <c r="R2606" t="n">
        <v>25</v>
      </c>
    </row>
    <row r="2607" spans="16:18">
      <c r="P2607" s="12" t="n">
        <v>41143</v>
      </c>
      <c r="Q2607">
        <f>Q2600-1</f>
        <v>11</v>
      </c>
      <c r="R2607" t="n">
        <v>25</v>
      </c>
    </row>
    <row r="2608" spans="16:18">
      <c r="P2608" s="12" t="n">
        <v>41142</v>
      </c>
      <c r="Q2608">
        <f>Q2601-1</f>
        <v>11</v>
      </c>
      <c r="R2608" t="n">
        <v>25</v>
      </c>
    </row>
    <row r="2609" spans="16:18">
      <c r="P2609" s="12" t="n">
        <v>41141</v>
      </c>
      <c r="Q2609">
        <f>Q2602-1</f>
        <v>11</v>
      </c>
      <c r="R2609" t="n">
        <v>25</v>
      </c>
    </row>
    <row r="2610" spans="16:18">
      <c r="P2610" s="12" t="n">
        <v>41140</v>
      </c>
      <c r="Q2610">
        <f>Q2603-1</f>
        <v>10</v>
      </c>
      <c r="R2610" t="n">
        <v>25</v>
      </c>
    </row>
    <row r="2611" spans="16:18">
      <c r="P2611" s="12" t="n">
        <v>41139</v>
      </c>
      <c r="Q2611">
        <f>Q2604-1</f>
        <v>10</v>
      </c>
      <c r="R2611" t="n">
        <v>25</v>
      </c>
    </row>
    <row r="2612" spans="16:18">
      <c r="P2612" s="12" t="n">
        <v>41138</v>
      </c>
      <c r="Q2612">
        <f>Q2605-1</f>
        <v>10</v>
      </c>
      <c r="R2612" t="n">
        <v>25</v>
      </c>
    </row>
    <row r="2613" spans="16:18">
      <c r="P2613" s="12" t="n">
        <v>41137</v>
      </c>
      <c r="Q2613">
        <f>Q2606-1</f>
        <v>10</v>
      </c>
      <c r="R2613" t="n">
        <v>25</v>
      </c>
    </row>
    <row r="2614" spans="16:18">
      <c r="P2614" s="12" t="n">
        <v>41136</v>
      </c>
      <c r="Q2614">
        <f>Q2607-1</f>
        <v>10</v>
      </c>
      <c r="R2614" t="n">
        <v>25</v>
      </c>
    </row>
    <row r="2615" spans="16:18">
      <c r="P2615" s="12" t="n">
        <v>41135</v>
      </c>
      <c r="Q2615">
        <f>Q2608-1</f>
        <v>10</v>
      </c>
      <c r="R2615" t="n">
        <v>25</v>
      </c>
    </row>
    <row r="2616" spans="16:18">
      <c r="P2616" s="12" t="n">
        <v>41134</v>
      </c>
      <c r="Q2616">
        <f>Q2609-1</f>
        <v>10</v>
      </c>
      <c r="R2616" t="n">
        <v>25</v>
      </c>
    </row>
    <row r="2617" spans="16:18">
      <c r="P2617" s="12" t="n">
        <v>41133</v>
      </c>
      <c r="Q2617">
        <f>Q2610-1</f>
        <v>9</v>
      </c>
      <c r="R2617" t="n">
        <v>25</v>
      </c>
    </row>
    <row r="2618" spans="16:18">
      <c r="P2618" s="12" t="n">
        <v>41132</v>
      </c>
      <c r="Q2618">
        <f>Q2611-1</f>
        <v>9</v>
      </c>
      <c r="R2618" t="n">
        <v>25</v>
      </c>
    </row>
    <row r="2619" spans="16:18">
      <c r="P2619" s="12" t="n">
        <v>41131</v>
      </c>
      <c r="Q2619">
        <f>Q2612-1</f>
        <v>9</v>
      </c>
      <c r="R2619" t="n">
        <v>25</v>
      </c>
    </row>
    <row r="2620" spans="16:18">
      <c r="P2620" s="12" t="n">
        <v>41130</v>
      </c>
      <c r="Q2620">
        <f>Q2613-1</f>
        <v>9</v>
      </c>
      <c r="R2620" t="n">
        <v>25</v>
      </c>
    </row>
    <row r="2621" spans="16:18">
      <c r="P2621" s="12" t="n">
        <v>41129</v>
      </c>
      <c r="Q2621">
        <f>Q2614-1</f>
        <v>9</v>
      </c>
      <c r="R2621" t="n">
        <v>25</v>
      </c>
    </row>
    <row r="2622" spans="16:18">
      <c r="P2622" s="12" t="n">
        <v>41128</v>
      </c>
      <c r="Q2622">
        <f>Q2615-1</f>
        <v>9</v>
      </c>
      <c r="R2622" t="n">
        <v>25</v>
      </c>
    </row>
    <row r="2623" spans="16:18">
      <c r="P2623" s="12" t="n">
        <v>41127</v>
      </c>
      <c r="Q2623">
        <f>Q2616-1</f>
        <v>9</v>
      </c>
      <c r="R2623" t="n">
        <v>25</v>
      </c>
    </row>
    <row r="2624" spans="16:18">
      <c r="P2624" s="12" t="n">
        <v>41126</v>
      </c>
      <c r="Q2624">
        <f>Q2617-1</f>
        <v>8</v>
      </c>
      <c r="R2624" t="n">
        <v>25</v>
      </c>
    </row>
    <row r="2625" spans="16:18">
      <c r="P2625" s="12" t="n">
        <v>41125</v>
      </c>
      <c r="Q2625">
        <f>Q2618-1</f>
        <v>8</v>
      </c>
      <c r="R2625" t="n">
        <v>25</v>
      </c>
    </row>
    <row r="2626" spans="16:18">
      <c r="P2626" s="12" t="n">
        <v>41124</v>
      </c>
      <c r="Q2626">
        <f>Q2619-1</f>
        <v>8</v>
      </c>
      <c r="R2626" t="n">
        <v>25</v>
      </c>
    </row>
    <row r="2627" spans="16:18">
      <c r="P2627" s="12" t="n">
        <v>41123</v>
      </c>
      <c r="Q2627">
        <f>Q2620-1</f>
        <v>8</v>
      </c>
      <c r="R2627" t="n">
        <v>25</v>
      </c>
    </row>
    <row r="2628" spans="16:18">
      <c r="P2628" s="12" t="n">
        <v>41122</v>
      </c>
      <c r="Q2628">
        <f>Q2621-1</f>
        <v>8</v>
      </c>
      <c r="R2628" t="n">
        <v>25</v>
      </c>
    </row>
    <row r="2629" spans="16:18">
      <c r="P2629" s="12" t="n">
        <v>41121</v>
      </c>
      <c r="Q2629">
        <f>Q2622-1</f>
        <v>8</v>
      </c>
      <c r="R2629" t="n">
        <v>25</v>
      </c>
    </row>
    <row r="2630" spans="16:18">
      <c r="P2630" s="12" t="n">
        <v>41120</v>
      </c>
      <c r="Q2630">
        <f>Q2623-1</f>
        <v>8</v>
      </c>
      <c r="R2630" t="n">
        <v>25</v>
      </c>
    </row>
    <row r="2631" spans="16:18">
      <c r="P2631" s="12" t="n">
        <v>41119</v>
      </c>
      <c r="Q2631">
        <f>Q2624-1</f>
        <v>7</v>
      </c>
      <c r="R2631" t="n">
        <v>25</v>
      </c>
    </row>
    <row r="2632" spans="16:18">
      <c r="P2632" s="12" t="n">
        <v>41118</v>
      </c>
      <c r="Q2632">
        <f>Q2625-1</f>
        <v>7</v>
      </c>
      <c r="R2632" t="n">
        <v>25</v>
      </c>
    </row>
    <row r="2633" spans="16:18">
      <c r="P2633" s="12" t="n">
        <v>41117</v>
      </c>
      <c r="Q2633">
        <f>Q2626-1</f>
        <v>7</v>
      </c>
      <c r="R2633" t="n">
        <v>25</v>
      </c>
    </row>
    <row r="2634" spans="16:18">
      <c r="P2634" s="12" t="n">
        <v>41116</v>
      </c>
      <c r="Q2634">
        <f>Q2627-1</f>
        <v>7</v>
      </c>
      <c r="R2634" t="n">
        <v>25</v>
      </c>
    </row>
    <row r="2635" spans="16:18">
      <c r="P2635" s="12" t="n">
        <v>41115</v>
      </c>
      <c r="Q2635">
        <f>Q2628-1</f>
        <v>7</v>
      </c>
      <c r="R2635" t="n">
        <v>25</v>
      </c>
    </row>
    <row r="2636" spans="16:18">
      <c r="P2636" s="12" t="n">
        <v>41114</v>
      </c>
      <c r="Q2636">
        <f>Q2629-1</f>
        <v>7</v>
      </c>
      <c r="R2636" t="n">
        <v>25</v>
      </c>
    </row>
    <row r="2637" spans="16:18">
      <c r="P2637" s="12" t="n">
        <v>41113</v>
      </c>
      <c r="Q2637">
        <f>Q2630-1</f>
        <v>7</v>
      </c>
      <c r="R2637" t="n">
        <v>25</v>
      </c>
    </row>
    <row r="2638" spans="16:18">
      <c r="P2638" s="12" t="n">
        <v>41112</v>
      </c>
      <c r="Q2638">
        <f>Q2631-1</f>
        <v>6</v>
      </c>
      <c r="R2638" t="n">
        <v>25</v>
      </c>
    </row>
    <row r="2639" spans="16:18">
      <c r="P2639" s="12" t="n">
        <v>41111</v>
      </c>
      <c r="Q2639">
        <f>Q2632-1</f>
        <v>6</v>
      </c>
      <c r="R2639" t="n">
        <v>25</v>
      </c>
    </row>
    <row r="2640" spans="16:18">
      <c r="P2640" s="12" t="n">
        <v>41110</v>
      </c>
      <c r="Q2640">
        <f>Q2633-1</f>
        <v>6</v>
      </c>
      <c r="R2640" t="n">
        <v>25</v>
      </c>
    </row>
    <row r="2641" spans="16:18">
      <c r="P2641" s="12" t="n">
        <v>41109</v>
      </c>
      <c r="Q2641">
        <f>Q2634-1</f>
        <v>6</v>
      </c>
      <c r="R2641" t="n">
        <v>25</v>
      </c>
    </row>
    <row r="2642" spans="16:18">
      <c r="P2642" s="12" t="n">
        <v>41108</v>
      </c>
      <c r="Q2642">
        <f>Q2635-1</f>
        <v>6</v>
      </c>
      <c r="R2642" t="n">
        <v>25</v>
      </c>
    </row>
    <row r="2643" spans="16:18">
      <c r="P2643" s="12" t="n">
        <v>41107</v>
      </c>
      <c r="Q2643">
        <f>Q2636-1</f>
        <v>6</v>
      </c>
      <c r="R2643" t="n">
        <v>25</v>
      </c>
    </row>
    <row r="2644" spans="16:18">
      <c r="P2644" s="12" t="n">
        <v>41106</v>
      </c>
      <c r="Q2644">
        <f>Q2637-1</f>
        <v>6</v>
      </c>
      <c r="R2644" t="n">
        <v>25</v>
      </c>
    </row>
    <row r="2645" spans="16:18">
      <c r="P2645" s="12" t="n">
        <v>41105</v>
      </c>
      <c r="Q2645">
        <f>Q2638-1</f>
        <v>5</v>
      </c>
      <c r="R2645" t="n">
        <v>25</v>
      </c>
    </row>
    <row r="2646" spans="16:18">
      <c r="P2646" s="12" t="n">
        <v>41104</v>
      </c>
      <c r="Q2646">
        <f>Q2639-1</f>
        <v>5</v>
      </c>
      <c r="R2646" t="n">
        <v>25</v>
      </c>
    </row>
    <row r="2647" spans="16:18">
      <c r="P2647" s="12" t="n">
        <v>41103</v>
      </c>
      <c r="Q2647">
        <f>Q2640-1</f>
        <v>5</v>
      </c>
      <c r="R2647" t="n">
        <v>25</v>
      </c>
    </row>
    <row r="2648" spans="16:18">
      <c r="P2648" s="12" t="n">
        <v>41102</v>
      </c>
      <c r="Q2648">
        <f>Q2641-1</f>
        <v>5</v>
      </c>
      <c r="R2648" t="n">
        <v>25</v>
      </c>
    </row>
    <row r="2649" spans="16:18">
      <c r="P2649" s="12" t="n">
        <v>41101</v>
      </c>
      <c r="Q2649">
        <f>Q2642-1</f>
        <v>5</v>
      </c>
      <c r="R2649" t="n">
        <v>25</v>
      </c>
    </row>
    <row r="2650" spans="16:18">
      <c r="P2650" s="12" t="n">
        <v>41100</v>
      </c>
      <c r="Q2650">
        <f>Q2643-1</f>
        <v>5</v>
      </c>
      <c r="R2650" t="n">
        <v>25</v>
      </c>
    </row>
    <row r="2651" spans="16:18">
      <c r="P2651" s="12" t="n">
        <v>41099</v>
      </c>
      <c r="Q2651">
        <f>Q2644-1</f>
        <v>5</v>
      </c>
      <c r="R2651" t="n">
        <v>25</v>
      </c>
    </row>
    <row r="2652" spans="16:18">
      <c r="P2652" s="12" t="n">
        <v>41098</v>
      </c>
      <c r="Q2652">
        <f>Q2645-1</f>
        <v>4</v>
      </c>
      <c r="R2652" t="n">
        <v>25</v>
      </c>
    </row>
    <row r="2653" spans="16:18">
      <c r="P2653" s="12" t="n">
        <v>41097</v>
      </c>
      <c r="Q2653">
        <f>Q2646-1</f>
        <v>4</v>
      </c>
      <c r="R2653" t="n">
        <v>25</v>
      </c>
    </row>
    <row r="2654" spans="16:18">
      <c r="P2654" s="12" t="n">
        <v>41096</v>
      </c>
      <c r="Q2654">
        <f>Q2647-1</f>
        <v>4</v>
      </c>
      <c r="R2654" t="n">
        <v>25</v>
      </c>
    </row>
    <row r="2655" spans="16:18">
      <c r="P2655" s="12" t="n">
        <v>41095</v>
      </c>
      <c r="Q2655">
        <f>Q2648-1</f>
        <v>4</v>
      </c>
      <c r="R2655" t="n">
        <v>25</v>
      </c>
    </row>
    <row r="2656" spans="16:18">
      <c r="P2656" s="12" t="n">
        <v>41094</v>
      </c>
      <c r="Q2656">
        <f>Q2649-1</f>
        <v>4</v>
      </c>
      <c r="R2656" t="n">
        <v>25</v>
      </c>
    </row>
    <row r="2657" spans="16:18">
      <c r="P2657" s="12" t="n">
        <v>41093</v>
      </c>
      <c r="Q2657">
        <f>Q2650-1</f>
        <v>4</v>
      </c>
      <c r="R2657" t="n">
        <v>25</v>
      </c>
    </row>
    <row r="2658" spans="16:18">
      <c r="P2658" s="12" t="n">
        <v>41092</v>
      </c>
      <c r="Q2658">
        <f>Q2651-1</f>
        <v>4</v>
      </c>
      <c r="R2658" t="n">
        <v>25</v>
      </c>
    </row>
    <row r="2659" spans="16:18">
      <c r="P2659" s="12" t="n">
        <v>41091</v>
      </c>
      <c r="Q2659">
        <f>Q2652-1</f>
        <v>3</v>
      </c>
      <c r="R2659" t="n">
        <v>25</v>
      </c>
    </row>
    <row r="2660" spans="16:18">
      <c r="P2660" s="12" t="n">
        <v>41090</v>
      </c>
      <c r="Q2660">
        <f>Q2653-1</f>
        <v>3</v>
      </c>
      <c r="R2660" t="n">
        <v>25</v>
      </c>
    </row>
    <row r="2661" spans="16:18">
      <c r="P2661" s="12" t="n">
        <v>41089</v>
      </c>
      <c r="Q2661">
        <f>Q2654-1</f>
        <v>3</v>
      </c>
      <c r="R2661" t="n">
        <v>25</v>
      </c>
    </row>
    <row r="2662" spans="16:18">
      <c r="P2662" s="12" t="n">
        <v>41088</v>
      </c>
      <c r="Q2662">
        <f>Q2655-1</f>
        <v>3</v>
      </c>
      <c r="R2662" t="n">
        <v>25</v>
      </c>
    </row>
    <row r="2663" spans="16:18">
      <c r="P2663" s="12" t="n">
        <v>41087</v>
      </c>
      <c r="Q2663">
        <f>Q2656-1</f>
        <v>3</v>
      </c>
      <c r="R2663" t="n">
        <v>25</v>
      </c>
    </row>
    <row r="2664" spans="16:18">
      <c r="P2664" s="12" t="n">
        <v>41086</v>
      </c>
      <c r="Q2664">
        <f>Q2657-1</f>
        <v>3</v>
      </c>
      <c r="R2664" t="n">
        <v>25</v>
      </c>
    </row>
    <row r="2665" spans="16:18">
      <c r="P2665" s="12" t="n">
        <v>41085</v>
      </c>
      <c r="Q2665">
        <f>Q2658-1</f>
        <v>3</v>
      </c>
      <c r="R2665" t="n">
        <v>25</v>
      </c>
    </row>
    <row r="2666" spans="16:18">
      <c r="P2666" s="12" t="n">
        <v>41084</v>
      </c>
      <c r="Q2666">
        <f>Q2659-1</f>
        <v>2</v>
      </c>
      <c r="R2666" t="n">
        <v>25</v>
      </c>
    </row>
    <row r="2667" spans="16:18">
      <c r="P2667" s="12" t="n">
        <v>41083</v>
      </c>
      <c r="Q2667">
        <f>Q2660-1</f>
        <v>2</v>
      </c>
      <c r="R2667" t="n">
        <v>25</v>
      </c>
    </row>
    <row r="2668" spans="16:18">
      <c r="P2668" s="12" t="n">
        <v>41082</v>
      </c>
      <c r="Q2668">
        <f>Q2661-1</f>
        <v>2</v>
      </c>
      <c r="R2668" t="n">
        <v>25</v>
      </c>
    </row>
    <row r="2669" spans="16:18">
      <c r="P2669" s="12" t="n">
        <v>41081</v>
      </c>
      <c r="Q2669">
        <f>Q2662-1</f>
        <v>2</v>
      </c>
      <c r="R2669" t="n">
        <v>25</v>
      </c>
    </row>
    <row r="2670" spans="16:18">
      <c r="P2670" s="12" t="n">
        <v>41080</v>
      </c>
      <c r="Q2670">
        <f>Q2663-1</f>
        <v>2</v>
      </c>
      <c r="R2670" t="n">
        <v>25</v>
      </c>
    </row>
    <row r="2671" spans="16:18">
      <c r="P2671" s="12" t="n">
        <v>41079</v>
      </c>
      <c r="Q2671">
        <f>Q2664-1</f>
        <v>2</v>
      </c>
      <c r="R2671" t="n">
        <v>25</v>
      </c>
    </row>
    <row r="2672" spans="16:18">
      <c r="P2672" s="12" t="n">
        <v>41078</v>
      </c>
      <c r="Q2672">
        <f>Q2665-1</f>
        <v>2</v>
      </c>
      <c r="R2672" t="n">
        <v>25</v>
      </c>
    </row>
    <row r="2673" spans="16:18">
      <c r="P2673" s="12" t="n">
        <v>41077</v>
      </c>
      <c r="Q2673">
        <f>Q2666-1</f>
        <v>1</v>
      </c>
      <c r="R2673" t="n">
        <v>25</v>
      </c>
    </row>
    <row r="2674" spans="16:18">
      <c r="P2674" s="12" t="n">
        <v>41076</v>
      </c>
      <c r="Q2674">
        <f>Q2667-1</f>
        <v>1</v>
      </c>
      <c r="R2674" t="n">
        <v>25</v>
      </c>
    </row>
    <row r="2675" spans="16:18">
      <c r="P2675" s="12" t="n">
        <v>41075</v>
      </c>
      <c r="Q2675">
        <f>Q2668-1</f>
        <v>1</v>
      </c>
      <c r="R2675" t="n">
        <v>25</v>
      </c>
    </row>
    <row r="2676" spans="16:18">
      <c r="P2676" s="12" t="n">
        <v>41074</v>
      </c>
      <c r="Q2676">
        <f>Q2669-1</f>
        <v>1</v>
      </c>
      <c r="R2676" t="n">
        <v>25</v>
      </c>
    </row>
    <row r="2677" spans="16:18">
      <c r="P2677" s="12" t="n">
        <v>41073</v>
      </c>
      <c r="Q2677">
        <f>Q2670-1</f>
        <v>1</v>
      </c>
      <c r="R2677" t="n">
        <v>25</v>
      </c>
    </row>
    <row r="2678" spans="16:18">
      <c r="P2678" s="12" t="n">
        <v>41072</v>
      </c>
      <c r="Q2678">
        <f>Q2671-1</f>
        <v>1</v>
      </c>
      <c r="R2678" t="n">
        <v>25</v>
      </c>
    </row>
    <row r="2679" spans="16:18">
      <c r="P2679" s="12" t="n">
        <v>41071</v>
      </c>
      <c r="Q2679">
        <f>Q2672-1</f>
        <v>1</v>
      </c>
      <c r="R2679" t="n">
        <v>25</v>
      </c>
    </row>
    <row r="2680" spans="16:18">
      <c r="P2680" s="12" t="n">
        <v>41070</v>
      </c>
      <c r="Q2680" t="n">
        <v>16</v>
      </c>
      <c r="R2680" t="n">
        <v>24</v>
      </c>
    </row>
    <row r="2681" spans="16:18">
      <c r="P2681" s="12" t="n">
        <v>41069</v>
      </c>
      <c r="Q2681" t="n">
        <v>16</v>
      </c>
      <c r="R2681" t="n">
        <v>24</v>
      </c>
    </row>
    <row r="2682" spans="16:18">
      <c r="P2682" s="12" t="n">
        <v>41068</v>
      </c>
      <c r="Q2682" t="n">
        <v>16</v>
      </c>
      <c r="R2682" t="n">
        <v>24</v>
      </c>
    </row>
    <row r="2683" spans="16:18">
      <c r="P2683" s="12" t="n">
        <v>41067</v>
      </c>
      <c r="Q2683" t="n">
        <v>16</v>
      </c>
      <c r="R2683" t="n">
        <v>24</v>
      </c>
    </row>
    <row r="2684" spans="16:18">
      <c r="P2684" s="12" t="n">
        <v>41066</v>
      </c>
      <c r="Q2684" t="n">
        <v>16</v>
      </c>
      <c r="R2684" t="n">
        <v>24</v>
      </c>
    </row>
    <row r="2685" spans="16:18">
      <c r="P2685" s="12" t="n">
        <v>41065</v>
      </c>
      <c r="Q2685" t="n">
        <v>16</v>
      </c>
      <c r="R2685" t="n">
        <v>24</v>
      </c>
    </row>
    <row r="2686" spans="16:18">
      <c r="P2686" s="12" t="n">
        <v>41064</v>
      </c>
      <c r="Q2686" t="n">
        <v>16</v>
      </c>
      <c r="R2686" t="n">
        <v>24</v>
      </c>
    </row>
    <row r="2687" spans="16:18">
      <c r="P2687" s="12" t="n">
        <v>41063</v>
      </c>
      <c r="Q2687">
        <f>Q2680-1</f>
        <v>15</v>
      </c>
      <c r="R2687" t="n">
        <v>24</v>
      </c>
    </row>
    <row r="2688" spans="16:18">
      <c r="P2688" s="12" t="n">
        <v>41062</v>
      </c>
      <c r="Q2688">
        <f>Q2681-1</f>
        <v>15</v>
      </c>
      <c r="R2688" t="n">
        <v>24</v>
      </c>
    </row>
    <row r="2689" spans="16:18">
      <c r="P2689" s="12" t="n">
        <v>41061</v>
      </c>
      <c r="Q2689">
        <f>Q2682-1</f>
        <v>15</v>
      </c>
      <c r="R2689" t="n">
        <v>24</v>
      </c>
    </row>
    <row r="2690" spans="16:18">
      <c r="P2690" s="12" t="n">
        <v>41060</v>
      </c>
      <c r="Q2690">
        <f>Q2683-1</f>
        <v>15</v>
      </c>
      <c r="R2690" t="n">
        <v>24</v>
      </c>
    </row>
    <row r="2691" spans="16:18">
      <c r="P2691" s="12" t="n">
        <v>41059</v>
      </c>
      <c r="Q2691">
        <f>Q2684-1</f>
        <v>15</v>
      </c>
      <c r="R2691" t="n">
        <v>24</v>
      </c>
    </row>
    <row r="2692" spans="16:18">
      <c r="P2692" s="12" t="n">
        <v>41058</v>
      </c>
      <c r="Q2692">
        <f>Q2685-1</f>
        <v>15</v>
      </c>
      <c r="R2692" t="n">
        <v>24</v>
      </c>
    </row>
    <row r="2693" spans="16:18">
      <c r="P2693" s="12" t="n">
        <v>41057</v>
      </c>
      <c r="Q2693">
        <f>Q2686-1</f>
        <v>15</v>
      </c>
      <c r="R2693" t="n">
        <v>24</v>
      </c>
    </row>
    <row r="2694" spans="16:18">
      <c r="P2694" s="12" t="n">
        <v>41056</v>
      </c>
      <c r="Q2694">
        <f>Q2687-1</f>
        <v>14</v>
      </c>
      <c r="R2694" t="n">
        <v>24</v>
      </c>
    </row>
    <row r="2695" spans="16:18">
      <c r="P2695" s="12" t="n">
        <v>41055</v>
      </c>
      <c r="Q2695">
        <f>Q2688-1</f>
        <v>14</v>
      </c>
      <c r="R2695" t="n">
        <v>24</v>
      </c>
    </row>
    <row r="2696" spans="16:18">
      <c r="P2696" s="12" t="n">
        <v>41054</v>
      </c>
      <c r="Q2696">
        <f>Q2689-1</f>
        <v>14</v>
      </c>
      <c r="R2696" t="n">
        <v>24</v>
      </c>
    </row>
    <row r="2697" spans="16:18">
      <c r="P2697" s="12" t="n">
        <v>41053</v>
      </c>
      <c r="Q2697">
        <f>Q2690-1</f>
        <v>14</v>
      </c>
      <c r="R2697" t="n">
        <v>24</v>
      </c>
    </row>
    <row r="2698" spans="16:18">
      <c r="P2698" s="12" t="n">
        <v>41052</v>
      </c>
      <c r="Q2698">
        <f>Q2691-1</f>
        <v>14</v>
      </c>
      <c r="R2698" t="n">
        <v>24</v>
      </c>
    </row>
    <row r="2699" spans="16:18">
      <c r="P2699" s="12" t="n">
        <v>41051</v>
      </c>
      <c r="Q2699">
        <f>Q2692-1</f>
        <v>14</v>
      </c>
      <c r="R2699" t="n">
        <v>24</v>
      </c>
    </row>
    <row r="2700" spans="16:18">
      <c r="P2700" s="12" t="n">
        <v>41050</v>
      </c>
      <c r="Q2700">
        <f>Q2693-1</f>
        <v>14</v>
      </c>
      <c r="R2700" t="n">
        <v>24</v>
      </c>
    </row>
    <row r="2701" spans="16:18">
      <c r="P2701" s="12" t="n">
        <v>41049</v>
      </c>
      <c r="Q2701">
        <f>Q2694-1</f>
        <v>13</v>
      </c>
      <c r="R2701" t="n">
        <v>24</v>
      </c>
    </row>
    <row r="2702" spans="16:18">
      <c r="P2702" s="12" t="n">
        <v>41048</v>
      </c>
      <c r="Q2702">
        <f>Q2695-1</f>
        <v>13</v>
      </c>
      <c r="R2702" t="n">
        <v>24</v>
      </c>
    </row>
    <row r="2703" spans="16:18">
      <c r="P2703" s="12" t="n">
        <v>41047</v>
      </c>
      <c r="Q2703">
        <f>Q2696-1</f>
        <v>13</v>
      </c>
      <c r="R2703" t="n">
        <v>24</v>
      </c>
    </row>
    <row r="2704" spans="16:18">
      <c r="P2704" s="12" t="n">
        <v>41046</v>
      </c>
      <c r="Q2704">
        <f>Q2697-1</f>
        <v>13</v>
      </c>
      <c r="R2704" t="n">
        <v>24</v>
      </c>
    </row>
    <row r="2705" spans="16:18">
      <c r="P2705" s="12" t="n">
        <v>41045</v>
      </c>
      <c r="Q2705">
        <f>Q2698-1</f>
        <v>13</v>
      </c>
      <c r="R2705" t="n">
        <v>24</v>
      </c>
    </row>
    <row r="2706" spans="16:18">
      <c r="P2706" s="12" t="n">
        <v>41044</v>
      </c>
      <c r="Q2706">
        <f>Q2699-1</f>
        <v>13</v>
      </c>
      <c r="R2706" t="n">
        <v>24</v>
      </c>
    </row>
    <row r="2707" spans="16:18">
      <c r="P2707" s="12" t="n">
        <v>41043</v>
      </c>
      <c r="Q2707">
        <f>Q2700-1</f>
        <v>13</v>
      </c>
      <c r="R2707" t="n">
        <v>24</v>
      </c>
    </row>
    <row r="2708" spans="16:18">
      <c r="P2708" s="12" t="n">
        <v>41042</v>
      </c>
      <c r="Q2708">
        <f>Q2701-1</f>
        <v>12</v>
      </c>
      <c r="R2708" t="n">
        <v>24</v>
      </c>
    </row>
    <row r="2709" spans="16:18">
      <c r="P2709" s="12" t="n">
        <v>41041</v>
      </c>
      <c r="Q2709">
        <f>Q2702-1</f>
        <v>12</v>
      </c>
      <c r="R2709" t="n">
        <v>24</v>
      </c>
    </row>
    <row r="2710" spans="16:18">
      <c r="P2710" s="12" t="n">
        <v>41040</v>
      </c>
      <c r="Q2710">
        <f>Q2703-1</f>
        <v>12</v>
      </c>
      <c r="R2710" t="n">
        <v>24</v>
      </c>
    </row>
    <row r="2711" spans="16:18">
      <c r="P2711" s="12" t="n">
        <v>41039</v>
      </c>
      <c r="Q2711">
        <f>Q2704-1</f>
        <v>12</v>
      </c>
      <c r="R2711" t="n">
        <v>24</v>
      </c>
    </row>
    <row r="2712" spans="16:18">
      <c r="P2712" s="12" t="n">
        <v>41038</v>
      </c>
      <c r="Q2712">
        <f>Q2705-1</f>
        <v>12</v>
      </c>
      <c r="R2712" t="n">
        <v>24</v>
      </c>
    </row>
    <row r="2713" spans="16:18">
      <c r="P2713" s="12" t="n">
        <v>41037</v>
      </c>
      <c r="Q2713">
        <f>Q2706-1</f>
        <v>12</v>
      </c>
      <c r="R2713" t="n">
        <v>24</v>
      </c>
    </row>
    <row r="2714" spans="16:18">
      <c r="P2714" s="12" t="n">
        <v>41036</v>
      </c>
      <c r="Q2714">
        <f>Q2707-1</f>
        <v>12</v>
      </c>
      <c r="R2714" t="n">
        <v>24</v>
      </c>
    </row>
    <row r="2715" spans="16:18">
      <c r="P2715" s="12" t="n">
        <v>41035</v>
      </c>
      <c r="Q2715">
        <f>Q2708-1</f>
        <v>11</v>
      </c>
      <c r="R2715" t="n">
        <v>24</v>
      </c>
    </row>
    <row r="2716" spans="16:18">
      <c r="P2716" s="12" t="n">
        <v>41034</v>
      </c>
      <c r="Q2716">
        <f>Q2709-1</f>
        <v>11</v>
      </c>
      <c r="R2716" t="n">
        <v>24</v>
      </c>
    </row>
    <row r="2717" spans="16:18">
      <c r="P2717" s="12" t="n">
        <v>41033</v>
      </c>
      <c r="Q2717">
        <f>Q2710-1</f>
        <v>11</v>
      </c>
      <c r="R2717" t="n">
        <v>24</v>
      </c>
    </row>
    <row r="2718" spans="16:18">
      <c r="P2718" s="12" t="n">
        <v>41032</v>
      </c>
      <c r="Q2718">
        <f>Q2711-1</f>
        <v>11</v>
      </c>
      <c r="R2718" t="n">
        <v>24</v>
      </c>
    </row>
    <row r="2719" spans="16:18">
      <c r="P2719" s="12" t="n">
        <v>41031</v>
      </c>
      <c r="Q2719">
        <f>Q2712-1</f>
        <v>11</v>
      </c>
      <c r="R2719" t="n">
        <v>24</v>
      </c>
    </row>
    <row r="2720" spans="16:18">
      <c r="P2720" s="12" t="n">
        <v>41030</v>
      </c>
      <c r="Q2720">
        <f>Q2713-1</f>
        <v>11</v>
      </c>
      <c r="R2720" t="n">
        <v>24</v>
      </c>
    </row>
    <row r="2721" spans="16:18">
      <c r="P2721" s="12" t="n">
        <v>41029</v>
      </c>
      <c r="Q2721">
        <f>Q2714-1</f>
        <v>11</v>
      </c>
      <c r="R2721" t="n">
        <v>24</v>
      </c>
    </row>
    <row r="2722" spans="16:18">
      <c r="P2722" s="12" t="n">
        <v>41028</v>
      </c>
      <c r="Q2722">
        <f>Q2715-1</f>
        <v>10</v>
      </c>
      <c r="R2722" t="n">
        <v>24</v>
      </c>
    </row>
    <row r="2723" spans="16:18">
      <c r="P2723" s="12" t="n">
        <v>41027</v>
      </c>
      <c r="Q2723">
        <f>Q2716-1</f>
        <v>10</v>
      </c>
      <c r="R2723" t="n">
        <v>24</v>
      </c>
    </row>
    <row r="2724" spans="16:18">
      <c r="P2724" s="12" t="n">
        <v>41026</v>
      </c>
      <c r="Q2724">
        <f>Q2717-1</f>
        <v>10</v>
      </c>
      <c r="R2724" t="n">
        <v>24</v>
      </c>
    </row>
    <row r="2725" spans="16:18">
      <c r="P2725" s="12" t="n">
        <v>41025</v>
      </c>
      <c r="Q2725">
        <f>Q2718-1</f>
        <v>10</v>
      </c>
      <c r="R2725" t="n">
        <v>24</v>
      </c>
    </row>
    <row r="2726" spans="16:18">
      <c r="P2726" s="12" t="n">
        <v>41024</v>
      </c>
      <c r="Q2726">
        <f>Q2719-1</f>
        <v>10</v>
      </c>
      <c r="R2726" t="n">
        <v>24</v>
      </c>
    </row>
    <row r="2727" spans="16:18">
      <c r="P2727" s="12" t="n">
        <v>41023</v>
      </c>
      <c r="Q2727">
        <f>Q2720-1</f>
        <v>10</v>
      </c>
      <c r="R2727" t="n">
        <v>24</v>
      </c>
    </row>
    <row r="2728" spans="16:18">
      <c r="P2728" s="12" t="n">
        <v>41022</v>
      </c>
      <c r="Q2728">
        <f>Q2721-1</f>
        <v>10</v>
      </c>
      <c r="R2728" t="n">
        <v>24</v>
      </c>
    </row>
    <row r="2729" spans="16:18">
      <c r="P2729" s="12" t="n">
        <v>41021</v>
      </c>
      <c r="Q2729">
        <f>Q2722-1</f>
        <v>9</v>
      </c>
      <c r="R2729" t="n">
        <v>24</v>
      </c>
    </row>
    <row r="2730" spans="16:18">
      <c r="P2730" s="12" t="n">
        <v>41020</v>
      </c>
      <c r="Q2730">
        <f>Q2723-1</f>
        <v>9</v>
      </c>
      <c r="R2730" t="n">
        <v>24</v>
      </c>
    </row>
    <row r="2731" spans="16:18">
      <c r="P2731" s="12" t="n">
        <v>41019</v>
      </c>
      <c r="Q2731">
        <f>Q2724-1</f>
        <v>9</v>
      </c>
      <c r="R2731" t="n">
        <v>24</v>
      </c>
    </row>
    <row r="2732" spans="16:18">
      <c r="P2732" s="12" t="n">
        <v>41018</v>
      </c>
      <c r="Q2732">
        <f>Q2725-1</f>
        <v>9</v>
      </c>
      <c r="R2732" t="n">
        <v>24</v>
      </c>
    </row>
    <row r="2733" spans="16:18">
      <c r="P2733" s="12" t="n">
        <v>41017</v>
      </c>
      <c r="Q2733">
        <f>Q2726-1</f>
        <v>9</v>
      </c>
      <c r="R2733" t="n">
        <v>24</v>
      </c>
    </row>
    <row r="2734" spans="16:18">
      <c r="P2734" s="12" t="n">
        <v>41016</v>
      </c>
      <c r="Q2734">
        <f>Q2727-1</f>
        <v>9</v>
      </c>
      <c r="R2734" t="n">
        <v>24</v>
      </c>
    </row>
    <row r="2735" spans="16:18">
      <c r="P2735" s="12" t="n">
        <v>41015</v>
      </c>
      <c r="Q2735">
        <f>Q2728-1</f>
        <v>9</v>
      </c>
      <c r="R2735" t="n">
        <v>24</v>
      </c>
    </row>
    <row r="2736" spans="16:18">
      <c r="P2736" s="12" t="n">
        <v>41014</v>
      </c>
      <c r="Q2736">
        <f>Q2729-1</f>
        <v>8</v>
      </c>
      <c r="R2736" t="n">
        <v>24</v>
      </c>
    </row>
    <row r="2737" spans="16:18">
      <c r="P2737" s="12" t="n">
        <v>41013</v>
      </c>
      <c r="Q2737">
        <f>Q2730-1</f>
        <v>8</v>
      </c>
      <c r="R2737" t="n">
        <v>24</v>
      </c>
    </row>
    <row r="2738" spans="16:18">
      <c r="P2738" s="12" t="n">
        <v>41012</v>
      </c>
      <c r="Q2738">
        <f>Q2731-1</f>
        <v>8</v>
      </c>
      <c r="R2738" t="n">
        <v>24</v>
      </c>
    </row>
    <row r="2739" spans="16:18">
      <c r="P2739" s="12" t="n">
        <v>41011</v>
      </c>
      <c r="Q2739">
        <f>Q2732-1</f>
        <v>8</v>
      </c>
      <c r="R2739" t="n">
        <v>24</v>
      </c>
    </row>
    <row r="2740" spans="16:18">
      <c r="P2740" s="12" t="n">
        <v>41010</v>
      </c>
      <c r="Q2740">
        <f>Q2733-1</f>
        <v>8</v>
      </c>
      <c r="R2740" t="n">
        <v>24</v>
      </c>
    </row>
    <row r="2741" spans="16:18">
      <c r="P2741" s="12" t="n">
        <v>41009</v>
      </c>
      <c r="Q2741">
        <f>Q2734-1</f>
        <v>8</v>
      </c>
      <c r="R2741" t="n">
        <v>24</v>
      </c>
    </row>
    <row r="2742" spans="16:18">
      <c r="P2742" s="12" t="n">
        <v>41008</v>
      </c>
      <c r="Q2742">
        <f>Q2735-1</f>
        <v>8</v>
      </c>
      <c r="R2742" t="n">
        <v>24</v>
      </c>
    </row>
    <row r="2743" spans="16:18">
      <c r="P2743" s="12" t="n">
        <v>41007</v>
      </c>
      <c r="Q2743">
        <f>Q2736-1</f>
        <v>7</v>
      </c>
      <c r="R2743" t="n">
        <v>24</v>
      </c>
    </row>
    <row r="2744" spans="16:18">
      <c r="P2744" s="12" t="n">
        <v>41006</v>
      </c>
      <c r="Q2744">
        <f>Q2737-1</f>
        <v>7</v>
      </c>
      <c r="R2744" t="n">
        <v>24</v>
      </c>
    </row>
    <row r="2745" spans="16:18">
      <c r="P2745" s="12" t="n">
        <v>41005</v>
      </c>
      <c r="Q2745">
        <f>Q2738-1</f>
        <v>7</v>
      </c>
      <c r="R2745" t="n">
        <v>24</v>
      </c>
    </row>
    <row r="2746" spans="16:18">
      <c r="P2746" s="12" t="n">
        <v>41004</v>
      </c>
      <c r="Q2746">
        <f>Q2739-1</f>
        <v>7</v>
      </c>
      <c r="R2746" t="n">
        <v>24</v>
      </c>
    </row>
    <row r="2747" spans="16:18">
      <c r="P2747" s="12" t="n">
        <v>41003</v>
      </c>
      <c r="Q2747">
        <f>Q2740-1</f>
        <v>7</v>
      </c>
      <c r="R2747" t="n">
        <v>24</v>
      </c>
    </row>
    <row r="2748" spans="16:18">
      <c r="P2748" s="12" t="n">
        <v>41002</v>
      </c>
      <c r="Q2748">
        <f>Q2741-1</f>
        <v>7</v>
      </c>
      <c r="R2748" t="n">
        <v>24</v>
      </c>
    </row>
    <row r="2749" spans="16:18">
      <c r="P2749" s="12" t="n">
        <v>41001</v>
      </c>
      <c r="Q2749">
        <f>Q2742-1</f>
        <v>7</v>
      </c>
      <c r="R2749" t="n">
        <v>24</v>
      </c>
    </row>
    <row r="2750" spans="16:18">
      <c r="P2750" s="12" t="n">
        <v>41000</v>
      </c>
      <c r="Q2750">
        <f>Q2743-1</f>
        <v>6</v>
      </c>
      <c r="R2750" t="n">
        <v>24</v>
      </c>
    </row>
    <row r="2751" spans="16:18">
      <c r="P2751" s="12" t="n">
        <v>40999</v>
      </c>
      <c r="Q2751">
        <f>Q2744-1</f>
        <v>6</v>
      </c>
      <c r="R2751" t="n">
        <v>24</v>
      </c>
    </row>
    <row r="2752" spans="16:18">
      <c r="P2752" s="12" t="n">
        <v>40998</v>
      </c>
      <c r="Q2752">
        <f>Q2745-1</f>
        <v>6</v>
      </c>
      <c r="R2752" t="n">
        <v>24</v>
      </c>
    </row>
    <row r="2753" spans="16:18">
      <c r="P2753" s="12" t="n">
        <v>40997</v>
      </c>
      <c r="Q2753">
        <f>Q2746-1</f>
        <v>6</v>
      </c>
      <c r="R2753" t="n">
        <v>24</v>
      </c>
    </row>
    <row r="2754" spans="16:18">
      <c r="P2754" s="12" t="n">
        <v>40996</v>
      </c>
      <c r="Q2754">
        <f>Q2747-1</f>
        <v>6</v>
      </c>
      <c r="R2754" t="n">
        <v>24</v>
      </c>
    </row>
    <row r="2755" spans="16:18">
      <c r="P2755" s="12" t="n">
        <v>40995</v>
      </c>
      <c r="Q2755">
        <f>Q2748-1</f>
        <v>6</v>
      </c>
      <c r="R2755" t="n">
        <v>24</v>
      </c>
    </row>
    <row r="2756" spans="16:18">
      <c r="P2756" s="12" t="n">
        <v>40994</v>
      </c>
      <c r="Q2756">
        <f>Q2749-1</f>
        <v>6</v>
      </c>
      <c r="R2756" t="n">
        <v>24</v>
      </c>
    </row>
    <row r="2757" spans="16:18">
      <c r="P2757" s="12" t="n">
        <v>40993</v>
      </c>
      <c r="Q2757">
        <f>Q2750-1</f>
        <v>5</v>
      </c>
      <c r="R2757" t="n">
        <v>24</v>
      </c>
    </row>
    <row r="2758" spans="16:18">
      <c r="P2758" s="12" t="n">
        <v>40992</v>
      </c>
      <c r="Q2758">
        <f>Q2751-1</f>
        <v>5</v>
      </c>
      <c r="R2758" t="n">
        <v>24</v>
      </c>
    </row>
    <row r="2759" spans="16:18">
      <c r="P2759" s="12" t="n">
        <v>40991</v>
      </c>
      <c r="Q2759">
        <f>Q2752-1</f>
        <v>5</v>
      </c>
      <c r="R2759" t="n">
        <v>24</v>
      </c>
    </row>
    <row r="2760" spans="16:18">
      <c r="P2760" s="12" t="n">
        <v>40990</v>
      </c>
      <c r="Q2760">
        <f>Q2753-1</f>
        <v>5</v>
      </c>
      <c r="R2760" t="n">
        <v>24</v>
      </c>
    </row>
    <row r="2761" spans="16:18">
      <c r="P2761" s="12" t="n">
        <v>40989</v>
      </c>
      <c r="Q2761">
        <f>Q2754-1</f>
        <v>5</v>
      </c>
      <c r="R2761" t="n">
        <v>24</v>
      </c>
    </row>
    <row r="2762" spans="16:18">
      <c r="P2762" s="12" t="n">
        <v>40988</v>
      </c>
      <c r="Q2762">
        <f>Q2755-1</f>
        <v>5</v>
      </c>
      <c r="R2762" t="n">
        <v>24</v>
      </c>
    </row>
    <row r="2763" spans="16:18">
      <c r="P2763" s="12" t="n">
        <v>40987</v>
      </c>
      <c r="Q2763">
        <f>Q2756-1</f>
        <v>5</v>
      </c>
      <c r="R2763" t="n">
        <v>24</v>
      </c>
    </row>
    <row r="2764" spans="16:18">
      <c r="P2764" s="12" t="n">
        <v>40986</v>
      </c>
      <c r="Q2764">
        <f>Q2757-1</f>
        <v>4</v>
      </c>
      <c r="R2764" t="n">
        <v>24</v>
      </c>
    </row>
    <row r="2765" spans="16:18">
      <c r="P2765" s="12" t="n">
        <v>40985</v>
      </c>
      <c r="Q2765">
        <f>Q2758-1</f>
        <v>4</v>
      </c>
      <c r="R2765" t="n">
        <v>24</v>
      </c>
    </row>
    <row r="2766" spans="16:18">
      <c r="P2766" s="12" t="n">
        <v>40984</v>
      </c>
      <c r="Q2766">
        <f>Q2759-1</f>
        <v>4</v>
      </c>
      <c r="R2766" t="n">
        <v>24</v>
      </c>
    </row>
    <row r="2767" spans="16:18">
      <c r="P2767" s="12" t="n">
        <v>40983</v>
      </c>
      <c r="Q2767">
        <f>Q2760-1</f>
        <v>4</v>
      </c>
      <c r="R2767" t="n">
        <v>24</v>
      </c>
    </row>
    <row r="2768" spans="16:18">
      <c r="P2768" s="12" t="n">
        <v>40982</v>
      </c>
      <c r="Q2768">
        <f>Q2761-1</f>
        <v>4</v>
      </c>
      <c r="R2768" t="n">
        <v>24</v>
      </c>
    </row>
    <row r="2769" spans="16:18">
      <c r="P2769" s="12" t="n">
        <v>40981</v>
      </c>
      <c r="Q2769">
        <f>Q2762-1</f>
        <v>4</v>
      </c>
      <c r="R2769" t="n">
        <v>24</v>
      </c>
    </row>
    <row r="2770" spans="16:18">
      <c r="P2770" s="12" t="n">
        <v>40980</v>
      </c>
      <c r="Q2770">
        <f>Q2763-1</f>
        <v>4</v>
      </c>
      <c r="R2770" t="n">
        <v>24</v>
      </c>
    </row>
    <row r="2771" spans="16:18">
      <c r="P2771" s="12" t="n">
        <v>40979</v>
      </c>
      <c r="Q2771">
        <f>Q2764-1</f>
        <v>3</v>
      </c>
      <c r="R2771" t="n">
        <v>24</v>
      </c>
    </row>
    <row r="2772" spans="16:18">
      <c r="P2772" s="12" t="n">
        <v>40978</v>
      </c>
      <c r="Q2772">
        <f>Q2765-1</f>
        <v>3</v>
      </c>
      <c r="R2772" t="n">
        <v>24</v>
      </c>
    </row>
    <row r="2773" spans="16:18">
      <c r="P2773" s="12" t="n">
        <v>40977</v>
      </c>
      <c r="Q2773">
        <f>Q2766-1</f>
        <v>3</v>
      </c>
      <c r="R2773" t="n">
        <v>24</v>
      </c>
    </row>
    <row r="2774" spans="16:18">
      <c r="P2774" s="12" t="n">
        <v>40976</v>
      </c>
      <c r="Q2774">
        <f>Q2767-1</f>
        <v>3</v>
      </c>
      <c r="R2774" t="n">
        <v>24</v>
      </c>
    </row>
    <row r="2775" spans="16:18">
      <c r="P2775" s="12" t="n">
        <v>40975</v>
      </c>
      <c r="Q2775">
        <f>Q2768-1</f>
        <v>3</v>
      </c>
      <c r="R2775" t="n">
        <v>24</v>
      </c>
    </row>
    <row r="2776" spans="16:18">
      <c r="P2776" s="12" t="n">
        <v>40974</v>
      </c>
      <c r="Q2776">
        <f>Q2769-1</f>
        <v>3</v>
      </c>
      <c r="R2776" t="n">
        <v>24</v>
      </c>
    </row>
    <row r="2777" spans="16:18">
      <c r="P2777" s="12" t="n">
        <v>40973</v>
      </c>
      <c r="Q2777">
        <f>Q2770-1</f>
        <v>3</v>
      </c>
      <c r="R2777" t="n">
        <v>24</v>
      </c>
    </row>
    <row r="2778" spans="16:18">
      <c r="P2778" s="12" t="n">
        <v>40972</v>
      </c>
      <c r="Q2778">
        <f>Q2771-1</f>
        <v>2</v>
      </c>
      <c r="R2778" t="n">
        <v>24</v>
      </c>
    </row>
    <row r="2779" spans="16:18">
      <c r="P2779" s="12" t="n">
        <v>40971</v>
      </c>
      <c r="Q2779">
        <f>Q2772-1</f>
        <v>2</v>
      </c>
      <c r="R2779" t="n">
        <v>24</v>
      </c>
    </row>
    <row r="2780" spans="16:18">
      <c r="P2780" s="12" t="n">
        <v>40970</v>
      </c>
      <c r="Q2780">
        <f>Q2773-1</f>
        <v>2</v>
      </c>
      <c r="R2780" t="n">
        <v>24</v>
      </c>
    </row>
    <row r="2781" spans="16:18">
      <c r="P2781" s="12" t="n">
        <v>40969</v>
      </c>
      <c r="Q2781">
        <f>Q2774-1</f>
        <v>2</v>
      </c>
      <c r="R2781" t="n">
        <v>24</v>
      </c>
    </row>
    <row r="2782" spans="16:18">
      <c r="P2782" s="12" t="n">
        <v>40968</v>
      </c>
      <c r="Q2782">
        <f>Q2775-1</f>
        <v>2</v>
      </c>
      <c r="R2782" t="n">
        <v>24</v>
      </c>
    </row>
    <row r="2783" spans="16:18">
      <c r="P2783" s="12" t="n">
        <v>40967</v>
      </c>
      <c r="Q2783">
        <f>Q2776-1</f>
        <v>2</v>
      </c>
      <c r="R2783" t="n">
        <v>24</v>
      </c>
    </row>
    <row r="2784" spans="16:18">
      <c r="P2784" s="12" t="n">
        <v>40966</v>
      </c>
      <c r="Q2784">
        <f>Q2777-1</f>
        <v>2</v>
      </c>
      <c r="R2784" t="n">
        <v>24</v>
      </c>
    </row>
    <row r="2785" spans="16:18">
      <c r="P2785" s="12" t="n">
        <v>40965</v>
      </c>
      <c r="Q2785">
        <f>Q2778-1</f>
        <v>1</v>
      </c>
      <c r="R2785" t="n">
        <v>24</v>
      </c>
    </row>
    <row r="2786" spans="16:18">
      <c r="P2786" s="12" t="n">
        <v>40964</v>
      </c>
      <c r="Q2786">
        <f>Q2779-1</f>
        <v>1</v>
      </c>
      <c r="R2786" t="n">
        <v>24</v>
      </c>
    </row>
    <row r="2787" spans="16:18">
      <c r="P2787" s="12" t="n">
        <v>40963</v>
      </c>
      <c r="Q2787">
        <f>Q2780-1</f>
        <v>1</v>
      </c>
      <c r="R2787" t="n">
        <v>24</v>
      </c>
    </row>
    <row r="2788" spans="16:18">
      <c r="P2788" s="12" t="n">
        <v>40962</v>
      </c>
      <c r="Q2788">
        <f>Q2781-1</f>
        <v>1</v>
      </c>
      <c r="R2788" t="n">
        <v>24</v>
      </c>
    </row>
    <row r="2789" spans="16:18">
      <c r="P2789" s="12" t="n">
        <v>40961</v>
      </c>
      <c r="Q2789">
        <f>Q2782-1</f>
        <v>1</v>
      </c>
      <c r="R2789" t="n">
        <v>24</v>
      </c>
    </row>
    <row r="2790" spans="16:18">
      <c r="P2790" s="12" t="n">
        <v>40960</v>
      </c>
      <c r="Q2790">
        <f>Q2783-1</f>
        <v>1</v>
      </c>
      <c r="R2790" t="n">
        <v>24</v>
      </c>
    </row>
    <row r="2791" spans="16:18">
      <c r="P2791" s="12" t="n">
        <v>40959</v>
      </c>
      <c r="Q2791">
        <f>Q2784-1</f>
        <v>1</v>
      </c>
      <c r="R2791" t="n">
        <v>24</v>
      </c>
    </row>
    <row r="2792" spans="16:18">
      <c r="P2792" s="12" t="n">
        <v>40958</v>
      </c>
      <c r="Q2792" t="n">
        <v>16</v>
      </c>
      <c r="R2792" t="n">
        <v>23</v>
      </c>
    </row>
    <row r="2793" spans="16:18">
      <c r="P2793" s="12" t="n">
        <v>40957</v>
      </c>
      <c r="Q2793" t="n">
        <v>16</v>
      </c>
      <c r="R2793" t="n">
        <v>23</v>
      </c>
    </row>
    <row r="2794" spans="16:18">
      <c r="P2794" s="12" t="n">
        <v>40956</v>
      </c>
      <c r="Q2794" t="n">
        <v>16</v>
      </c>
      <c r="R2794" t="n">
        <v>23</v>
      </c>
    </row>
    <row r="2795" spans="16:18">
      <c r="P2795" s="12" t="n">
        <v>40955</v>
      </c>
      <c r="Q2795" t="n">
        <v>16</v>
      </c>
      <c r="R2795" t="n">
        <v>23</v>
      </c>
    </row>
    <row r="2796" spans="16:18">
      <c r="P2796" s="12" t="n">
        <v>40954</v>
      </c>
      <c r="Q2796" t="n">
        <v>16</v>
      </c>
      <c r="R2796" t="n">
        <v>23</v>
      </c>
    </row>
    <row r="2797" spans="16:18">
      <c r="P2797" s="12" t="n">
        <v>40953</v>
      </c>
      <c r="Q2797" t="n">
        <v>16</v>
      </c>
      <c r="R2797" t="n">
        <v>23</v>
      </c>
    </row>
    <row r="2798" spans="16:18">
      <c r="P2798" s="12" t="n">
        <v>40952</v>
      </c>
      <c r="Q2798" t="n">
        <v>16</v>
      </c>
      <c r="R2798" t="n">
        <v>23</v>
      </c>
    </row>
    <row r="2799" spans="16:18">
      <c r="P2799" s="12" t="n">
        <v>40951</v>
      </c>
      <c r="Q2799">
        <f>Q2792-1</f>
        <v>15</v>
      </c>
      <c r="R2799" t="n">
        <v>23</v>
      </c>
    </row>
    <row r="2800" spans="16:18">
      <c r="P2800" s="12" t="n">
        <v>40950</v>
      </c>
      <c r="Q2800">
        <f>Q2793-1</f>
        <v>15</v>
      </c>
      <c r="R2800" t="n">
        <v>23</v>
      </c>
    </row>
    <row r="2801" spans="16:18">
      <c r="P2801" s="12" t="n">
        <v>40949</v>
      </c>
      <c r="Q2801">
        <f>Q2794-1</f>
        <v>15</v>
      </c>
      <c r="R2801" t="n">
        <v>23</v>
      </c>
    </row>
    <row r="2802" spans="16:18">
      <c r="P2802" s="12" t="n">
        <v>40948</v>
      </c>
      <c r="Q2802">
        <f>Q2795-1</f>
        <v>15</v>
      </c>
      <c r="R2802" t="n">
        <v>23</v>
      </c>
    </row>
    <row r="2803" spans="16:18">
      <c r="P2803" s="12" t="n">
        <v>40947</v>
      </c>
      <c r="Q2803">
        <f>Q2796-1</f>
        <v>15</v>
      </c>
      <c r="R2803" t="n">
        <v>23</v>
      </c>
    </row>
    <row r="2804" spans="16:18">
      <c r="P2804" s="12" t="n">
        <v>40946</v>
      </c>
      <c r="Q2804">
        <f>Q2797-1</f>
        <v>15</v>
      </c>
      <c r="R2804" t="n">
        <v>23</v>
      </c>
    </row>
    <row r="2805" spans="16:18">
      <c r="P2805" s="12" t="n">
        <v>40945</v>
      </c>
      <c r="Q2805">
        <f>Q2798-1</f>
        <v>15</v>
      </c>
      <c r="R2805" t="n">
        <v>23</v>
      </c>
    </row>
    <row r="2806" spans="16:18">
      <c r="P2806" s="12" t="n">
        <v>40944</v>
      </c>
      <c r="Q2806">
        <f>Q2799-1</f>
        <v>14</v>
      </c>
      <c r="R2806" t="n">
        <v>23</v>
      </c>
    </row>
    <row r="2807" spans="16:18">
      <c r="P2807" s="12" t="n">
        <v>40943</v>
      </c>
      <c r="Q2807">
        <f>Q2800-1</f>
        <v>14</v>
      </c>
      <c r="R2807" t="n">
        <v>23</v>
      </c>
    </row>
    <row r="2808" spans="16:18">
      <c r="P2808" s="12" t="n">
        <v>40942</v>
      </c>
      <c r="Q2808">
        <f>Q2801-1</f>
        <v>14</v>
      </c>
      <c r="R2808" t="n">
        <v>23</v>
      </c>
    </row>
    <row r="2809" spans="16:18">
      <c r="P2809" s="12" t="n">
        <v>40941</v>
      </c>
      <c r="Q2809">
        <f>Q2802-1</f>
        <v>14</v>
      </c>
      <c r="R2809" t="n">
        <v>23</v>
      </c>
    </row>
    <row r="2810" spans="16:18">
      <c r="P2810" s="12" t="n">
        <v>40940</v>
      </c>
      <c r="Q2810">
        <f>Q2803-1</f>
        <v>14</v>
      </c>
      <c r="R2810" t="n">
        <v>23</v>
      </c>
    </row>
    <row r="2811" spans="16:18">
      <c r="P2811" s="12" t="n">
        <v>40939</v>
      </c>
      <c r="Q2811">
        <f>Q2804-1</f>
        <v>14</v>
      </c>
      <c r="R2811" t="n">
        <v>23</v>
      </c>
    </row>
    <row r="2812" spans="16:18">
      <c r="P2812" s="12" t="n">
        <v>40938</v>
      </c>
      <c r="Q2812">
        <f>Q2805-1</f>
        <v>14</v>
      </c>
      <c r="R2812" t="n">
        <v>23</v>
      </c>
    </row>
    <row r="2813" spans="16:18">
      <c r="P2813" s="12" t="n">
        <v>40937</v>
      </c>
      <c r="Q2813">
        <f>Q2806-1</f>
        <v>13</v>
      </c>
      <c r="R2813" t="n">
        <v>23</v>
      </c>
    </row>
    <row r="2814" spans="16:18">
      <c r="P2814" s="12" t="n">
        <v>40936</v>
      </c>
      <c r="Q2814">
        <f>Q2807-1</f>
        <v>13</v>
      </c>
      <c r="R2814" t="n">
        <v>23</v>
      </c>
    </row>
    <row r="2815" spans="16:18">
      <c r="P2815" s="12" t="n">
        <v>40935</v>
      </c>
      <c r="Q2815">
        <f>Q2808-1</f>
        <v>13</v>
      </c>
      <c r="R2815" t="n">
        <v>23</v>
      </c>
    </row>
    <row r="2816" spans="16:18">
      <c r="P2816" s="12" t="n">
        <v>40934</v>
      </c>
      <c r="Q2816">
        <f>Q2809-1</f>
        <v>13</v>
      </c>
      <c r="R2816" t="n">
        <v>23</v>
      </c>
    </row>
    <row r="2817" spans="16:18">
      <c r="P2817" s="12" t="n">
        <v>40933</v>
      </c>
      <c r="Q2817">
        <f>Q2810-1</f>
        <v>13</v>
      </c>
      <c r="R2817" t="n">
        <v>23</v>
      </c>
    </row>
    <row r="2818" spans="16:18">
      <c r="P2818" s="12" t="n">
        <v>40932</v>
      </c>
      <c r="Q2818">
        <f>Q2811-1</f>
        <v>13</v>
      </c>
      <c r="R2818" t="n">
        <v>23</v>
      </c>
    </row>
    <row r="2819" spans="16:18">
      <c r="P2819" s="12" t="n">
        <v>40931</v>
      </c>
      <c r="Q2819">
        <f>Q2812-1</f>
        <v>13</v>
      </c>
      <c r="R2819" t="n">
        <v>23</v>
      </c>
    </row>
    <row r="2820" spans="16:18">
      <c r="P2820" s="12" t="n">
        <v>40930</v>
      </c>
      <c r="Q2820">
        <f>Q2813-1</f>
        <v>12</v>
      </c>
      <c r="R2820" t="n">
        <v>23</v>
      </c>
    </row>
    <row r="2821" spans="16:18">
      <c r="P2821" s="12" t="n">
        <v>40929</v>
      </c>
      <c r="Q2821">
        <f>Q2814-1</f>
        <v>12</v>
      </c>
      <c r="R2821" t="n">
        <v>23</v>
      </c>
    </row>
    <row r="2822" spans="16:18">
      <c r="P2822" s="12" t="n">
        <v>40928</v>
      </c>
      <c r="Q2822">
        <f>Q2815-1</f>
        <v>12</v>
      </c>
      <c r="R2822" t="n">
        <v>23</v>
      </c>
    </row>
    <row r="2823" spans="16:18">
      <c r="P2823" s="12" t="n">
        <v>40927</v>
      </c>
      <c r="Q2823">
        <f>Q2816-1</f>
        <v>12</v>
      </c>
      <c r="R2823" t="n">
        <v>23</v>
      </c>
    </row>
    <row r="2824" spans="16:18">
      <c r="P2824" s="12" t="n">
        <v>40926</v>
      </c>
      <c r="Q2824">
        <f>Q2817-1</f>
        <v>12</v>
      </c>
      <c r="R2824" t="n">
        <v>23</v>
      </c>
    </row>
    <row r="2825" spans="16:18">
      <c r="P2825" s="12" t="n">
        <v>40925</v>
      </c>
      <c r="Q2825">
        <f>Q2818-1</f>
        <v>12</v>
      </c>
      <c r="R2825" t="n">
        <v>23</v>
      </c>
    </row>
    <row r="2826" spans="16:18">
      <c r="P2826" s="12" t="n">
        <v>40924</v>
      </c>
      <c r="Q2826">
        <f>Q2819-1</f>
        <v>12</v>
      </c>
      <c r="R2826" t="n">
        <v>23</v>
      </c>
    </row>
    <row r="2827" spans="16:18">
      <c r="P2827" s="12" t="n">
        <v>40923</v>
      </c>
      <c r="Q2827">
        <f>Q2820-1</f>
        <v>11</v>
      </c>
      <c r="R2827" t="n">
        <v>23</v>
      </c>
    </row>
    <row r="2828" spans="16:18">
      <c r="P2828" s="12" t="n">
        <v>40922</v>
      </c>
      <c r="Q2828">
        <f>Q2821-1</f>
        <v>11</v>
      </c>
      <c r="R2828" t="n">
        <v>23</v>
      </c>
    </row>
    <row r="2829" spans="16:18">
      <c r="P2829" s="12" t="n">
        <v>40921</v>
      </c>
      <c r="Q2829">
        <f>Q2822-1</f>
        <v>11</v>
      </c>
      <c r="R2829" t="n">
        <v>23</v>
      </c>
    </row>
    <row r="2830" spans="16:18">
      <c r="P2830" s="12" t="n">
        <v>40920</v>
      </c>
      <c r="Q2830">
        <f>Q2823-1</f>
        <v>11</v>
      </c>
      <c r="R2830" t="n">
        <v>23</v>
      </c>
    </row>
    <row r="2831" spans="16:18">
      <c r="P2831" s="12" t="n">
        <v>40919</v>
      </c>
      <c r="Q2831">
        <f>Q2824-1</f>
        <v>11</v>
      </c>
      <c r="R2831" t="n">
        <v>23</v>
      </c>
    </row>
    <row r="2832" spans="16:18">
      <c r="P2832" s="12" t="n">
        <v>40918</v>
      </c>
      <c r="Q2832">
        <f>Q2825-1</f>
        <v>11</v>
      </c>
      <c r="R2832" t="n">
        <v>23</v>
      </c>
    </row>
    <row r="2833" spans="16:18">
      <c r="P2833" s="12" t="n">
        <v>40917</v>
      </c>
      <c r="Q2833">
        <f>Q2826-1</f>
        <v>11</v>
      </c>
      <c r="R2833" t="n">
        <v>23</v>
      </c>
    </row>
    <row r="2834" spans="16:18">
      <c r="P2834" s="12" t="n">
        <v>40916</v>
      </c>
      <c r="Q2834">
        <f>Q2827-1</f>
        <v>10</v>
      </c>
      <c r="R2834" t="n">
        <v>23</v>
      </c>
    </row>
    <row r="2835" spans="16:18">
      <c r="P2835" s="12" t="n">
        <v>40915</v>
      </c>
      <c r="Q2835">
        <f>Q2828-1</f>
        <v>10</v>
      </c>
      <c r="R2835" t="n">
        <v>23</v>
      </c>
    </row>
    <row r="2836" spans="16:18">
      <c r="P2836" s="12" t="n">
        <v>40914</v>
      </c>
      <c r="Q2836">
        <f>Q2829-1</f>
        <v>10</v>
      </c>
      <c r="R2836" t="n">
        <v>23</v>
      </c>
    </row>
    <row r="2837" spans="16:18">
      <c r="P2837" s="12" t="n">
        <v>40913</v>
      </c>
      <c r="Q2837">
        <f>Q2830-1</f>
        <v>10</v>
      </c>
      <c r="R2837" t="n">
        <v>23</v>
      </c>
    </row>
    <row r="2838" spans="16:18">
      <c r="P2838" s="12" t="n">
        <v>40912</v>
      </c>
      <c r="Q2838">
        <f>Q2831-1</f>
        <v>10</v>
      </c>
      <c r="R2838" t="n">
        <v>23</v>
      </c>
    </row>
    <row r="2839" spans="16:18">
      <c r="P2839" s="12" t="n">
        <v>40911</v>
      </c>
      <c r="Q2839">
        <f>Q2832-1</f>
        <v>10</v>
      </c>
      <c r="R2839" t="n">
        <v>23</v>
      </c>
    </row>
    <row r="2840" spans="16:18">
      <c r="P2840" s="12" t="n">
        <v>40910</v>
      </c>
      <c r="Q2840">
        <f>Q2833-1</f>
        <v>10</v>
      </c>
      <c r="R2840" t="n">
        <v>23</v>
      </c>
    </row>
    <row r="2841" spans="16:18">
      <c r="P2841" s="12" t="n">
        <v>40909</v>
      </c>
      <c r="Q2841">
        <f>Q2834-1</f>
        <v>9</v>
      </c>
      <c r="R2841" t="n">
        <v>23</v>
      </c>
    </row>
    <row r="2842" spans="16:18">
      <c r="P2842" s="12" t="n">
        <v>40908</v>
      </c>
      <c r="Q2842">
        <f>Q2835-1</f>
        <v>9</v>
      </c>
      <c r="R2842" t="n">
        <v>23</v>
      </c>
    </row>
    <row r="2843" spans="16:18">
      <c r="P2843" s="12" t="n">
        <v>40907</v>
      </c>
      <c r="Q2843">
        <f>Q2836-1</f>
        <v>9</v>
      </c>
      <c r="R2843" t="n">
        <v>23</v>
      </c>
    </row>
    <row r="2844" spans="16:18">
      <c r="P2844" s="12" t="n">
        <v>40906</v>
      </c>
      <c r="Q2844">
        <f>Q2837-1</f>
        <v>9</v>
      </c>
      <c r="R2844" t="n">
        <v>23</v>
      </c>
    </row>
    <row r="2845" spans="16:18">
      <c r="P2845" s="12" t="n">
        <v>40905</v>
      </c>
      <c r="Q2845">
        <f>Q2838-1</f>
        <v>9</v>
      </c>
      <c r="R2845" t="n">
        <v>23</v>
      </c>
    </row>
    <row r="2846" spans="16:18">
      <c r="P2846" s="12" t="n">
        <v>40904</v>
      </c>
      <c r="Q2846">
        <f>Q2839-1</f>
        <v>9</v>
      </c>
      <c r="R2846" t="n">
        <v>23</v>
      </c>
    </row>
    <row r="2847" spans="16:18">
      <c r="P2847" s="12" t="n">
        <v>40903</v>
      </c>
      <c r="Q2847">
        <f>Q2840-1</f>
        <v>9</v>
      </c>
      <c r="R2847" t="n">
        <v>23</v>
      </c>
    </row>
    <row r="2848" spans="16:18">
      <c r="P2848" s="12" t="n">
        <v>40902</v>
      </c>
      <c r="Q2848">
        <f>Q2841-1</f>
        <v>8</v>
      </c>
      <c r="R2848" t="n">
        <v>23</v>
      </c>
    </row>
    <row r="2849" spans="16:18">
      <c r="P2849" s="12" t="n">
        <v>40901</v>
      </c>
      <c r="Q2849">
        <f>Q2842-1</f>
        <v>8</v>
      </c>
      <c r="R2849" t="n">
        <v>23</v>
      </c>
    </row>
    <row r="2850" spans="16:18">
      <c r="P2850" s="12" t="n">
        <v>40900</v>
      </c>
      <c r="Q2850">
        <f>Q2843-1</f>
        <v>8</v>
      </c>
      <c r="R2850" t="n">
        <v>23</v>
      </c>
    </row>
    <row r="2851" spans="16:18">
      <c r="P2851" s="12" t="n">
        <v>40899</v>
      </c>
      <c r="Q2851">
        <f>Q2844-1</f>
        <v>8</v>
      </c>
      <c r="R2851" t="n">
        <v>23</v>
      </c>
    </row>
    <row r="2852" spans="16:18">
      <c r="P2852" s="12" t="n">
        <v>40898</v>
      </c>
      <c r="Q2852">
        <f>Q2845-1</f>
        <v>8</v>
      </c>
      <c r="R2852" t="n">
        <v>23</v>
      </c>
    </row>
    <row r="2853" spans="16:18">
      <c r="P2853" s="12" t="n">
        <v>40897</v>
      </c>
      <c r="Q2853">
        <f>Q2846-1</f>
        <v>8</v>
      </c>
      <c r="R2853" t="n">
        <v>23</v>
      </c>
    </row>
    <row r="2854" spans="16:18">
      <c r="P2854" s="12" t="n">
        <v>40896</v>
      </c>
      <c r="Q2854">
        <f>Q2847-1</f>
        <v>8</v>
      </c>
      <c r="R2854" t="n">
        <v>23</v>
      </c>
    </row>
    <row r="2855" spans="16:18">
      <c r="P2855" s="12" t="n">
        <v>40895</v>
      </c>
      <c r="Q2855">
        <f>Q2848-1</f>
        <v>7</v>
      </c>
      <c r="R2855" t="n">
        <v>23</v>
      </c>
    </row>
    <row r="2856" spans="16:18">
      <c r="P2856" s="12" t="n">
        <v>40894</v>
      </c>
      <c r="Q2856">
        <f>Q2849-1</f>
        <v>7</v>
      </c>
      <c r="R2856" t="n">
        <v>23</v>
      </c>
    </row>
    <row r="2857" spans="16:18">
      <c r="P2857" s="12" t="n">
        <v>40893</v>
      </c>
      <c r="Q2857">
        <f>Q2850-1</f>
        <v>7</v>
      </c>
      <c r="R2857" t="n">
        <v>23</v>
      </c>
    </row>
    <row r="2858" spans="16:18">
      <c r="P2858" s="12" t="n">
        <v>40892</v>
      </c>
      <c r="Q2858">
        <f>Q2851-1</f>
        <v>7</v>
      </c>
      <c r="R2858" t="n">
        <v>23</v>
      </c>
    </row>
    <row r="2859" spans="16:18">
      <c r="P2859" s="12" t="n">
        <v>40891</v>
      </c>
      <c r="Q2859">
        <f>Q2852-1</f>
        <v>7</v>
      </c>
      <c r="R2859" t="n">
        <v>23</v>
      </c>
    </row>
    <row r="2860" spans="16:18">
      <c r="P2860" s="12" t="n">
        <v>40890</v>
      </c>
      <c r="Q2860">
        <f>Q2853-1</f>
        <v>7</v>
      </c>
      <c r="R2860" t="n">
        <v>23</v>
      </c>
    </row>
    <row r="2861" spans="16:18">
      <c r="P2861" s="12" t="n">
        <v>40889</v>
      </c>
      <c r="Q2861">
        <f>Q2854-1</f>
        <v>7</v>
      </c>
      <c r="R2861" t="n">
        <v>23</v>
      </c>
    </row>
    <row r="2862" spans="16:18">
      <c r="P2862" s="12" t="n">
        <v>40888</v>
      </c>
      <c r="Q2862">
        <f>Q2855-1</f>
        <v>6</v>
      </c>
      <c r="R2862" t="n">
        <v>23</v>
      </c>
    </row>
    <row r="2863" spans="16:18">
      <c r="P2863" s="12" t="n">
        <v>40887</v>
      </c>
      <c r="Q2863">
        <f>Q2856-1</f>
        <v>6</v>
      </c>
      <c r="R2863" t="n">
        <v>23</v>
      </c>
    </row>
    <row r="2864" spans="16:18">
      <c r="P2864" s="12" t="n">
        <v>40886</v>
      </c>
      <c r="Q2864">
        <f>Q2857-1</f>
        <v>6</v>
      </c>
      <c r="R2864" t="n">
        <v>23</v>
      </c>
    </row>
    <row r="2865" spans="16:18">
      <c r="P2865" s="12" t="n">
        <v>40885</v>
      </c>
      <c r="Q2865">
        <f>Q2858-1</f>
        <v>6</v>
      </c>
      <c r="R2865" t="n">
        <v>23</v>
      </c>
    </row>
    <row r="2866" spans="16:18">
      <c r="P2866" s="12" t="n">
        <v>40884</v>
      </c>
      <c r="Q2866">
        <f>Q2859-1</f>
        <v>6</v>
      </c>
      <c r="R2866" t="n">
        <v>23</v>
      </c>
    </row>
    <row r="2867" spans="16:18">
      <c r="P2867" s="12" t="n">
        <v>40883</v>
      </c>
      <c r="Q2867">
        <f>Q2860-1</f>
        <v>6</v>
      </c>
      <c r="R2867" t="n">
        <v>23</v>
      </c>
    </row>
    <row r="2868" spans="16:18">
      <c r="P2868" s="12" t="n">
        <v>40882</v>
      </c>
      <c r="Q2868">
        <f>Q2861-1</f>
        <v>6</v>
      </c>
      <c r="R2868" t="n">
        <v>23</v>
      </c>
    </row>
    <row r="2869" spans="16:18">
      <c r="P2869" s="12" t="n">
        <v>40881</v>
      </c>
      <c r="Q2869">
        <f>Q2862-1</f>
        <v>5</v>
      </c>
      <c r="R2869" t="n">
        <v>23</v>
      </c>
    </row>
    <row r="2870" spans="16:18">
      <c r="P2870" s="12" t="n">
        <v>40880</v>
      </c>
      <c r="Q2870">
        <f>Q2863-1</f>
        <v>5</v>
      </c>
      <c r="R2870" t="n">
        <v>23</v>
      </c>
    </row>
    <row r="2871" spans="16:18">
      <c r="P2871" s="12" t="n">
        <v>40879</v>
      </c>
      <c r="Q2871">
        <f>Q2864-1</f>
        <v>5</v>
      </c>
      <c r="R2871" t="n">
        <v>23</v>
      </c>
    </row>
    <row r="2872" spans="16:18">
      <c r="P2872" s="12" t="n">
        <v>40878</v>
      </c>
      <c r="Q2872">
        <f>Q2865-1</f>
        <v>5</v>
      </c>
      <c r="R2872" t="n">
        <v>23</v>
      </c>
    </row>
    <row r="2873" spans="16:18">
      <c r="P2873" s="12" t="n">
        <v>40877</v>
      </c>
      <c r="Q2873">
        <f>Q2866-1</f>
        <v>5</v>
      </c>
      <c r="R2873" t="n">
        <v>23</v>
      </c>
    </row>
    <row r="2874" spans="16:18">
      <c r="P2874" s="12" t="n">
        <v>40876</v>
      </c>
      <c r="Q2874">
        <f>Q2867-1</f>
        <v>5</v>
      </c>
      <c r="R2874" t="n">
        <v>23</v>
      </c>
    </row>
    <row r="2875" spans="16:18">
      <c r="P2875" s="12" t="n">
        <v>40875</v>
      </c>
      <c r="Q2875">
        <f>Q2868-1</f>
        <v>5</v>
      </c>
      <c r="R2875" t="n">
        <v>23</v>
      </c>
    </row>
    <row r="2876" spans="16:18">
      <c r="P2876" s="12" t="n">
        <v>40874</v>
      </c>
      <c r="Q2876">
        <f>Q2869-1</f>
        <v>4</v>
      </c>
      <c r="R2876" t="n">
        <v>23</v>
      </c>
    </row>
    <row r="2877" spans="16:18">
      <c r="P2877" s="12" t="n">
        <v>40873</v>
      </c>
      <c r="Q2877">
        <f>Q2870-1</f>
        <v>4</v>
      </c>
      <c r="R2877" t="n">
        <v>23</v>
      </c>
    </row>
    <row r="2878" spans="16:18">
      <c r="P2878" s="12" t="n">
        <v>40872</v>
      </c>
      <c r="Q2878">
        <f>Q2871-1</f>
        <v>4</v>
      </c>
      <c r="R2878" t="n">
        <v>23</v>
      </c>
    </row>
    <row r="2879" spans="16:18">
      <c r="P2879" s="12" t="n">
        <v>40871</v>
      </c>
      <c r="Q2879">
        <f>Q2872-1</f>
        <v>4</v>
      </c>
      <c r="R2879" t="n">
        <v>23</v>
      </c>
    </row>
    <row r="2880" spans="16:18">
      <c r="P2880" s="12" t="n">
        <v>40870</v>
      </c>
      <c r="Q2880">
        <f>Q2873-1</f>
        <v>4</v>
      </c>
      <c r="R2880" t="n">
        <v>23</v>
      </c>
    </row>
    <row r="2881" spans="16:18">
      <c r="P2881" s="12" t="n">
        <v>40869</v>
      </c>
      <c r="Q2881">
        <f>Q2874-1</f>
        <v>4</v>
      </c>
      <c r="R2881" t="n">
        <v>23</v>
      </c>
    </row>
    <row r="2882" spans="16:18">
      <c r="P2882" s="12" t="n">
        <v>40868</v>
      </c>
      <c r="Q2882">
        <f>Q2875-1</f>
        <v>4</v>
      </c>
      <c r="R2882" t="n">
        <v>23</v>
      </c>
    </row>
    <row r="2883" spans="16:18">
      <c r="P2883" s="12" t="n">
        <v>40867</v>
      </c>
      <c r="Q2883">
        <f>Q2876-1</f>
        <v>3</v>
      </c>
      <c r="R2883" t="n">
        <v>23</v>
      </c>
    </row>
    <row r="2884" spans="16:18">
      <c r="P2884" s="12" t="n">
        <v>40866</v>
      </c>
      <c r="Q2884">
        <f>Q2877-1</f>
        <v>3</v>
      </c>
      <c r="R2884" t="n">
        <v>23</v>
      </c>
    </row>
    <row r="2885" spans="16:18">
      <c r="P2885" s="12" t="n">
        <v>40865</v>
      </c>
      <c r="Q2885">
        <f>Q2878-1</f>
        <v>3</v>
      </c>
      <c r="R2885" t="n">
        <v>23</v>
      </c>
    </row>
    <row r="2886" spans="16:18">
      <c r="P2886" s="12" t="n">
        <v>40864</v>
      </c>
      <c r="Q2886">
        <f>Q2879-1</f>
        <v>3</v>
      </c>
      <c r="R2886" t="n">
        <v>23</v>
      </c>
    </row>
    <row r="2887" spans="16:18">
      <c r="P2887" s="12" t="n">
        <v>40863</v>
      </c>
      <c r="Q2887">
        <f>Q2880-1</f>
        <v>3</v>
      </c>
      <c r="R2887" t="n">
        <v>23</v>
      </c>
    </row>
    <row r="2888" spans="16:18">
      <c r="P2888" s="12" t="n">
        <v>40862</v>
      </c>
      <c r="Q2888">
        <f>Q2881-1</f>
        <v>3</v>
      </c>
      <c r="R2888" t="n">
        <v>23</v>
      </c>
    </row>
    <row r="2889" spans="16:18">
      <c r="P2889" s="12" t="n">
        <v>40861</v>
      </c>
      <c r="Q2889">
        <f>Q2882-1</f>
        <v>3</v>
      </c>
      <c r="R2889" t="n">
        <v>23</v>
      </c>
    </row>
    <row r="2890" spans="16:18">
      <c r="P2890" s="12" t="n">
        <v>40860</v>
      </c>
      <c r="Q2890">
        <f>Q2883-1</f>
        <v>2</v>
      </c>
      <c r="R2890" t="n">
        <v>23</v>
      </c>
    </row>
    <row r="2891" spans="16:18">
      <c r="P2891" s="12" t="n">
        <v>40859</v>
      </c>
      <c r="Q2891">
        <f>Q2884-1</f>
        <v>2</v>
      </c>
      <c r="R2891" t="n">
        <v>23</v>
      </c>
    </row>
    <row r="2892" spans="16:18">
      <c r="P2892" s="12" t="n">
        <v>40858</v>
      </c>
      <c r="Q2892">
        <f>Q2885-1</f>
        <v>2</v>
      </c>
      <c r="R2892" t="n">
        <v>23</v>
      </c>
    </row>
    <row r="2893" spans="16:18">
      <c r="P2893" s="12" t="n">
        <v>40857</v>
      </c>
      <c r="Q2893">
        <f>Q2886-1</f>
        <v>2</v>
      </c>
      <c r="R2893" t="n">
        <v>23</v>
      </c>
    </row>
    <row r="2894" spans="16:18">
      <c r="P2894" s="12" t="n">
        <v>40856</v>
      </c>
      <c r="Q2894">
        <f>Q2887-1</f>
        <v>2</v>
      </c>
      <c r="R2894" t="n">
        <v>23</v>
      </c>
    </row>
    <row r="2895" spans="16:18">
      <c r="P2895" s="12" t="n">
        <v>40855</v>
      </c>
      <c r="Q2895">
        <f>Q2888-1</f>
        <v>2</v>
      </c>
      <c r="R2895" t="n">
        <v>23</v>
      </c>
    </row>
    <row r="2896" spans="16:18">
      <c r="P2896" s="12" t="n">
        <v>40854</v>
      </c>
      <c r="Q2896">
        <f>Q2889-1</f>
        <v>2</v>
      </c>
      <c r="R2896" t="n">
        <v>23</v>
      </c>
    </row>
    <row r="2897" spans="16:18">
      <c r="P2897" s="12" t="n">
        <v>40853</v>
      </c>
      <c r="Q2897">
        <f>Q2890-1</f>
        <v>1</v>
      </c>
      <c r="R2897" t="n">
        <v>23</v>
      </c>
    </row>
    <row r="2898" spans="16:18">
      <c r="P2898" s="12" t="n">
        <v>40852</v>
      </c>
      <c r="Q2898">
        <f>Q2891-1</f>
        <v>1</v>
      </c>
      <c r="R2898" t="n">
        <v>23</v>
      </c>
    </row>
    <row r="2899" spans="16:18">
      <c r="P2899" s="12" t="n">
        <v>40851</v>
      </c>
      <c r="Q2899">
        <f>Q2892-1</f>
        <v>1</v>
      </c>
      <c r="R2899" t="n">
        <v>23</v>
      </c>
    </row>
    <row r="2900" spans="16:18">
      <c r="P2900" s="12" t="n">
        <v>40850</v>
      </c>
      <c r="Q2900">
        <f>Q2893-1</f>
        <v>1</v>
      </c>
      <c r="R2900" t="n">
        <v>23</v>
      </c>
    </row>
    <row r="2901" spans="16:18">
      <c r="P2901" s="12" t="n">
        <v>40849</v>
      </c>
      <c r="Q2901">
        <f>Q2894-1</f>
        <v>1</v>
      </c>
      <c r="R2901" t="n">
        <v>23</v>
      </c>
    </row>
    <row r="2902" spans="16:18">
      <c r="P2902" s="12" t="n">
        <v>40848</v>
      </c>
      <c r="Q2902">
        <f>Q2895-1</f>
        <v>1</v>
      </c>
      <c r="R2902" t="n">
        <v>23</v>
      </c>
    </row>
    <row r="2903" spans="16:18">
      <c r="P2903" s="12" t="n">
        <v>40847</v>
      </c>
      <c r="Q2903">
        <f>Q2896-1</f>
        <v>1</v>
      </c>
      <c r="R2903" t="n">
        <v>23</v>
      </c>
    </row>
    <row r="2904" spans="16:18">
      <c r="P2904" s="12" t="n">
        <v>40846</v>
      </c>
      <c r="Q2904" t="n">
        <v>16</v>
      </c>
      <c r="R2904" t="n">
        <v>22</v>
      </c>
    </row>
    <row r="2905" spans="16:18">
      <c r="P2905" s="12" t="n">
        <v>40845</v>
      </c>
      <c r="Q2905" t="n">
        <v>16</v>
      </c>
      <c r="R2905" t="n">
        <v>22</v>
      </c>
    </row>
    <row r="2906" spans="16:18">
      <c r="P2906" s="12" t="n">
        <v>40844</v>
      </c>
      <c r="Q2906" t="n">
        <v>16</v>
      </c>
      <c r="R2906" t="n">
        <v>22</v>
      </c>
    </row>
    <row r="2907" spans="16:18">
      <c r="P2907" s="12" t="n">
        <v>40843</v>
      </c>
      <c r="Q2907" t="n">
        <v>16</v>
      </c>
      <c r="R2907" t="n">
        <v>22</v>
      </c>
    </row>
    <row r="2908" spans="16:18">
      <c r="P2908" s="12" t="n">
        <v>40842</v>
      </c>
      <c r="Q2908" t="n">
        <v>16</v>
      </c>
      <c r="R2908" t="n">
        <v>22</v>
      </c>
    </row>
    <row r="2909" spans="16:18">
      <c r="P2909" s="12" t="n">
        <v>40841</v>
      </c>
      <c r="Q2909" t="n">
        <v>16</v>
      </c>
      <c r="R2909" t="n">
        <v>22</v>
      </c>
    </row>
    <row r="2910" spans="16:18">
      <c r="P2910" s="12" t="n">
        <v>40840</v>
      </c>
      <c r="Q2910" t="n">
        <v>16</v>
      </c>
      <c r="R2910" t="n">
        <v>22</v>
      </c>
    </row>
    <row r="2911" spans="16:18">
      <c r="P2911" s="12" t="n">
        <v>40839</v>
      </c>
      <c r="Q2911">
        <f>Q2904-1</f>
        <v>15</v>
      </c>
      <c r="R2911" t="n">
        <v>22</v>
      </c>
    </row>
    <row r="2912" spans="16:18">
      <c r="P2912" s="12" t="n">
        <v>40838</v>
      </c>
      <c r="Q2912">
        <f>Q2905-1</f>
        <v>15</v>
      </c>
      <c r="R2912" t="n">
        <v>22</v>
      </c>
    </row>
    <row r="2913" spans="16:18">
      <c r="P2913" s="12" t="n">
        <v>40837</v>
      </c>
      <c r="Q2913">
        <f>Q2906-1</f>
        <v>15</v>
      </c>
      <c r="R2913" t="n">
        <v>22</v>
      </c>
    </row>
    <row r="2914" spans="16:18">
      <c r="P2914" s="12" t="n">
        <v>40836</v>
      </c>
      <c r="Q2914">
        <f>Q2907-1</f>
        <v>15</v>
      </c>
      <c r="R2914" t="n">
        <v>22</v>
      </c>
    </row>
    <row r="2915" spans="16:18">
      <c r="P2915" s="12" t="n">
        <v>40835</v>
      </c>
      <c r="Q2915">
        <f>Q2908-1</f>
        <v>15</v>
      </c>
      <c r="R2915" t="n">
        <v>22</v>
      </c>
    </row>
    <row r="2916" spans="16:18">
      <c r="P2916" s="12" t="n">
        <v>40834</v>
      </c>
      <c r="Q2916">
        <f>Q2909-1</f>
        <v>15</v>
      </c>
      <c r="R2916" t="n">
        <v>22</v>
      </c>
    </row>
    <row r="2917" spans="16:18">
      <c r="P2917" s="12" t="n">
        <v>40833</v>
      </c>
      <c r="Q2917">
        <f>Q2910-1</f>
        <v>15</v>
      </c>
      <c r="R2917" t="n">
        <v>22</v>
      </c>
    </row>
    <row r="2918" spans="16:18">
      <c r="P2918" s="12" t="n">
        <v>40832</v>
      </c>
      <c r="Q2918">
        <f>Q2911-1</f>
        <v>14</v>
      </c>
      <c r="R2918" t="n">
        <v>22</v>
      </c>
    </row>
    <row r="2919" spans="16:18">
      <c r="P2919" s="12" t="n">
        <v>40831</v>
      </c>
      <c r="Q2919">
        <f>Q2912-1</f>
        <v>14</v>
      </c>
      <c r="R2919" t="n">
        <v>22</v>
      </c>
    </row>
    <row r="2920" spans="16:18">
      <c r="P2920" s="12" t="n">
        <v>40830</v>
      </c>
      <c r="Q2920">
        <f>Q2913-1</f>
        <v>14</v>
      </c>
      <c r="R2920" t="n">
        <v>22</v>
      </c>
    </row>
    <row r="2921" spans="16:18">
      <c r="P2921" s="12" t="n">
        <v>40829</v>
      </c>
      <c r="Q2921">
        <f>Q2914-1</f>
        <v>14</v>
      </c>
      <c r="R2921" t="n">
        <v>22</v>
      </c>
    </row>
    <row r="2922" spans="16:18">
      <c r="P2922" s="12" t="n">
        <v>40828</v>
      </c>
      <c r="Q2922">
        <f>Q2915-1</f>
        <v>14</v>
      </c>
      <c r="R2922" t="n">
        <v>22</v>
      </c>
    </row>
    <row r="2923" spans="16:18">
      <c r="P2923" s="12" t="n">
        <v>40827</v>
      </c>
      <c r="Q2923">
        <f>Q2916-1</f>
        <v>14</v>
      </c>
      <c r="R2923" t="n">
        <v>22</v>
      </c>
    </row>
    <row r="2924" spans="16:18">
      <c r="P2924" s="12" t="n">
        <v>40826</v>
      </c>
      <c r="Q2924">
        <f>Q2917-1</f>
        <v>14</v>
      </c>
      <c r="R2924" t="n">
        <v>22</v>
      </c>
    </row>
    <row r="2925" spans="16:18">
      <c r="P2925" s="12" t="n">
        <v>40825</v>
      </c>
      <c r="Q2925">
        <f>Q2918-1</f>
        <v>13</v>
      </c>
      <c r="R2925" t="n">
        <v>22</v>
      </c>
    </row>
    <row r="2926" spans="16:18">
      <c r="P2926" s="12" t="n">
        <v>40824</v>
      </c>
      <c r="Q2926">
        <f>Q2919-1</f>
        <v>13</v>
      </c>
      <c r="R2926" t="n">
        <v>22</v>
      </c>
    </row>
    <row r="2927" spans="16:18">
      <c r="P2927" s="12" t="n">
        <v>40823</v>
      </c>
      <c r="Q2927">
        <f>Q2920-1</f>
        <v>13</v>
      </c>
      <c r="R2927" t="n">
        <v>22</v>
      </c>
    </row>
    <row r="2928" spans="16:18">
      <c r="P2928" s="12" t="n">
        <v>40822</v>
      </c>
      <c r="Q2928">
        <f>Q2921-1</f>
        <v>13</v>
      </c>
      <c r="R2928" t="n">
        <v>22</v>
      </c>
    </row>
    <row r="2929" spans="16:18">
      <c r="P2929" s="12" t="n">
        <v>40821</v>
      </c>
      <c r="Q2929">
        <f>Q2922-1</f>
        <v>13</v>
      </c>
      <c r="R2929" t="n">
        <v>22</v>
      </c>
    </row>
    <row r="2930" spans="16:18">
      <c r="P2930" s="12" t="n">
        <v>40820</v>
      </c>
      <c r="Q2930">
        <f>Q2923-1</f>
        <v>13</v>
      </c>
      <c r="R2930" t="n">
        <v>22</v>
      </c>
    </row>
    <row r="2931" spans="16:18">
      <c r="P2931" s="12" t="n">
        <v>40819</v>
      </c>
      <c r="Q2931">
        <f>Q2924-1</f>
        <v>13</v>
      </c>
      <c r="R2931" t="n">
        <v>22</v>
      </c>
    </row>
    <row r="2932" spans="16:18">
      <c r="P2932" s="12" t="n">
        <v>40818</v>
      </c>
      <c r="Q2932">
        <f>Q2925-1</f>
        <v>12</v>
      </c>
      <c r="R2932" t="n">
        <v>22</v>
      </c>
    </row>
    <row r="2933" spans="16:18">
      <c r="P2933" s="12" t="n">
        <v>40817</v>
      </c>
      <c r="Q2933">
        <f>Q2926-1</f>
        <v>12</v>
      </c>
      <c r="R2933" t="n">
        <v>22</v>
      </c>
    </row>
    <row r="2934" spans="16:18">
      <c r="P2934" s="12" t="n">
        <v>40816</v>
      </c>
      <c r="Q2934">
        <f>Q2927-1</f>
        <v>12</v>
      </c>
      <c r="R2934" t="n">
        <v>22</v>
      </c>
    </row>
    <row r="2935" spans="16:18">
      <c r="P2935" s="12" t="n">
        <v>40815</v>
      </c>
      <c r="Q2935">
        <f>Q2928-1</f>
        <v>12</v>
      </c>
      <c r="R2935" t="n">
        <v>22</v>
      </c>
    </row>
    <row r="2936" spans="16:18">
      <c r="P2936" s="12" t="n">
        <v>40814</v>
      </c>
      <c r="Q2936">
        <f>Q2929-1</f>
        <v>12</v>
      </c>
      <c r="R2936" t="n">
        <v>22</v>
      </c>
    </row>
    <row r="2937" spans="16:18">
      <c r="P2937" s="12" t="n">
        <v>40813</v>
      </c>
      <c r="Q2937">
        <f>Q2930-1</f>
        <v>12</v>
      </c>
      <c r="R2937" t="n">
        <v>22</v>
      </c>
    </row>
    <row r="2938" spans="16:18">
      <c r="P2938" s="12" t="n">
        <v>40812</v>
      </c>
      <c r="Q2938">
        <f>Q2931-1</f>
        <v>12</v>
      </c>
      <c r="R2938" t="n">
        <v>22</v>
      </c>
    </row>
    <row r="2939" spans="16:18">
      <c r="P2939" s="12" t="n">
        <v>40811</v>
      </c>
      <c r="Q2939">
        <f>Q2932-1</f>
        <v>11</v>
      </c>
      <c r="R2939" t="n">
        <v>22</v>
      </c>
    </row>
    <row r="2940" spans="16:18">
      <c r="P2940" s="12" t="n">
        <v>40810</v>
      </c>
      <c r="Q2940">
        <f>Q2933-1</f>
        <v>11</v>
      </c>
      <c r="R2940" t="n">
        <v>22</v>
      </c>
    </row>
    <row r="2941" spans="16:18">
      <c r="P2941" s="12" t="n">
        <v>40809</v>
      </c>
      <c r="Q2941">
        <f>Q2934-1</f>
        <v>11</v>
      </c>
      <c r="R2941" t="n">
        <v>22</v>
      </c>
    </row>
    <row r="2942" spans="16:18">
      <c r="P2942" s="12" t="n">
        <v>40808</v>
      </c>
      <c r="Q2942">
        <f>Q2935-1</f>
        <v>11</v>
      </c>
      <c r="R2942" t="n">
        <v>22</v>
      </c>
    </row>
    <row r="2943" spans="16:18">
      <c r="P2943" s="12" t="n">
        <v>40807</v>
      </c>
      <c r="Q2943">
        <f>Q2936-1</f>
        <v>11</v>
      </c>
      <c r="R2943" t="n">
        <v>22</v>
      </c>
    </row>
    <row r="2944" spans="16:18">
      <c r="P2944" s="12" t="n">
        <v>40806</v>
      </c>
      <c r="Q2944">
        <f>Q2937-1</f>
        <v>11</v>
      </c>
      <c r="R2944" t="n">
        <v>22</v>
      </c>
    </row>
    <row r="2945" spans="16:18">
      <c r="P2945" s="12" t="n">
        <v>40805</v>
      </c>
      <c r="Q2945">
        <f>Q2938-1</f>
        <v>11</v>
      </c>
      <c r="R2945" t="n">
        <v>22</v>
      </c>
    </row>
    <row r="2946" spans="16:18">
      <c r="P2946" s="12" t="n">
        <v>40804</v>
      </c>
      <c r="Q2946">
        <f>Q2939-1</f>
        <v>10</v>
      </c>
      <c r="R2946" t="n">
        <v>22</v>
      </c>
    </row>
    <row r="2947" spans="16:18">
      <c r="P2947" s="12" t="n">
        <v>40803</v>
      </c>
      <c r="Q2947">
        <f>Q2940-1</f>
        <v>10</v>
      </c>
      <c r="R2947" t="n">
        <v>22</v>
      </c>
    </row>
    <row r="2948" spans="16:18">
      <c r="P2948" s="12" t="n">
        <v>40802</v>
      </c>
      <c r="Q2948">
        <f>Q2941-1</f>
        <v>10</v>
      </c>
      <c r="R2948" t="n">
        <v>22</v>
      </c>
    </row>
    <row r="2949" spans="16:18">
      <c r="P2949" s="12" t="n">
        <v>40801</v>
      </c>
      <c r="Q2949">
        <f>Q2942-1</f>
        <v>10</v>
      </c>
      <c r="R2949" t="n">
        <v>22</v>
      </c>
    </row>
    <row r="2950" spans="16:18">
      <c r="P2950" s="12" t="n">
        <v>40800</v>
      </c>
      <c r="Q2950">
        <f>Q2943-1</f>
        <v>10</v>
      </c>
      <c r="R2950" t="n">
        <v>22</v>
      </c>
    </row>
    <row r="2951" spans="16:18">
      <c r="P2951" s="12" t="n">
        <v>40799</v>
      </c>
      <c r="Q2951">
        <f>Q2944-1</f>
        <v>10</v>
      </c>
      <c r="R2951" t="n">
        <v>22</v>
      </c>
    </row>
    <row r="2952" spans="16:18">
      <c r="P2952" s="12" t="n">
        <v>40798</v>
      </c>
      <c r="Q2952">
        <f>Q2945-1</f>
        <v>10</v>
      </c>
      <c r="R2952" t="n">
        <v>22</v>
      </c>
    </row>
    <row r="2953" spans="16:18">
      <c r="P2953" s="12" t="n">
        <v>40797</v>
      </c>
      <c r="Q2953">
        <f>Q2946-1</f>
        <v>9</v>
      </c>
      <c r="R2953" t="n">
        <v>22</v>
      </c>
    </row>
    <row r="2954" spans="16:18">
      <c r="P2954" s="12" t="n">
        <v>40796</v>
      </c>
      <c r="Q2954">
        <f>Q2947-1</f>
        <v>9</v>
      </c>
      <c r="R2954" t="n">
        <v>22</v>
      </c>
    </row>
    <row r="2955" spans="16:18">
      <c r="P2955" s="12" t="n">
        <v>40795</v>
      </c>
      <c r="Q2955">
        <f>Q2948-1</f>
        <v>9</v>
      </c>
      <c r="R2955" t="n">
        <v>22</v>
      </c>
    </row>
    <row r="2956" spans="16:18">
      <c r="P2956" s="12" t="n">
        <v>40794</v>
      </c>
      <c r="Q2956">
        <f>Q2949-1</f>
        <v>9</v>
      </c>
      <c r="R2956" t="n">
        <v>22</v>
      </c>
    </row>
    <row r="2957" spans="16:18">
      <c r="P2957" s="12" t="n">
        <v>40793</v>
      </c>
      <c r="Q2957">
        <f>Q2950-1</f>
        <v>9</v>
      </c>
      <c r="R2957" t="n">
        <v>22</v>
      </c>
    </row>
    <row r="2958" spans="16:18">
      <c r="P2958" s="12" t="n">
        <v>40792</v>
      </c>
      <c r="Q2958">
        <f>Q2951-1</f>
        <v>9</v>
      </c>
      <c r="R2958" t="n">
        <v>22</v>
      </c>
    </row>
    <row r="2959" spans="16:18">
      <c r="P2959" s="12" t="n">
        <v>40791</v>
      </c>
      <c r="Q2959">
        <f>Q2952-1</f>
        <v>9</v>
      </c>
      <c r="R2959" t="n">
        <v>22</v>
      </c>
    </row>
    <row r="2960" spans="16:18">
      <c r="P2960" s="12" t="n">
        <v>40790</v>
      </c>
      <c r="Q2960">
        <f>Q2953-1</f>
        <v>8</v>
      </c>
      <c r="R2960" t="n">
        <v>22</v>
      </c>
    </row>
    <row r="2961" spans="16:18">
      <c r="P2961" s="12" t="n">
        <v>40789</v>
      </c>
      <c r="Q2961">
        <f>Q2954-1</f>
        <v>8</v>
      </c>
      <c r="R2961" t="n">
        <v>22</v>
      </c>
    </row>
    <row r="2962" spans="16:18">
      <c r="P2962" s="12" t="n">
        <v>40788</v>
      </c>
      <c r="Q2962">
        <f>Q2955-1</f>
        <v>8</v>
      </c>
      <c r="R2962" t="n">
        <v>22</v>
      </c>
    </row>
    <row r="2963" spans="16:18">
      <c r="P2963" s="12" t="n">
        <v>40787</v>
      </c>
      <c r="Q2963">
        <f>Q2956-1</f>
        <v>8</v>
      </c>
      <c r="R2963" t="n">
        <v>22</v>
      </c>
    </row>
    <row r="2964" spans="16:18">
      <c r="P2964" s="12" t="n">
        <v>40786</v>
      </c>
      <c r="Q2964">
        <f>Q2957-1</f>
        <v>8</v>
      </c>
      <c r="R2964" t="n">
        <v>22</v>
      </c>
    </row>
    <row r="2965" spans="16:18">
      <c r="P2965" s="12" t="n">
        <v>40785</v>
      </c>
      <c r="Q2965">
        <f>Q2958-1</f>
        <v>8</v>
      </c>
      <c r="R2965" t="n">
        <v>22</v>
      </c>
    </row>
    <row r="2966" spans="16:18">
      <c r="P2966" s="12" t="n">
        <v>40784</v>
      </c>
      <c r="Q2966">
        <f>Q2959-1</f>
        <v>8</v>
      </c>
      <c r="R2966" t="n">
        <v>22</v>
      </c>
    </row>
    <row r="2967" spans="16:18">
      <c r="P2967" s="12" t="n">
        <v>40783</v>
      </c>
      <c r="Q2967">
        <f>Q2960-1</f>
        <v>7</v>
      </c>
      <c r="R2967" t="n">
        <v>22</v>
      </c>
    </row>
    <row r="2968" spans="16:18">
      <c r="P2968" s="12" t="n">
        <v>40782</v>
      </c>
      <c r="Q2968">
        <f>Q2961-1</f>
        <v>7</v>
      </c>
      <c r="R2968" t="n">
        <v>22</v>
      </c>
    </row>
    <row r="2969" spans="16:18">
      <c r="P2969" s="12" t="n">
        <v>40781</v>
      </c>
      <c r="Q2969">
        <f>Q2962-1</f>
        <v>7</v>
      </c>
      <c r="R2969" t="n">
        <v>22</v>
      </c>
    </row>
    <row r="2970" spans="16:18">
      <c r="P2970" s="12" t="n">
        <v>40780</v>
      </c>
      <c r="Q2970">
        <f>Q2963-1</f>
        <v>7</v>
      </c>
      <c r="R2970" t="n">
        <v>22</v>
      </c>
    </row>
    <row r="2971" spans="16:18">
      <c r="P2971" s="12" t="n">
        <v>40779</v>
      </c>
      <c r="Q2971">
        <f>Q2964-1</f>
        <v>7</v>
      </c>
      <c r="R2971" t="n">
        <v>22</v>
      </c>
    </row>
    <row r="2972" spans="16:18">
      <c r="P2972" s="12" t="n">
        <v>40778</v>
      </c>
      <c r="Q2972">
        <f>Q2965-1</f>
        <v>7</v>
      </c>
      <c r="R2972" t="n">
        <v>22</v>
      </c>
    </row>
    <row r="2973" spans="16:18">
      <c r="P2973" s="12" t="n">
        <v>40777</v>
      </c>
      <c r="Q2973">
        <f>Q2966-1</f>
        <v>7</v>
      </c>
      <c r="R2973" t="n">
        <v>22</v>
      </c>
    </row>
    <row r="2974" spans="16:18">
      <c r="P2974" s="12" t="n">
        <v>40776</v>
      </c>
      <c r="Q2974">
        <f>Q2967-1</f>
        <v>6</v>
      </c>
      <c r="R2974" t="n">
        <v>22</v>
      </c>
    </row>
    <row r="2975" spans="16:18">
      <c r="P2975" s="12" t="n">
        <v>40775</v>
      </c>
      <c r="Q2975">
        <f>Q2968-1</f>
        <v>6</v>
      </c>
      <c r="R2975" t="n">
        <v>22</v>
      </c>
    </row>
    <row r="2976" spans="16:18">
      <c r="P2976" s="12" t="n">
        <v>40774</v>
      </c>
      <c r="Q2976">
        <f>Q2969-1</f>
        <v>6</v>
      </c>
      <c r="R2976" t="n">
        <v>22</v>
      </c>
    </row>
    <row r="2977" spans="16:18">
      <c r="P2977" s="12" t="n">
        <v>40773</v>
      </c>
      <c r="Q2977">
        <f>Q2970-1</f>
        <v>6</v>
      </c>
      <c r="R2977" t="n">
        <v>22</v>
      </c>
    </row>
    <row r="2978" spans="16:18">
      <c r="P2978" s="12" t="n">
        <v>40772</v>
      </c>
      <c r="Q2978">
        <f>Q2971-1</f>
        <v>6</v>
      </c>
      <c r="R2978" t="n">
        <v>22</v>
      </c>
    </row>
    <row r="2979" spans="16:18">
      <c r="P2979" s="12" t="n">
        <v>40771</v>
      </c>
      <c r="Q2979">
        <f>Q2972-1</f>
        <v>6</v>
      </c>
      <c r="R2979" t="n">
        <v>22</v>
      </c>
    </row>
    <row r="2980" spans="16:18">
      <c r="P2980" s="12" t="n">
        <v>40770</v>
      </c>
      <c r="Q2980">
        <f>Q2973-1</f>
        <v>6</v>
      </c>
      <c r="R2980" t="n">
        <v>22</v>
      </c>
    </row>
    <row r="2981" spans="16:18">
      <c r="P2981" s="12" t="n">
        <v>40769</v>
      </c>
      <c r="Q2981">
        <f>Q2974-1</f>
        <v>5</v>
      </c>
      <c r="R2981" t="n">
        <v>22</v>
      </c>
    </row>
    <row r="2982" spans="16:18">
      <c r="P2982" s="12" t="n">
        <v>40768</v>
      </c>
      <c r="Q2982">
        <f>Q2975-1</f>
        <v>5</v>
      </c>
      <c r="R2982" t="n">
        <v>22</v>
      </c>
    </row>
    <row r="2983" spans="16:18">
      <c r="P2983" s="12" t="n">
        <v>40767</v>
      </c>
      <c r="Q2983">
        <f>Q2976-1</f>
        <v>5</v>
      </c>
      <c r="R2983" t="n">
        <v>22</v>
      </c>
    </row>
    <row r="2984" spans="16:18">
      <c r="P2984" s="12" t="n">
        <v>40766</v>
      </c>
      <c r="Q2984">
        <f>Q2977-1</f>
        <v>5</v>
      </c>
      <c r="R2984" t="n">
        <v>22</v>
      </c>
    </row>
    <row r="2985" spans="16:18">
      <c r="P2985" s="12" t="n">
        <v>40765</v>
      </c>
      <c r="Q2985">
        <f>Q2978-1</f>
        <v>5</v>
      </c>
      <c r="R2985" t="n">
        <v>22</v>
      </c>
    </row>
    <row r="2986" spans="16:18">
      <c r="P2986" s="12" t="n">
        <v>40764</v>
      </c>
      <c r="Q2986">
        <f>Q2979-1</f>
        <v>5</v>
      </c>
      <c r="R2986" t="n">
        <v>22</v>
      </c>
    </row>
    <row r="2987" spans="16:18">
      <c r="P2987" s="12" t="n">
        <v>40763</v>
      </c>
      <c r="Q2987">
        <f>Q2980-1</f>
        <v>5</v>
      </c>
      <c r="R2987" t="n">
        <v>22</v>
      </c>
    </row>
    <row r="2988" spans="16:18">
      <c r="P2988" s="12" t="n">
        <v>40762</v>
      </c>
      <c r="Q2988">
        <f>Q2981-1</f>
        <v>4</v>
      </c>
      <c r="R2988" t="n">
        <v>22</v>
      </c>
    </row>
    <row r="2989" spans="16:18">
      <c r="P2989" s="12" t="n">
        <v>40761</v>
      </c>
      <c r="Q2989">
        <f>Q2982-1</f>
        <v>4</v>
      </c>
      <c r="R2989" t="n">
        <v>22</v>
      </c>
    </row>
    <row r="2990" spans="16:18">
      <c r="P2990" s="12" t="n">
        <v>40760</v>
      </c>
      <c r="Q2990">
        <f>Q2983-1</f>
        <v>4</v>
      </c>
      <c r="R2990" t="n">
        <v>22</v>
      </c>
    </row>
    <row r="2991" spans="16:18">
      <c r="P2991" s="12" t="n">
        <v>40759</v>
      </c>
      <c r="Q2991">
        <f>Q2984-1</f>
        <v>4</v>
      </c>
      <c r="R2991" t="n">
        <v>22</v>
      </c>
    </row>
    <row r="2992" spans="16:18">
      <c r="P2992" s="12" t="n">
        <v>40758</v>
      </c>
      <c r="Q2992">
        <f>Q2985-1</f>
        <v>4</v>
      </c>
      <c r="R2992" t="n">
        <v>22</v>
      </c>
    </row>
    <row r="2993" spans="16:18">
      <c r="P2993" s="12" t="n">
        <v>40757</v>
      </c>
      <c r="Q2993">
        <f>Q2986-1</f>
        <v>4</v>
      </c>
      <c r="R2993" t="n">
        <v>22</v>
      </c>
    </row>
    <row r="2994" spans="16:18">
      <c r="P2994" s="12" t="n">
        <v>40756</v>
      </c>
      <c r="Q2994">
        <f>Q2987-1</f>
        <v>4</v>
      </c>
      <c r="R2994" t="n">
        <v>22</v>
      </c>
    </row>
    <row r="2995" spans="16:18">
      <c r="P2995" s="12" t="n">
        <v>40755</v>
      </c>
      <c r="Q2995">
        <f>Q2988-1</f>
        <v>3</v>
      </c>
      <c r="R2995" t="n">
        <v>22</v>
      </c>
    </row>
    <row r="2996" spans="16:18">
      <c r="P2996" s="12" t="n">
        <v>40754</v>
      </c>
      <c r="Q2996">
        <f>Q2989-1</f>
        <v>3</v>
      </c>
      <c r="R2996" t="n">
        <v>22</v>
      </c>
    </row>
    <row r="2997" spans="16:18">
      <c r="P2997" s="12" t="n">
        <v>40753</v>
      </c>
      <c r="Q2997">
        <f>Q2990-1</f>
        <v>3</v>
      </c>
      <c r="R2997" t="n">
        <v>22</v>
      </c>
    </row>
    <row r="2998" spans="16:18">
      <c r="P2998" s="12" t="n">
        <v>40752</v>
      </c>
      <c r="Q2998">
        <f>Q2991-1</f>
        <v>3</v>
      </c>
      <c r="R2998" t="n">
        <v>22</v>
      </c>
    </row>
    <row r="2999" spans="16:18">
      <c r="P2999" s="12" t="n">
        <v>40751</v>
      </c>
      <c r="Q2999">
        <f>Q2992-1</f>
        <v>3</v>
      </c>
      <c r="R2999" t="n">
        <v>22</v>
      </c>
    </row>
    <row r="3000" spans="16:18">
      <c r="P3000" s="12" t="n">
        <v>40750</v>
      </c>
      <c r="Q3000">
        <f>Q2993-1</f>
        <v>3</v>
      </c>
      <c r="R3000" t="n">
        <v>22</v>
      </c>
    </row>
    <row r="3001" spans="16:18">
      <c r="P3001" s="12" t="n">
        <v>40749</v>
      </c>
      <c r="Q3001">
        <f>Q2994-1</f>
        <v>3</v>
      </c>
      <c r="R3001" t="n">
        <v>22</v>
      </c>
    </row>
    <row r="3002" spans="16:18">
      <c r="P3002" s="12" t="n">
        <v>40748</v>
      </c>
      <c r="Q3002">
        <f>Q2995-1</f>
        <v>2</v>
      </c>
      <c r="R3002" t="n">
        <v>22</v>
      </c>
    </row>
    <row r="3003" spans="16:18">
      <c r="P3003" s="12" t="n">
        <v>40747</v>
      </c>
      <c r="Q3003">
        <f>Q2996-1</f>
        <v>2</v>
      </c>
      <c r="R3003" t="n">
        <v>22</v>
      </c>
    </row>
    <row r="3004" spans="16:18">
      <c r="P3004" s="12" t="n">
        <v>40746</v>
      </c>
      <c r="Q3004">
        <f>Q2997-1</f>
        <v>2</v>
      </c>
      <c r="R3004" t="n">
        <v>22</v>
      </c>
    </row>
    <row r="3005" spans="16:18">
      <c r="P3005" s="12" t="n">
        <v>40745</v>
      </c>
      <c r="Q3005">
        <f>Q2998-1</f>
        <v>2</v>
      </c>
      <c r="R3005" t="n">
        <v>22</v>
      </c>
    </row>
    <row r="3006" spans="16:18">
      <c r="P3006" s="12" t="n">
        <v>40744</v>
      </c>
      <c r="Q3006">
        <f>Q2999-1</f>
        <v>2</v>
      </c>
      <c r="R3006" t="n">
        <v>22</v>
      </c>
    </row>
    <row r="3007" spans="16:18">
      <c r="P3007" s="12" t="n">
        <v>40743</v>
      </c>
      <c r="Q3007">
        <f>Q3000-1</f>
        <v>2</v>
      </c>
      <c r="R3007" t="n">
        <v>22</v>
      </c>
    </row>
    <row r="3008" spans="16:18">
      <c r="P3008" s="12" t="n">
        <v>40742</v>
      </c>
      <c r="Q3008">
        <f>Q3001-1</f>
        <v>2</v>
      </c>
      <c r="R3008" t="n">
        <v>22</v>
      </c>
    </row>
    <row r="3009" spans="16:18">
      <c r="P3009" s="12" t="n">
        <v>40741</v>
      </c>
      <c r="Q3009">
        <f>Q3002-1</f>
        <v>1</v>
      </c>
      <c r="R3009" t="n">
        <v>22</v>
      </c>
    </row>
    <row r="3010" spans="16:18">
      <c r="P3010" s="12" t="n">
        <v>40740</v>
      </c>
      <c r="Q3010">
        <f>Q3003-1</f>
        <v>1</v>
      </c>
      <c r="R3010" t="n">
        <v>22</v>
      </c>
    </row>
    <row r="3011" spans="16:18">
      <c r="P3011" s="12" t="n">
        <v>40739</v>
      </c>
      <c r="Q3011">
        <f>Q3004-1</f>
        <v>1</v>
      </c>
      <c r="R3011" t="n">
        <v>22</v>
      </c>
    </row>
    <row r="3012" spans="16:18">
      <c r="P3012" s="12" t="n">
        <v>40738</v>
      </c>
      <c r="Q3012">
        <f>Q3005-1</f>
        <v>1</v>
      </c>
      <c r="R3012" t="n">
        <v>22</v>
      </c>
    </row>
    <row r="3013" spans="16:18">
      <c r="P3013" s="12" t="n">
        <v>40737</v>
      </c>
      <c r="Q3013">
        <f>Q3006-1</f>
        <v>1</v>
      </c>
      <c r="R3013" t="n">
        <v>22</v>
      </c>
    </row>
    <row r="3014" spans="16:18">
      <c r="P3014" s="12" t="n">
        <v>40736</v>
      </c>
      <c r="Q3014">
        <f>Q3007-1</f>
        <v>1</v>
      </c>
      <c r="R3014" t="n">
        <v>22</v>
      </c>
    </row>
    <row r="3015" spans="16:18">
      <c r="P3015" s="12" t="n">
        <v>40735</v>
      </c>
      <c r="Q3015">
        <f>Q3008-1</f>
        <v>1</v>
      </c>
      <c r="R3015" t="n">
        <v>22</v>
      </c>
    </row>
    <row r="3016" spans="16:18">
      <c r="P3016" s="12" t="n">
        <v>40734</v>
      </c>
      <c r="Q3016" t="n">
        <v>16</v>
      </c>
      <c r="R3016" t="n">
        <v>21</v>
      </c>
    </row>
    <row r="3017" spans="16:18">
      <c r="P3017" s="12" t="n">
        <v>40733</v>
      </c>
      <c r="Q3017" t="n">
        <v>16</v>
      </c>
      <c r="R3017" t="n">
        <v>21</v>
      </c>
    </row>
    <row r="3018" spans="16:18">
      <c r="P3018" s="12" t="n">
        <v>40732</v>
      </c>
      <c r="Q3018" t="n">
        <v>16</v>
      </c>
      <c r="R3018" t="n">
        <v>21</v>
      </c>
    </row>
    <row r="3019" spans="16:18">
      <c r="P3019" s="12" t="n">
        <v>40731</v>
      </c>
      <c r="Q3019" t="n">
        <v>16</v>
      </c>
      <c r="R3019" t="n">
        <v>21</v>
      </c>
    </row>
    <row r="3020" spans="16:18">
      <c r="P3020" s="12" t="n">
        <v>40730</v>
      </c>
      <c r="Q3020" t="n">
        <v>16</v>
      </c>
      <c r="R3020" t="n">
        <v>21</v>
      </c>
    </row>
    <row r="3021" spans="16:18">
      <c r="P3021" s="12" t="n">
        <v>40729</v>
      </c>
      <c r="Q3021" t="n">
        <v>16</v>
      </c>
      <c r="R3021" t="n">
        <v>21</v>
      </c>
    </row>
    <row r="3022" spans="16:18">
      <c r="P3022" s="12" t="n">
        <v>40728</v>
      </c>
      <c r="Q3022" t="n">
        <v>16</v>
      </c>
      <c r="R3022" t="n">
        <v>21</v>
      </c>
    </row>
    <row r="3023" spans="16:18">
      <c r="P3023" s="12" t="n">
        <v>40727</v>
      </c>
      <c r="Q3023">
        <f>Q3016-1</f>
        <v>15</v>
      </c>
      <c r="R3023" t="n">
        <v>21</v>
      </c>
    </row>
    <row r="3024" spans="16:18">
      <c r="P3024" s="12" t="n">
        <v>40726</v>
      </c>
      <c r="Q3024">
        <f>Q3017-1</f>
        <v>15</v>
      </c>
      <c r="R3024" t="n">
        <v>21</v>
      </c>
    </row>
    <row r="3025" spans="16:18">
      <c r="P3025" s="12" t="n">
        <v>40725</v>
      </c>
      <c r="Q3025">
        <f>Q3018-1</f>
        <v>15</v>
      </c>
      <c r="R3025" t="n">
        <v>21</v>
      </c>
    </row>
    <row r="3026" spans="16:18">
      <c r="P3026" s="12" t="n">
        <v>40724</v>
      </c>
      <c r="Q3026">
        <f>Q3019-1</f>
        <v>15</v>
      </c>
      <c r="R3026" t="n">
        <v>21</v>
      </c>
    </row>
    <row r="3027" spans="16:18">
      <c r="P3027" s="12" t="n">
        <v>40723</v>
      </c>
      <c r="Q3027">
        <f>Q3020-1</f>
        <v>15</v>
      </c>
      <c r="R3027" t="n">
        <v>21</v>
      </c>
    </row>
    <row r="3028" spans="16:18">
      <c r="P3028" s="12" t="n">
        <v>40722</v>
      </c>
      <c r="Q3028">
        <f>Q3021-1</f>
        <v>15</v>
      </c>
      <c r="R3028" t="n">
        <v>21</v>
      </c>
    </row>
    <row r="3029" spans="16:18">
      <c r="P3029" s="12" t="n">
        <v>40721</v>
      </c>
      <c r="Q3029">
        <f>Q3022-1</f>
        <v>15</v>
      </c>
      <c r="R3029" t="n">
        <v>21</v>
      </c>
    </row>
    <row r="3030" spans="16:18">
      <c r="P3030" s="12" t="n">
        <v>40720</v>
      </c>
      <c r="Q3030">
        <f>Q3023-1</f>
        <v>14</v>
      </c>
      <c r="R3030" t="n">
        <v>21</v>
      </c>
    </row>
    <row r="3031" spans="16:18">
      <c r="P3031" s="12" t="n">
        <v>40719</v>
      </c>
      <c r="Q3031">
        <f>Q3024-1</f>
        <v>14</v>
      </c>
      <c r="R3031" t="n">
        <v>21</v>
      </c>
    </row>
    <row r="3032" spans="16:18">
      <c r="P3032" s="12" t="n">
        <v>40718</v>
      </c>
      <c r="Q3032">
        <f>Q3025-1</f>
        <v>14</v>
      </c>
      <c r="R3032" t="n">
        <v>21</v>
      </c>
    </row>
    <row r="3033" spans="16:18">
      <c r="P3033" s="12" t="n">
        <v>40717</v>
      </c>
      <c r="Q3033">
        <f>Q3026-1</f>
        <v>14</v>
      </c>
      <c r="R3033" t="n">
        <v>21</v>
      </c>
    </row>
    <row r="3034" spans="16:18">
      <c r="P3034" s="12" t="n">
        <v>40716</v>
      </c>
      <c r="Q3034">
        <f>Q3027-1</f>
        <v>14</v>
      </c>
      <c r="R3034" t="n">
        <v>21</v>
      </c>
    </row>
    <row r="3035" spans="16:18">
      <c r="P3035" s="12" t="n">
        <v>40715</v>
      </c>
      <c r="Q3035">
        <f>Q3028-1</f>
        <v>14</v>
      </c>
      <c r="R3035" t="n">
        <v>21</v>
      </c>
    </row>
    <row r="3036" spans="16:18">
      <c r="P3036" s="12" t="n">
        <v>40714</v>
      </c>
      <c r="Q3036">
        <f>Q3029-1</f>
        <v>14</v>
      </c>
      <c r="R3036" t="n">
        <v>21</v>
      </c>
    </row>
    <row r="3037" spans="16:18">
      <c r="P3037" s="12" t="n">
        <v>40713</v>
      </c>
      <c r="Q3037">
        <f>Q3030-1</f>
        <v>13</v>
      </c>
      <c r="R3037" t="n">
        <v>21</v>
      </c>
    </row>
    <row r="3038" spans="16:18">
      <c r="P3038" s="12" t="n">
        <v>40712</v>
      </c>
      <c r="Q3038">
        <f>Q3031-1</f>
        <v>13</v>
      </c>
      <c r="R3038" t="n">
        <v>21</v>
      </c>
    </row>
    <row r="3039" spans="16:18">
      <c r="P3039" s="12" t="n">
        <v>40711</v>
      </c>
      <c r="Q3039">
        <f>Q3032-1</f>
        <v>13</v>
      </c>
      <c r="R3039" t="n">
        <v>21</v>
      </c>
    </row>
    <row r="3040" spans="16:18">
      <c r="P3040" s="12" t="n">
        <v>40710</v>
      </c>
      <c r="Q3040">
        <f>Q3033-1</f>
        <v>13</v>
      </c>
      <c r="R3040" t="n">
        <v>21</v>
      </c>
    </row>
    <row r="3041" spans="16:18">
      <c r="P3041" s="12" t="n">
        <v>40709</v>
      </c>
      <c r="Q3041">
        <f>Q3034-1</f>
        <v>13</v>
      </c>
      <c r="R3041" t="n">
        <v>21</v>
      </c>
    </row>
    <row r="3042" spans="16:18">
      <c r="P3042" s="12" t="n">
        <v>40708</v>
      </c>
      <c r="Q3042">
        <f>Q3035-1</f>
        <v>13</v>
      </c>
      <c r="R3042" t="n">
        <v>21</v>
      </c>
    </row>
    <row r="3043" spans="16:18">
      <c r="P3043" s="12" t="n">
        <v>40707</v>
      </c>
      <c r="Q3043">
        <f>Q3036-1</f>
        <v>13</v>
      </c>
      <c r="R3043" t="n">
        <v>21</v>
      </c>
    </row>
    <row r="3044" spans="16:18">
      <c r="P3044" s="12" t="n">
        <v>40706</v>
      </c>
      <c r="Q3044">
        <f>Q3037-1</f>
        <v>12</v>
      </c>
      <c r="R3044" t="n">
        <v>21</v>
      </c>
    </row>
    <row r="3045" spans="16:18">
      <c r="P3045" s="12" t="n">
        <v>40705</v>
      </c>
      <c r="Q3045">
        <f>Q3038-1</f>
        <v>12</v>
      </c>
      <c r="R3045" t="n">
        <v>21</v>
      </c>
    </row>
    <row r="3046" spans="16:18">
      <c r="P3046" s="12" t="n">
        <v>40704</v>
      </c>
      <c r="Q3046">
        <f>Q3039-1</f>
        <v>12</v>
      </c>
      <c r="R3046" t="n">
        <v>21</v>
      </c>
    </row>
    <row r="3047" spans="16:18">
      <c r="P3047" s="12" t="n">
        <v>40703</v>
      </c>
      <c r="Q3047">
        <f>Q3040-1</f>
        <v>12</v>
      </c>
      <c r="R3047" t="n">
        <v>21</v>
      </c>
    </row>
    <row r="3048" spans="16:18">
      <c r="P3048" s="12" t="n">
        <v>40702</v>
      </c>
      <c r="Q3048">
        <f>Q3041-1</f>
        <v>12</v>
      </c>
      <c r="R3048" t="n">
        <v>21</v>
      </c>
    </row>
    <row r="3049" spans="16:18">
      <c r="P3049" s="12" t="n">
        <v>40701</v>
      </c>
      <c r="Q3049">
        <f>Q3042-1</f>
        <v>12</v>
      </c>
      <c r="R3049" t="n">
        <v>21</v>
      </c>
    </row>
    <row r="3050" spans="16:18">
      <c r="P3050" s="12" t="n">
        <v>40700</v>
      </c>
      <c r="Q3050">
        <f>Q3043-1</f>
        <v>12</v>
      </c>
      <c r="R3050" t="n">
        <v>21</v>
      </c>
    </row>
    <row r="3051" spans="16:18">
      <c r="P3051" s="12" t="n">
        <v>40699</v>
      </c>
      <c r="Q3051">
        <f>Q3044-1</f>
        <v>11</v>
      </c>
      <c r="R3051" t="n">
        <v>21</v>
      </c>
    </row>
    <row r="3052" spans="16:18">
      <c r="P3052" s="12" t="n">
        <v>40698</v>
      </c>
      <c r="Q3052">
        <f>Q3045-1</f>
        <v>11</v>
      </c>
      <c r="R3052" t="n">
        <v>21</v>
      </c>
    </row>
    <row r="3053" spans="16:18">
      <c r="P3053" s="12" t="n">
        <v>40697</v>
      </c>
      <c r="Q3053">
        <f>Q3046-1</f>
        <v>11</v>
      </c>
      <c r="R3053" t="n">
        <v>21</v>
      </c>
    </row>
    <row r="3054" spans="16:18">
      <c r="P3054" s="12" t="n">
        <v>40696</v>
      </c>
      <c r="Q3054">
        <f>Q3047-1</f>
        <v>11</v>
      </c>
      <c r="R3054" t="n">
        <v>21</v>
      </c>
    </row>
    <row r="3055" spans="16:18">
      <c r="P3055" s="12" t="n">
        <v>40695</v>
      </c>
      <c r="Q3055">
        <f>Q3048-1</f>
        <v>11</v>
      </c>
      <c r="R3055" t="n">
        <v>21</v>
      </c>
    </row>
    <row r="3056" spans="16:18">
      <c r="P3056" s="12" t="n">
        <v>40694</v>
      </c>
      <c r="Q3056">
        <f>Q3049-1</f>
        <v>11</v>
      </c>
      <c r="R3056" t="n">
        <v>21</v>
      </c>
    </row>
    <row r="3057" spans="16:18">
      <c r="P3057" s="12" t="n">
        <v>40693</v>
      </c>
      <c r="Q3057">
        <f>Q3050-1</f>
        <v>11</v>
      </c>
      <c r="R3057" t="n">
        <v>21</v>
      </c>
    </row>
    <row r="3058" spans="16:18">
      <c r="P3058" s="12" t="n">
        <v>40692</v>
      </c>
      <c r="Q3058">
        <f>Q3051-1</f>
        <v>10</v>
      </c>
      <c r="R3058" t="n">
        <v>21</v>
      </c>
    </row>
    <row r="3059" spans="16:18">
      <c r="P3059" s="12" t="n">
        <v>40691</v>
      </c>
      <c r="Q3059">
        <f>Q3052-1</f>
        <v>10</v>
      </c>
      <c r="R3059" t="n">
        <v>21</v>
      </c>
    </row>
    <row r="3060" spans="16:18">
      <c r="P3060" s="12" t="n">
        <v>40690</v>
      </c>
      <c r="Q3060">
        <f>Q3053-1</f>
        <v>10</v>
      </c>
      <c r="R3060" t="n">
        <v>21</v>
      </c>
    </row>
    <row r="3061" spans="16:18">
      <c r="P3061" s="12" t="n">
        <v>40689</v>
      </c>
      <c r="Q3061">
        <f>Q3054-1</f>
        <v>10</v>
      </c>
      <c r="R3061" t="n">
        <v>21</v>
      </c>
    </row>
    <row r="3062" spans="16:18">
      <c r="P3062" s="12" t="n">
        <v>40688</v>
      </c>
      <c r="Q3062">
        <f>Q3055-1</f>
        <v>10</v>
      </c>
      <c r="R3062" t="n">
        <v>21</v>
      </c>
    </row>
    <row r="3063" spans="16:18">
      <c r="P3063" s="12" t="n">
        <v>40687</v>
      </c>
      <c r="Q3063">
        <f>Q3056-1</f>
        <v>10</v>
      </c>
      <c r="R3063" t="n">
        <v>21</v>
      </c>
    </row>
    <row r="3064" spans="16:18">
      <c r="P3064" s="12" t="n">
        <v>40686</v>
      </c>
      <c r="Q3064">
        <f>Q3057-1</f>
        <v>10</v>
      </c>
      <c r="R3064" t="n">
        <v>21</v>
      </c>
    </row>
    <row r="3065" spans="16:18">
      <c r="P3065" s="12" t="n">
        <v>40685</v>
      </c>
      <c r="Q3065">
        <f>Q3058-1</f>
        <v>9</v>
      </c>
      <c r="R3065" t="n">
        <v>21</v>
      </c>
    </row>
    <row r="3066" spans="16:18">
      <c r="P3066" s="12" t="n">
        <v>40684</v>
      </c>
      <c r="Q3066">
        <f>Q3059-1</f>
        <v>9</v>
      </c>
      <c r="R3066" t="n">
        <v>21</v>
      </c>
    </row>
    <row r="3067" spans="16:18">
      <c r="P3067" s="12" t="n">
        <v>40683</v>
      </c>
      <c r="Q3067">
        <f>Q3060-1</f>
        <v>9</v>
      </c>
      <c r="R3067" t="n">
        <v>21</v>
      </c>
    </row>
    <row r="3068" spans="16:18">
      <c r="P3068" s="12" t="n">
        <v>40682</v>
      </c>
      <c r="Q3068">
        <f>Q3061-1</f>
        <v>9</v>
      </c>
      <c r="R3068" t="n">
        <v>21</v>
      </c>
    </row>
    <row r="3069" spans="16:18">
      <c r="P3069" s="12" t="n">
        <v>40681</v>
      </c>
      <c r="Q3069">
        <f>Q3062-1</f>
        <v>9</v>
      </c>
      <c r="R3069" t="n">
        <v>21</v>
      </c>
    </row>
    <row r="3070" spans="16:18">
      <c r="P3070" s="12" t="n">
        <v>40680</v>
      </c>
      <c r="Q3070">
        <f>Q3063-1</f>
        <v>9</v>
      </c>
      <c r="R3070" t="n">
        <v>21</v>
      </c>
    </row>
    <row r="3071" spans="16:18">
      <c r="P3071" s="12" t="n">
        <v>40679</v>
      </c>
      <c r="Q3071">
        <f>Q3064-1</f>
        <v>9</v>
      </c>
      <c r="R3071" t="n">
        <v>21</v>
      </c>
    </row>
    <row r="3072" spans="16:18">
      <c r="P3072" s="12" t="n">
        <v>40678</v>
      </c>
      <c r="Q3072">
        <f>Q3065-1</f>
        <v>8</v>
      </c>
      <c r="R3072" t="n">
        <v>21</v>
      </c>
    </row>
    <row r="3073" spans="16:18">
      <c r="P3073" s="12" t="n">
        <v>40677</v>
      </c>
      <c r="Q3073">
        <f>Q3066-1</f>
        <v>8</v>
      </c>
      <c r="R3073" t="n">
        <v>21</v>
      </c>
    </row>
    <row r="3074" spans="16:18">
      <c r="P3074" s="12" t="n">
        <v>40676</v>
      </c>
      <c r="Q3074">
        <f>Q3067-1</f>
        <v>8</v>
      </c>
      <c r="R3074" t="n">
        <v>21</v>
      </c>
    </row>
    <row r="3075" spans="16:18">
      <c r="P3075" s="12" t="n">
        <v>40675</v>
      </c>
      <c r="Q3075">
        <f>Q3068-1</f>
        <v>8</v>
      </c>
      <c r="R3075" t="n">
        <v>21</v>
      </c>
    </row>
    <row r="3076" spans="16:18">
      <c r="P3076" s="12" t="n">
        <v>40674</v>
      </c>
      <c r="Q3076">
        <f>Q3069-1</f>
        <v>8</v>
      </c>
      <c r="R3076" t="n">
        <v>21</v>
      </c>
    </row>
    <row r="3077" spans="16:18">
      <c r="P3077" s="12" t="n">
        <v>40673</v>
      </c>
      <c r="Q3077">
        <f>Q3070-1</f>
        <v>8</v>
      </c>
      <c r="R3077" t="n">
        <v>21</v>
      </c>
    </row>
    <row r="3078" spans="16:18">
      <c r="P3078" s="12" t="n">
        <v>40672</v>
      </c>
      <c r="Q3078">
        <f>Q3071-1</f>
        <v>8</v>
      </c>
      <c r="R3078" t="n">
        <v>21</v>
      </c>
    </row>
    <row r="3079" spans="16:18">
      <c r="P3079" s="12" t="n">
        <v>40671</v>
      </c>
      <c r="Q3079">
        <f>Q3072-1</f>
        <v>7</v>
      </c>
      <c r="R3079" t="n">
        <v>21</v>
      </c>
    </row>
    <row r="3080" spans="16:18">
      <c r="P3080" s="12" t="n">
        <v>40670</v>
      </c>
      <c r="Q3080">
        <f>Q3073-1</f>
        <v>7</v>
      </c>
      <c r="R3080" t="n">
        <v>21</v>
      </c>
    </row>
    <row r="3081" spans="16:18">
      <c r="P3081" s="12" t="n">
        <v>40669</v>
      </c>
      <c r="Q3081">
        <f>Q3074-1</f>
        <v>7</v>
      </c>
      <c r="R3081" t="n">
        <v>21</v>
      </c>
    </row>
    <row r="3082" spans="16:18">
      <c r="P3082" s="12" t="n">
        <v>40668</v>
      </c>
      <c r="Q3082">
        <f>Q3075-1</f>
        <v>7</v>
      </c>
      <c r="R3082" t="n">
        <v>21</v>
      </c>
    </row>
    <row r="3083" spans="16:18">
      <c r="P3083" s="12" t="n">
        <v>40667</v>
      </c>
      <c r="Q3083">
        <f>Q3076-1</f>
        <v>7</v>
      </c>
      <c r="R3083" t="n">
        <v>21</v>
      </c>
    </row>
    <row r="3084" spans="16:18">
      <c r="P3084" s="12" t="n">
        <v>40666</v>
      </c>
      <c r="Q3084">
        <f>Q3077-1</f>
        <v>7</v>
      </c>
      <c r="R3084" t="n">
        <v>21</v>
      </c>
    </row>
    <row r="3085" spans="16:18">
      <c r="P3085" s="12" t="n">
        <v>40665</v>
      </c>
      <c r="Q3085">
        <f>Q3078-1</f>
        <v>7</v>
      </c>
      <c r="R3085" t="n">
        <v>21</v>
      </c>
    </row>
    <row r="3086" spans="16:18">
      <c r="P3086" s="12" t="n">
        <v>40664</v>
      </c>
      <c r="Q3086">
        <f>Q3079-1</f>
        <v>6</v>
      </c>
      <c r="R3086" t="n">
        <v>21</v>
      </c>
    </row>
    <row r="3087" spans="16:18">
      <c r="P3087" s="12" t="n">
        <v>40663</v>
      </c>
      <c r="Q3087">
        <f>Q3080-1</f>
        <v>6</v>
      </c>
      <c r="R3087" t="n">
        <v>21</v>
      </c>
    </row>
    <row r="3088" spans="16:18">
      <c r="P3088" s="12" t="n">
        <v>40662</v>
      </c>
      <c r="Q3088">
        <f>Q3081-1</f>
        <v>6</v>
      </c>
      <c r="R3088" t="n">
        <v>21</v>
      </c>
    </row>
    <row r="3089" spans="16:18">
      <c r="P3089" s="12" t="n">
        <v>40661</v>
      </c>
      <c r="Q3089">
        <f>Q3082-1</f>
        <v>6</v>
      </c>
      <c r="R3089" t="n">
        <v>21</v>
      </c>
    </row>
    <row r="3090" spans="16:18">
      <c r="P3090" s="12" t="n">
        <v>40660</v>
      </c>
      <c r="Q3090">
        <f>Q3083-1</f>
        <v>6</v>
      </c>
      <c r="R3090" t="n">
        <v>21</v>
      </c>
    </row>
    <row r="3091" spans="16:18">
      <c r="P3091" s="12" t="n">
        <v>40659</v>
      </c>
      <c r="Q3091">
        <f>Q3084-1</f>
        <v>6</v>
      </c>
      <c r="R3091" t="n">
        <v>21</v>
      </c>
    </row>
    <row r="3092" spans="16:18">
      <c r="P3092" s="12" t="n">
        <v>40658</v>
      </c>
      <c r="Q3092">
        <f>Q3085-1</f>
        <v>6</v>
      </c>
      <c r="R3092" t="n">
        <v>21</v>
      </c>
    </row>
    <row r="3093" spans="16:18">
      <c r="P3093" s="12" t="n">
        <v>40657</v>
      </c>
      <c r="Q3093">
        <f>Q3086-1</f>
        <v>5</v>
      </c>
      <c r="R3093" t="n">
        <v>21</v>
      </c>
    </row>
    <row r="3094" spans="16:18">
      <c r="P3094" s="12" t="n">
        <v>40656</v>
      </c>
      <c r="Q3094">
        <f>Q3087-1</f>
        <v>5</v>
      </c>
      <c r="R3094" t="n">
        <v>21</v>
      </c>
    </row>
    <row r="3095" spans="16:18">
      <c r="P3095" s="12" t="n">
        <v>40655</v>
      </c>
      <c r="Q3095">
        <f>Q3088-1</f>
        <v>5</v>
      </c>
      <c r="R3095" t="n">
        <v>21</v>
      </c>
    </row>
    <row r="3096" spans="16:18">
      <c r="P3096" s="12" t="n">
        <v>40654</v>
      </c>
      <c r="Q3096">
        <f>Q3089-1</f>
        <v>5</v>
      </c>
      <c r="R3096" t="n">
        <v>21</v>
      </c>
    </row>
    <row r="3097" spans="16:18">
      <c r="P3097" s="12" t="n">
        <v>40653</v>
      </c>
      <c r="Q3097">
        <f>Q3090-1</f>
        <v>5</v>
      </c>
      <c r="R3097" t="n">
        <v>21</v>
      </c>
    </row>
    <row r="3098" spans="16:18">
      <c r="P3098" s="12" t="n">
        <v>40652</v>
      </c>
      <c r="Q3098">
        <f>Q3091-1</f>
        <v>5</v>
      </c>
      <c r="R3098" t="n">
        <v>21</v>
      </c>
    </row>
    <row r="3099" spans="16:18">
      <c r="P3099" s="12" t="n">
        <v>40651</v>
      </c>
      <c r="Q3099">
        <f>Q3092-1</f>
        <v>5</v>
      </c>
      <c r="R3099" t="n">
        <v>21</v>
      </c>
    </row>
    <row r="3100" spans="16:18">
      <c r="P3100" s="12" t="n">
        <v>40650</v>
      </c>
      <c r="Q3100">
        <f>Q3093-1</f>
        <v>4</v>
      </c>
      <c r="R3100" t="n">
        <v>21</v>
      </c>
    </row>
    <row r="3101" spans="16:18">
      <c r="P3101" s="12" t="n">
        <v>40649</v>
      </c>
      <c r="Q3101">
        <f>Q3094-1</f>
        <v>4</v>
      </c>
      <c r="R3101" t="n">
        <v>21</v>
      </c>
    </row>
    <row r="3102" spans="16:18">
      <c r="P3102" s="12" t="n">
        <v>40648</v>
      </c>
      <c r="Q3102">
        <f>Q3095-1</f>
        <v>4</v>
      </c>
      <c r="R3102" t="n">
        <v>21</v>
      </c>
    </row>
    <row r="3103" spans="16:18">
      <c r="P3103" s="12" t="n">
        <v>40647</v>
      </c>
      <c r="Q3103">
        <f>Q3096-1</f>
        <v>4</v>
      </c>
      <c r="R3103" t="n">
        <v>21</v>
      </c>
    </row>
    <row r="3104" spans="16:18">
      <c r="P3104" s="12" t="n">
        <v>40646</v>
      </c>
      <c r="Q3104">
        <f>Q3097-1</f>
        <v>4</v>
      </c>
      <c r="R3104" t="n">
        <v>21</v>
      </c>
    </row>
    <row r="3105" spans="16:18">
      <c r="P3105" s="12" t="n">
        <v>40645</v>
      </c>
      <c r="Q3105">
        <f>Q3098-1</f>
        <v>4</v>
      </c>
      <c r="R3105" t="n">
        <v>21</v>
      </c>
    </row>
    <row r="3106" spans="16:18">
      <c r="P3106" s="12" t="n">
        <v>40644</v>
      </c>
      <c r="Q3106">
        <f>Q3099-1</f>
        <v>4</v>
      </c>
      <c r="R3106" t="n">
        <v>21</v>
      </c>
    </row>
    <row r="3107" spans="16:18">
      <c r="P3107" s="12" t="n">
        <v>40643</v>
      </c>
      <c r="Q3107">
        <f>Q3100-1</f>
        <v>3</v>
      </c>
      <c r="R3107" t="n">
        <v>21</v>
      </c>
    </row>
    <row r="3108" spans="16:18">
      <c r="P3108" s="12" t="n">
        <v>40642</v>
      </c>
      <c r="Q3108">
        <f>Q3101-1</f>
        <v>3</v>
      </c>
      <c r="R3108" t="n">
        <v>21</v>
      </c>
    </row>
    <row r="3109" spans="16:18">
      <c r="P3109" s="12" t="n">
        <v>40641</v>
      </c>
      <c r="Q3109">
        <f>Q3102-1</f>
        <v>3</v>
      </c>
      <c r="R3109" t="n">
        <v>21</v>
      </c>
    </row>
    <row r="3110" spans="16:18">
      <c r="P3110" s="12" t="n">
        <v>40640</v>
      </c>
      <c r="Q3110">
        <f>Q3103-1</f>
        <v>3</v>
      </c>
      <c r="R3110" t="n">
        <v>21</v>
      </c>
    </row>
    <row r="3111" spans="16:18">
      <c r="P3111" s="12" t="n">
        <v>40639</v>
      </c>
      <c r="Q3111">
        <f>Q3104-1</f>
        <v>3</v>
      </c>
      <c r="R3111" t="n">
        <v>21</v>
      </c>
    </row>
    <row r="3112" spans="16:18">
      <c r="P3112" s="12" t="n">
        <v>40638</v>
      </c>
      <c r="Q3112">
        <f>Q3105-1</f>
        <v>3</v>
      </c>
      <c r="R3112" t="n">
        <v>21</v>
      </c>
    </row>
    <row r="3113" spans="16:18">
      <c r="P3113" s="12" t="n">
        <v>40637</v>
      </c>
      <c r="Q3113">
        <f>Q3106-1</f>
        <v>3</v>
      </c>
      <c r="R3113" t="n">
        <v>21</v>
      </c>
    </row>
    <row r="3114" spans="16:18">
      <c r="P3114" s="12" t="n">
        <v>40636</v>
      </c>
      <c r="Q3114">
        <f>Q3107-1</f>
        <v>2</v>
      </c>
      <c r="R3114" t="n">
        <v>21</v>
      </c>
    </row>
    <row r="3115" spans="16:18">
      <c r="P3115" s="12" t="n">
        <v>40635</v>
      </c>
      <c r="Q3115">
        <f>Q3108-1</f>
        <v>2</v>
      </c>
      <c r="R3115" t="n">
        <v>21</v>
      </c>
    </row>
    <row r="3116" spans="16:18">
      <c r="P3116" s="12" t="n">
        <v>40634</v>
      </c>
      <c r="Q3116">
        <f>Q3109-1</f>
        <v>2</v>
      </c>
      <c r="R3116" t="n">
        <v>21</v>
      </c>
    </row>
    <row r="3117" spans="16:18">
      <c r="P3117" s="12" t="n">
        <v>40633</v>
      </c>
      <c r="Q3117">
        <f>Q3110-1</f>
        <v>2</v>
      </c>
      <c r="R3117" t="n">
        <v>21</v>
      </c>
    </row>
    <row r="3118" spans="16:18">
      <c r="P3118" s="12" t="n">
        <v>40632</v>
      </c>
      <c r="Q3118">
        <f>Q3111-1</f>
        <v>2</v>
      </c>
      <c r="R3118" t="n">
        <v>21</v>
      </c>
    </row>
    <row r="3119" spans="16:18">
      <c r="P3119" s="12" t="n">
        <v>40631</v>
      </c>
      <c r="Q3119">
        <f>Q3112-1</f>
        <v>2</v>
      </c>
      <c r="R3119" t="n">
        <v>21</v>
      </c>
    </row>
    <row r="3120" spans="16:18">
      <c r="P3120" s="12" t="n">
        <v>40630</v>
      </c>
      <c r="Q3120">
        <f>Q3113-1</f>
        <v>2</v>
      </c>
      <c r="R3120" t="n">
        <v>21</v>
      </c>
    </row>
    <row r="3121" spans="16:18">
      <c r="P3121" s="12" t="n">
        <v>40629</v>
      </c>
      <c r="Q3121">
        <f>Q3114-1</f>
        <v>1</v>
      </c>
      <c r="R3121" t="n">
        <v>21</v>
      </c>
    </row>
    <row r="3122" spans="16:18">
      <c r="P3122" s="12" t="n">
        <v>40628</v>
      </c>
      <c r="Q3122">
        <f>Q3115-1</f>
        <v>1</v>
      </c>
      <c r="R3122" t="n">
        <v>21</v>
      </c>
    </row>
    <row r="3123" spans="16:18">
      <c r="P3123" s="12" t="n">
        <v>40627</v>
      </c>
      <c r="Q3123">
        <f>Q3116-1</f>
        <v>1</v>
      </c>
      <c r="R3123" t="n">
        <v>21</v>
      </c>
    </row>
    <row r="3124" spans="16:18">
      <c r="P3124" s="12" t="n">
        <v>40626</v>
      </c>
      <c r="Q3124">
        <f>Q3117-1</f>
        <v>1</v>
      </c>
      <c r="R3124" t="n">
        <v>21</v>
      </c>
    </row>
    <row r="3125" spans="16:18">
      <c r="P3125" s="12" t="n">
        <v>40625</v>
      </c>
      <c r="Q3125">
        <f>Q3118-1</f>
        <v>1</v>
      </c>
      <c r="R3125" t="n">
        <v>21</v>
      </c>
    </row>
    <row r="3126" spans="16:18">
      <c r="P3126" s="12" t="n">
        <v>40624</v>
      </c>
      <c r="Q3126">
        <f>Q3119-1</f>
        <v>1</v>
      </c>
      <c r="R3126" t="n">
        <v>21</v>
      </c>
    </row>
    <row r="3127" spans="16:18">
      <c r="P3127" s="12" t="n">
        <v>40623</v>
      </c>
      <c r="Q3127">
        <f>Q3120-1</f>
        <v>1</v>
      </c>
      <c r="R3127" t="n">
        <v>21</v>
      </c>
    </row>
    <row r="3128" spans="16:18">
      <c r="P3128" s="12" t="n">
        <v>40622</v>
      </c>
      <c r="Q3128" t="n">
        <v>16</v>
      </c>
      <c r="R3128" t="n">
        <v>20</v>
      </c>
    </row>
    <row r="3129" spans="16:18">
      <c r="P3129" s="12" t="n">
        <v>40621</v>
      </c>
      <c r="Q3129" t="n">
        <v>16</v>
      </c>
      <c r="R3129" t="n">
        <v>20</v>
      </c>
    </row>
    <row r="3130" spans="16:18">
      <c r="P3130" s="12" t="n">
        <v>40620</v>
      </c>
      <c r="Q3130" t="n">
        <v>16</v>
      </c>
      <c r="R3130" t="n">
        <v>20</v>
      </c>
    </row>
    <row r="3131" spans="16:18">
      <c r="P3131" s="12" t="n">
        <v>40619</v>
      </c>
      <c r="Q3131" t="n">
        <v>16</v>
      </c>
      <c r="R3131" t="n">
        <v>20</v>
      </c>
    </row>
    <row r="3132" spans="16:18">
      <c r="P3132" s="12" t="n">
        <v>40618</v>
      </c>
      <c r="Q3132" t="n">
        <v>16</v>
      </c>
      <c r="R3132" t="n">
        <v>20</v>
      </c>
    </row>
    <row r="3133" spans="16:18">
      <c r="P3133" s="12" t="n">
        <v>40617</v>
      </c>
      <c r="Q3133" t="n">
        <v>16</v>
      </c>
      <c r="R3133" t="n">
        <v>20</v>
      </c>
    </row>
    <row r="3134" spans="16:18">
      <c r="P3134" s="12" t="n">
        <v>40616</v>
      </c>
      <c r="Q3134" t="n">
        <v>16</v>
      </c>
      <c r="R3134" t="n">
        <v>20</v>
      </c>
    </row>
    <row r="3135" spans="16:18">
      <c r="P3135" s="12" t="n">
        <v>40615</v>
      </c>
      <c r="Q3135">
        <f>Q3128-1</f>
        <v>15</v>
      </c>
      <c r="R3135" t="n">
        <v>20</v>
      </c>
    </row>
    <row r="3136" spans="16:18">
      <c r="P3136" s="12" t="n">
        <v>40614</v>
      </c>
      <c r="Q3136">
        <f>Q3129-1</f>
        <v>15</v>
      </c>
      <c r="R3136" t="n">
        <v>20</v>
      </c>
    </row>
    <row r="3137" spans="16:18">
      <c r="P3137" s="12" t="n">
        <v>40613</v>
      </c>
      <c r="Q3137">
        <f>Q3130-1</f>
        <v>15</v>
      </c>
      <c r="R3137" t="n">
        <v>20</v>
      </c>
    </row>
    <row r="3138" spans="16:18">
      <c r="P3138" s="12" t="n">
        <v>40612</v>
      </c>
      <c r="Q3138">
        <f>Q3131-1</f>
        <v>15</v>
      </c>
      <c r="R3138" t="n">
        <v>20</v>
      </c>
    </row>
    <row r="3139" spans="16:18">
      <c r="P3139" s="12" t="n">
        <v>40611</v>
      </c>
      <c r="Q3139">
        <f>Q3132-1</f>
        <v>15</v>
      </c>
      <c r="R3139" t="n">
        <v>20</v>
      </c>
    </row>
    <row r="3140" spans="16:18">
      <c r="P3140" s="12" t="n">
        <v>40610</v>
      </c>
      <c r="Q3140">
        <f>Q3133-1</f>
        <v>15</v>
      </c>
      <c r="R3140" t="n">
        <v>20</v>
      </c>
    </row>
    <row r="3141" spans="16:18">
      <c r="P3141" s="12" t="n">
        <v>40609</v>
      </c>
      <c r="Q3141">
        <f>Q3134-1</f>
        <v>15</v>
      </c>
      <c r="R3141" t="n">
        <v>20</v>
      </c>
    </row>
    <row r="3142" spans="16:18">
      <c r="P3142" s="12" t="n">
        <v>40608</v>
      </c>
      <c r="Q3142">
        <f>Q3135-1</f>
        <v>14</v>
      </c>
      <c r="R3142" t="n">
        <v>20</v>
      </c>
    </row>
    <row r="3143" spans="16:18">
      <c r="P3143" s="12" t="n">
        <v>40607</v>
      </c>
      <c r="Q3143">
        <f>Q3136-1</f>
        <v>14</v>
      </c>
      <c r="R3143" t="n">
        <v>20</v>
      </c>
    </row>
    <row r="3144" spans="16:18">
      <c r="P3144" s="12" t="n">
        <v>40606</v>
      </c>
      <c r="Q3144">
        <f>Q3137-1</f>
        <v>14</v>
      </c>
      <c r="R3144" t="n">
        <v>20</v>
      </c>
    </row>
    <row r="3145" spans="16:18">
      <c r="P3145" s="12" t="n">
        <v>40605</v>
      </c>
      <c r="Q3145">
        <f>Q3138-1</f>
        <v>14</v>
      </c>
      <c r="R3145" t="n">
        <v>20</v>
      </c>
    </row>
    <row r="3146" spans="16:18">
      <c r="P3146" s="12" t="n">
        <v>40604</v>
      </c>
      <c r="Q3146">
        <f>Q3139-1</f>
        <v>14</v>
      </c>
      <c r="R3146" t="n">
        <v>20</v>
      </c>
    </row>
    <row r="3147" spans="16:18">
      <c r="P3147" s="12" t="n">
        <v>40603</v>
      </c>
      <c r="Q3147">
        <f>Q3140-1</f>
        <v>14</v>
      </c>
      <c r="R3147" t="n">
        <v>20</v>
      </c>
    </row>
    <row r="3148" spans="16:18">
      <c r="P3148" s="12" t="n">
        <v>40602</v>
      </c>
      <c r="Q3148">
        <f>Q3141-1</f>
        <v>14</v>
      </c>
      <c r="R3148" t="n">
        <v>20</v>
      </c>
    </row>
    <row r="3149" spans="16:18">
      <c r="P3149" s="12" t="n">
        <v>40601</v>
      </c>
      <c r="Q3149">
        <f>Q3142-1</f>
        <v>13</v>
      </c>
      <c r="R3149" t="n">
        <v>20</v>
      </c>
    </row>
    <row r="3150" spans="16:18">
      <c r="P3150" s="12" t="n">
        <v>40600</v>
      </c>
      <c r="Q3150">
        <f>Q3143-1</f>
        <v>13</v>
      </c>
      <c r="R3150" t="n">
        <v>20</v>
      </c>
    </row>
    <row r="3151" spans="16:18">
      <c r="P3151" s="12" t="n">
        <v>40599</v>
      </c>
      <c r="Q3151">
        <f>Q3144-1</f>
        <v>13</v>
      </c>
      <c r="R3151" t="n">
        <v>20</v>
      </c>
    </row>
    <row r="3152" spans="16:18">
      <c r="P3152" s="12" t="n">
        <v>40598</v>
      </c>
      <c r="Q3152">
        <f>Q3145-1</f>
        <v>13</v>
      </c>
      <c r="R3152" t="n">
        <v>20</v>
      </c>
    </row>
    <row r="3153" spans="16:18">
      <c r="P3153" s="12" t="n">
        <v>40597</v>
      </c>
      <c r="Q3153">
        <f>Q3146-1</f>
        <v>13</v>
      </c>
      <c r="R3153" t="n">
        <v>20</v>
      </c>
    </row>
    <row r="3154" spans="16:18">
      <c r="P3154" s="12" t="n">
        <v>40596</v>
      </c>
      <c r="Q3154">
        <f>Q3147-1</f>
        <v>13</v>
      </c>
      <c r="R3154" t="n">
        <v>20</v>
      </c>
    </row>
    <row r="3155" spans="16:18">
      <c r="P3155" s="12" t="n">
        <v>40595</v>
      </c>
      <c r="Q3155">
        <f>Q3148-1</f>
        <v>13</v>
      </c>
      <c r="R3155" t="n">
        <v>20</v>
      </c>
    </row>
    <row r="3156" spans="16:18">
      <c r="P3156" s="12" t="n">
        <v>40594</v>
      </c>
      <c r="Q3156">
        <f>Q3149-1</f>
        <v>12</v>
      </c>
      <c r="R3156" t="n">
        <v>20</v>
      </c>
    </row>
    <row r="3157" spans="16:18">
      <c r="P3157" s="12" t="n">
        <v>40593</v>
      </c>
      <c r="Q3157">
        <f>Q3150-1</f>
        <v>12</v>
      </c>
      <c r="R3157" t="n">
        <v>20</v>
      </c>
    </row>
    <row r="3158" spans="16:18">
      <c r="P3158" s="12" t="n">
        <v>40592</v>
      </c>
      <c r="Q3158">
        <f>Q3151-1</f>
        <v>12</v>
      </c>
      <c r="R3158" t="n">
        <v>20</v>
      </c>
    </row>
    <row r="3159" spans="16:18">
      <c r="P3159" s="12" t="n">
        <v>40591</v>
      </c>
      <c r="Q3159">
        <f>Q3152-1</f>
        <v>12</v>
      </c>
      <c r="R3159" t="n">
        <v>20</v>
      </c>
    </row>
    <row r="3160" spans="16:18">
      <c r="P3160" s="12" t="n">
        <v>40590</v>
      </c>
      <c r="Q3160">
        <f>Q3153-1</f>
        <v>12</v>
      </c>
      <c r="R3160" t="n">
        <v>20</v>
      </c>
    </row>
    <row r="3161" spans="16:18">
      <c r="P3161" s="12" t="n">
        <v>40589</v>
      </c>
      <c r="Q3161">
        <f>Q3154-1</f>
        <v>12</v>
      </c>
      <c r="R3161" t="n">
        <v>20</v>
      </c>
    </row>
    <row r="3162" spans="16:18">
      <c r="P3162" s="12" t="n">
        <v>40588</v>
      </c>
      <c r="Q3162">
        <f>Q3155-1</f>
        <v>12</v>
      </c>
      <c r="R3162" t="n">
        <v>20</v>
      </c>
    </row>
    <row r="3163" spans="16:18">
      <c r="P3163" s="12" t="n">
        <v>40587</v>
      </c>
      <c r="Q3163">
        <f>Q3156-1</f>
        <v>11</v>
      </c>
      <c r="R3163" t="n">
        <v>20</v>
      </c>
    </row>
    <row r="3164" spans="16:18">
      <c r="P3164" s="12" t="n">
        <v>40586</v>
      </c>
      <c r="Q3164">
        <f>Q3157-1</f>
        <v>11</v>
      </c>
      <c r="R3164" t="n">
        <v>20</v>
      </c>
    </row>
    <row r="3165" spans="16:18">
      <c r="P3165" s="12" t="n">
        <v>40585</v>
      </c>
      <c r="Q3165">
        <f>Q3158-1</f>
        <v>11</v>
      </c>
      <c r="R3165" t="n">
        <v>20</v>
      </c>
    </row>
    <row r="3166" spans="16:18">
      <c r="P3166" s="12" t="n">
        <v>40584</v>
      </c>
      <c r="Q3166">
        <f>Q3159-1</f>
        <v>11</v>
      </c>
      <c r="R3166" t="n">
        <v>20</v>
      </c>
    </row>
    <row r="3167" spans="16:18">
      <c r="P3167" s="12" t="n">
        <v>40583</v>
      </c>
      <c r="Q3167">
        <f>Q3160-1</f>
        <v>11</v>
      </c>
      <c r="R3167" t="n">
        <v>20</v>
      </c>
    </row>
    <row r="3168" spans="16:18">
      <c r="P3168" s="12" t="n">
        <v>40582</v>
      </c>
      <c r="Q3168">
        <f>Q3161-1</f>
        <v>11</v>
      </c>
      <c r="R3168" t="n">
        <v>20</v>
      </c>
    </row>
    <row r="3169" spans="16:18">
      <c r="P3169" s="12" t="n">
        <v>40581</v>
      </c>
      <c r="Q3169">
        <f>Q3162-1</f>
        <v>11</v>
      </c>
      <c r="R3169" t="n">
        <v>20</v>
      </c>
    </row>
    <row r="3170" spans="16:18">
      <c r="P3170" s="12" t="n">
        <v>40580</v>
      </c>
      <c r="Q3170">
        <f>Q3163-1</f>
        <v>10</v>
      </c>
      <c r="R3170" t="n">
        <v>20</v>
      </c>
    </row>
    <row r="3171" spans="16:18">
      <c r="P3171" s="12" t="n">
        <v>40579</v>
      </c>
      <c r="Q3171">
        <f>Q3164-1</f>
        <v>10</v>
      </c>
      <c r="R3171" t="n">
        <v>20</v>
      </c>
    </row>
    <row r="3172" spans="16:18">
      <c r="P3172" s="12" t="n">
        <v>40578</v>
      </c>
      <c r="Q3172">
        <f>Q3165-1</f>
        <v>10</v>
      </c>
      <c r="R3172" t="n">
        <v>20</v>
      </c>
    </row>
    <row r="3173" spans="16:18">
      <c r="P3173" s="12" t="n">
        <v>40577</v>
      </c>
      <c r="Q3173">
        <f>Q3166-1</f>
        <v>10</v>
      </c>
      <c r="R3173" t="n">
        <v>20</v>
      </c>
    </row>
    <row r="3174" spans="16:18">
      <c r="P3174" s="12" t="n">
        <v>40576</v>
      </c>
      <c r="Q3174">
        <f>Q3167-1</f>
        <v>10</v>
      </c>
      <c r="R3174" t="n">
        <v>20</v>
      </c>
    </row>
    <row r="3175" spans="16:18">
      <c r="P3175" s="12" t="n">
        <v>40575</v>
      </c>
      <c r="Q3175">
        <f>Q3168-1</f>
        <v>10</v>
      </c>
      <c r="R3175" t="n">
        <v>20</v>
      </c>
    </row>
    <row r="3176" spans="16:18">
      <c r="P3176" s="12" t="n">
        <v>40574</v>
      </c>
      <c r="Q3176">
        <f>Q3169-1</f>
        <v>10</v>
      </c>
      <c r="R3176" t="n">
        <v>20</v>
      </c>
    </row>
    <row r="3177" spans="16:18">
      <c r="P3177" s="12" t="n">
        <v>40573</v>
      </c>
      <c r="Q3177">
        <f>Q3170-1</f>
        <v>9</v>
      </c>
      <c r="R3177" t="n">
        <v>20</v>
      </c>
    </row>
    <row r="3178" spans="16:18">
      <c r="P3178" s="12" t="n">
        <v>40572</v>
      </c>
      <c r="Q3178">
        <f>Q3171-1</f>
        <v>9</v>
      </c>
      <c r="R3178" t="n">
        <v>20</v>
      </c>
    </row>
    <row r="3179" spans="16:18">
      <c r="P3179" s="12" t="n">
        <v>40571</v>
      </c>
      <c r="Q3179">
        <f>Q3172-1</f>
        <v>9</v>
      </c>
      <c r="R3179" t="n">
        <v>20</v>
      </c>
    </row>
    <row r="3180" spans="16:18">
      <c r="P3180" s="12" t="n">
        <v>40570</v>
      </c>
      <c r="Q3180">
        <f>Q3173-1</f>
        <v>9</v>
      </c>
      <c r="R3180" t="n">
        <v>20</v>
      </c>
    </row>
    <row r="3181" spans="16:18">
      <c r="P3181" s="12" t="n">
        <v>40569</v>
      </c>
      <c r="Q3181">
        <f>Q3174-1</f>
        <v>9</v>
      </c>
      <c r="R3181" t="n">
        <v>20</v>
      </c>
    </row>
    <row r="3182" spans="16:18">
      <c r="P3182" s="12" t="n">
        <v>40568</v>
      </c>
      <c r="Q3182">
        <f>Q3175-1</f>
        <v>9</v>
      </c>
      <c r="R3182" t="n">
        <v>20</v>
      </c>
    </row>
    <row r="3183" spans="16:18">
      <c r="P3183" s="12" t="n">
        <v>40567</v>
      </c>
      <c r="Q3183">
        <f>Q3176-1</f>
        <v>9</v>
      </c>
      <c r="R3183" t="n">
        <v>20</v>
      </c>
    </row>
    <row r="3184" spans="16:18">
      <c r="P3184" s="12" t="n">
        <v>40566</v>
      </c>
      <c r="Q3184">
        <f>Q3177-1</f>
        <v>8</v>
      </c>
      <c r="R3184" t="n">
        <v>20</v>
      </c>
    </row>
    <row r="3185" spans="16:18">
      <c r="P3185" s="12" t="n">
        <v>40565</v>
      </c>
      <c r="Q3185">
        <f>Q3178-1</f>
        <v>8</v>
      </c>
      <c r="R3185" t="n">
        <v>20</v>
      </c>
    </row>
    <row r="3186" spans="16:18">
      <c r="P3186" s="12" t="n">
        <v>40564</v>
      </c>
      <c r="Q3186">
        <f>Q3179-1</f>
        <v>8</v>
      </c>
      <c r="R3186" t="n">
        <v>20</v>
      </c>
    </row>
    <row r="3187" spans="16:18">
      <c r="P3187" s="12" t="n">
        <v>40563</v>
      </c>
      <c r="Q3187">
        <f>Q3180-1</f>
        <v>8</v>
      </c>
      <c r="R3187" t="n">
        <v>20</v>
      </c>
    </row>
    <row r="3188" spans="16:18">
      <c r="P3188" s="12" t="n">
        <v>40562</v>
      </c>
      <c r="Q3188">
        <f>Q3181-1</f>
        <v>8</v>
      </c>
      <c r="R3188" t="n">
        <v>20</v>
      </c>
    </row>
    <row r="3189" spans="16:18">
      <c r="P3189" s="12" t="n">
        <v>40561</v>
      </c>
      <c r="Q3189">
        <f>Q3182-1</f>
        <v>8</v>
      </c>
      <c r="R3189" t="n">
        <v>20</v>
      </c>
    </row>
    <row r="3190" spans="16:18">
      <c r="P3190" s="12" t="n">
        <v>40560</v>
      </c>
      <c r="Q3190">
        <f>Q3183-1</f>
        <v>8</v>
      </c>
      <c r="R3190" t="n">
        <v>20</v>
      </c>
    </row>
    <row r="3191" spans="16:18">
      <c r="P3191" s="12" t="n">
        <v>40559</v>
      </c>
      <c r="Q3191">
        <f>Q3184-1</f>
        <v>7</v>
      </c>
      <c r="R3191" t="n">
        <v>20</v>
      </c>
    </row>
    <row r="3192" spans="16:18">
      <c r="P3192" s="12" t="n">
        <v>40558</v>
      </c>
      <c r="Q3192">
        <f>Q3185-1</f>
        <v>7</v>
      </c>
      <c r="R3192" t="n">
        <v>20</v>
      </c>
    </row>
    <row r="3193" spans="16:18">
      <c r="P3193" s="12" t="n">
        <v>40557</v>
      </c>
      <c r="Q3193">
        <f>Q3186-1</f>
        <v>7</v>
      </c>
      <c r="R3193" t="n">
        <v>20</v>
      </c>
    </row>
    <row r="3194" spans="16:18">
      <c r="P3194" s="12" t="n">
        <v>40556</v>
      </c>
      <c r="Q3194">
        <f>Q3187-1</f>
        <v>7</v>
      </c>
      <c r="R3194" t="n">
        <v>20</v>
      </c>
    </row>
    <row r="3195" spans="16:18">
      <c r="P3195" s="12" t="n">
        <v>40555</v>
      </c>
      <c r="Q3195">
        <f>Q3188-1</f>
        <v>7</v>
      </c>
      <c r="R3195" t="n">
        <v>20</v>
      </c>
    </row>
    <row r="3196" spans="16:18">
      <c r="P3196" s="12" t="n">
        <v>40554</v>
      </c>
      <c r="Q3196">
        <f>Q3189-1</f>
        <v>7</v>
      </c>
      <c r="R3196" t="n">
        <v>20</v>
      </c>
    </row>
    <row r="3197" spans="16:18">
      <c r="P3197" s="12" t="n">
        <v>40553</v>
      </c>
      <c r="Q3197">
        <f>Q3190-1</f>
        <v>7</v>
      </c>
      <c r="R3197" t="n">
        <v>20</v>
      </c>
    </row>
    <row r="3198" spans="16:18">
      <c r="P3198" s="12" t="n">
        <v>40552</v>
      </c>
      <c r="Q3198">
        <f>Q3191-1</f>
        <v>6</v>
      </c>
      <c r="R3198" t="n">
        <v>20</v>
      </c>
    </row>
    <row r="3199" spans="16:18">
      <c r="P3199" s="12" t="n">
        <v>40551</v>
      </c>
      <c r="Q3199">
        <f>Q3192-1</f>
        <v>6</v>
      </c>
      <c r="R3199" t="n">
        <v>20</v>
      </c>
    </row>
    <row r="3200" spans="16:18">
      <c r="P3200" s="12" t="n">
        <v>40550</v>
      </c>
      <c r="Q3200">
        <f>Q3193-1</f>
        <v>6</v>
      </c>
      <c r="R3200" t="n">
        <v>20</v>
      </c>
    </row>
    <row r="3201" spans="16:18">
      <c r="P3201" s="12" t="n">
        <v>40549</v>
      </c>
      <c r="Q3201">
        <f>Q3194-1</f>
        <v>6</v>
      </c>
      <c r="R3201" t="n">
        <v>20</v>
      </c>
    </row>
    <row r="3202" spans="16:18">
      <c r="P3202" s="12" t="n">
        <v>40548</v>
      </c>
      <c r="Q3202">
        <f>Q3195-1</f>
        <v>6</v>
      </c>
      <c r="R3202" t="n">
        <v>20</v>
      </c>
    </row>
    <row r="3203" spans="16:18">
      <c r="P3203" s="12" t="n">
        <v>40547</v>
      </c>
      <c r="Q3203">
        <f>Q3196-1</f>
        <v>6</v>
      </c>
      <c r="R3203" t="n">
        <v>20</v>
      </c>
    </row>
    <row r="3204" spans="16:18">
      <c r="P3204" s="12" t="n">
        <v>40546</v>
      </c>
      <c r="Q3204">
        <f>Q3197-1</f>
        <v>6</v>
      </c>
      <c r="R3204" t="n">
        <v>20</v>
      </c>
    </row>
    <row r="3205" spans="16:18">
      <c r="P3205" s="12" t="n">
        <v>40545</v>
      </c>
      <c r="Q3205">
        <f>Q3198-1</f>
        <v>5</v>
      </c>
      <c r="R3205" t="n">
        <v>20</v>
      </c>
    </row>
    <row r="3206" spans="16:18">
      <c r="P3206" s="12" t="n">
        <v>40544</v>
      </c>
      <c r="Q3206">
        <f>Q3199-1</f>
        <v>5</v>
      </c>
      <c r="R3206" t="n">
        <v>20</v>
      </c>
    </row>
    <row r="3207" spans="16:18">
      <c r="P3207" s="12" t="n">
        <v>40543</v>
      </c>
      <c r="Q3207">
        <f>Q3200-1</f>
        <v>5</v>
      </c>
      <c r="R3207" t="n">
        <v>20</v>
      </c>
    </row>
    <row r="3208" spans="16:18">
      <c r="P3208" s="12" t="n">
        <v>40542</v>
      </c>
      <c r="Q3208">
        <f>Q3201-1</f>
        <v>5</v>
      </c>
      <c r="R3208" t="n">
        <v>20</v>
      </c>
    </row>
    <row r="3209" spans="16:18">
      <c r="P3209" s="12" t="n">
        <v>40541</v>
      </c>
      <c r="Q3209">
        <f>Q3202-1</f>
        <v>5</v>
      </c>
      <c r="R3209" t="n">
        <v>20</v>
      </c>
    </row>
    <row r="3210" spans="16:18">
      <c r="P3210" s="12" t="n">
        <v>40540</v>
      </c>
      <c r="Q3210">
        <f>Q3203-1</f>
        <v>5</v>
      </c>
      <c r="R3210" t="n">
        <v>20</v>
      </c>
    </row>
    <row r="3211" spans="16:18">
      <c r="P3211" s="12" t="n">
        <v>40539</v>
      </c>
      <c r="Q3211">
        <f>Q3204-1</f>
        <v>5</v>
      </c>
      <c r="R3211" t="n">
        <v>20</v>
      </c>
    </row>
    <row r="3212" spans="16:18">
      <c r="P3212" s="12" t="n">
        <v>40538</v>
      </c>
      <c r="Q3212">
        <f>Q3205-1</f>
        <v>4</v>
      </c>
      <c r="R3212" t="n">
        <v>20</v>
      </c>
    </row>
    <row r="3213" spans="16:18">
      <c r="P3213" s="12" t="n">
        <v>40537</v>
      </c>
      <c r="Q3213">
        <f>Q3206-1</f>
        <v>4</v>
      </c>
      <c r="R3213" t="n">
        <v>20</v>
      </c>
    </row>
    <row r="3214" spans="16:18">
      <c r="P3214" s="12" t="n">
        <v>40536</v>
      </c>
      <c r="Q3214">
        <f>Q3207-1</f>
        <v>4</v>
      </c>
      <c r="R3214" t="n">
        <v>20</v>
      </c>
    </row>
    <row r="3215" spans="16:18">
      <c r="P3215" s="12" t="n">
        <v>40535</v>
      </c>
      <c r="Q3215">
        <f>Q3208-1</f>
        <v>4</v>
      </c>
      <c r="R3215" t="n">
        <v>20</v>
      </c>
    </row>
    <row r="3216" spans="16:18">
      <c r="P3216" s="12" t="n">
        <v>40534</v>
      </c>
      <c r="Q3216">
        <f>Q3209-1</f>
        <v>4</v>
      </c>
      <c r="R3216" t="n">
        <v>20</v>
      </c>
    </row>
    <row r="3217" spans="16:18">
      <c r="P3217" s="12" t="n">
        <v>40533</v>
      </c>
      <c r="Q3217">
        <f>Q3210-1</f>
        <v>4</v>
      </c>
      <c r="R3217" t="n">
        <v>20</v>
      </c>
    </row>
    <row r="3218" spans="16:18">
      <c r="P3218" s="12" t="n">
        <v>40532</v>
      </c>
      <c r="Q3218">
        <f>Q3211-1</f>
        <v>4</v>
      </c>
      <c r="R3218" t="n">
        <v>20</v>
      </c>
    </row>
    <row r="3219" spans="16:18">
      <c r="P3219" s="12" t="n">
        <v>40531</v>
      </c>
      <c r="Q3219">
        <f>Q3212-1</f>
        <v>3</v>
      </c>
      <c r="R3219" t="n">
        <v>20</v>
      </c>
    </row>
    <row r="3220" spans="16:18">
      <c r="P3220" s="12" t="n">
        <v>40530</v>
      </c>
      <c r="Q3220">
        <f>Q3213-1</f>
        <v>3</v>
      </c>
      <c r="R3220" t="n">
        <v>20</v>
      </c>
    </row>
    <row r="3221" spans="16:18">
      <c r="P3221" s="12" t="n">
        <v>40529</v>
      </c>
      <c r="Q3221">
        <f>Q3214-1</f>
        <v>3</v>
      </c>
      <c r="R3221" t="n">
        <v>20</v>
      </c>
    </row>
    <row r="3222" spans="16:18">
      <c r="P3222" s="12" t="n">
        <v>40528</v>
      </c>
      <c r="Q3222">
        <f>Q3215-1</f>
        <v>3</v>
      </c>
      <c r="R3222" t="n">
        <v>20</v>
      </c>
    </row>
    <row r="3223" spans="16:18">
      <c r="P3223" s="12" t="n">
        <v>40527</v>
      </c>
      <c r="Q3223">
        <f>Q3216-1</f>
        <v>3</v>
      </c>
      <c r="R3223" t="n">
        <v>20</v>
      </c>
    </row>
    <row r="3224" spans="16:18">
      <c r="P3224" s="12" t="n">
        <v>40526</v>
      </c>
      <c r="Q3224">
        <f>Q3217-1</f>
        <v>3</v>
      </c>
      <c r="R3224" t="n">
        <v>20</v>
      </c>
    </row>
    <row r="3225" spans="16:18">
      <c r="P3225" s="12" t="n">
        <v>40525</v>
      </c>
      <c r="Q3225">
        <f>Q3218-1</f>
        <v>3</v>
      </c>
      <c r="R3225" t="n">
        <v>20</v>
      </c>
    </row>
    <row r="3226" spans="16:18">
      <c r="P3226" s="12" t="n">
        <v>40524</v>
      </c>
      <c r="Q3226">
        <f>Q3219-1</f>
        <v>2</v>
      </c>
      <c r="R3226" t="n">
        <v>20</v>
      </c>
    </row>
    <row r="3227" spans="16:18">
      <c r="P3227" s="12" t="n">
        <v>40523</v>
      </c>
      <c r="Q3227">
        <f>Q3220-1</f>
        <v>2</v>
      </c>
      <c r="R3227" t="n">
        <v>20</v>
      </c>
    </row>
    <row r="3228" spans="16:18">
      <c r="P3228" s="12" t="n">
        <v>40522</v>
      </c>
      <c r="Q3228">
        <f>Q3221-1</f>
        <v>2</v>
      </c>
      <c r="R3228" t="n">
        <v>20</v>
      </c>
    </row>
    <row r="3229" spans="16:18">
      <c r="P3229" s="12" t="n">
        <v>40521</v>
      </c>
      <c r="Q3229">
        <f>Q3222-1</f>
        <v>2</v>
      </c>
      <c r="R3229" t="n">
        <v>20</v>
      </c>
    </row>
    <row r="3230" spans="16:18">
      <c r="P3230" s="12" t="n">
        <v>40520</v>
      </c>
      <c r="Q3230">
        <f>Q3223-1</f>
        <v>2</v>
      </c>
      <c r="R3230" t="n">
        <v>20</v>
      </c>
    </row>
    <row r="3231" spans="16:18">
      <c r="P3231" s="12" t="n">
        <v>40519</v>
      </c>
      <c r="Q3231">
        <f>Q3224-1</f>
        <v>2</v>
      </c>
      <c r="R3231" t="n">
        <v>20</v>
      </c>
    </row>
    <row r="3232" spans="16:18">
      <c r="P3232" s="12" t="n">
        <v>40518</v>
      </c>
      <c r="Q3232">
        <f>Q3225-1</f>
        <v>2</v>
      </c>
      <c r="R3232" t="n">
        <v>20</v>
      </c>
    </row>
    <row r="3233" spans="16:18">
      <c r="P3233" s="12" t="n">
        <v>40517</v>
      </c>
      <c r="Q3233">
        <f>Q3226-1</f>
        <v>1</v>
      </c>
      <c r="R3233" t="n">
        <v>20</v>
      </c>
    </row>
    <row r="3234" spans="16:18">
      <c r="P3234" s="12" t="n">
        <v>40516</v>
      </c>
      <c r="Q3234">
        <f>Q3227-1</f>
        <v>1</v>
      </c>
      <c r="R3234" t="n">
        <v>20</v>
      </c>
    </row>
    <row r="3235" spans="16:18">
      <c r="P3235" s="12" t="n">
        <v>40515</v>
      </c>
      <c r="Q3235">
        <f>Q3228-1</f>
        <v>1</v>
      </c>
      <c r="R3235" t="n">
        <v>20</v>
      </c>
    </row>
    <row r="3236" spans="16:18">
      <c r="P3236" s="12" t="n">
        <v>40514</v>
      </c>
      <c r="Q3236">
        <f>Q3229-1</f>
        <v>1</v>
      </c>
      <c r="R3236" t="n">
        <v>20</v>
      </c>
    </row>
    <row r="3237" spans="16:18">
      <c r="P3237" s="12" t="n">
        <v>40513</v>
      </c>
      <c r="Q3237">
        <f>Q3230-1</f>
        <v>1</v>
      </c>
      <c r="R3237" t="n">
        <v>20</v>
      </c>
    </row>
    <row r="3238" spans="16:18">
      <c r="P3238" s="12" t="n">
        <v>40512</v>
      </c>
      <c r="Q3238">
        <f>Q3231-1</f>
        <v>1</v>
      </c>
      <c r="R3238" t="n">
        <v>20</v>
      </c>
    </row>
    <row r="3239" spans="16:18">
      <c r="P3239" s="12" t="n">
        <v>40511</v>
      </c>
      <c r="Q3239">
        <f>Q3232-1</f>
        <v>1</v>
      </c>
      <c r="R3239" t="n">
        <v>20</v>
      </c>
    </row>
    <row r="3240" spans="16:18">
      <c r="P3240" s="12" t="n">
        <v>40510</v>
      </c>
      <c r="Q3240" t="n">
        <v>16</v>
      </c>
      <c r="R3240" t="n">
        <v>19</v>
      </c>
    </row>
    <row r="3241" spans="16:18">
      <c r="P3241" s="12" t="n">
        <v>40509</v>
      </c>
      <c r="Q3241" t="n">
        <v>16</v>
      </c>
      <c r="R3241" t="n">
        <v>19</v>
      </c>
    </row>
    <row r="3242" spans="16:18">
      <c r="P3242" s="12" t="n">
        <v>40508</v>
      </c>
      <c r="Q3242" t="n">
        <v>16</v>
      </c>
      <c r="R3242" t="n">
        <v>19</v>
      </c>
    </row>
    <row r="3243" spans="16:18">
      <c r="P3243" s="12" t="n">
        <v>40507</v>
      </c>
      <c r="Q3243" t="n">
        <v>16</v>
      </c>
      <c r="R3243" t="n">
        <v>19</v>
      </c>
    </row>
    <row r="3244" spans="16:18">
      <c r="P3244" s="12" t="n">
        <v>40506</v>
      </c>
      <c r="Q3244" t="n">
        <v>16</v>
      </c>
      <c r="R3244" t="n">
        <v>19</v>
      </c>
    </row>
    <row r="3245" spans="16:18">
      <c r="P3245" s="12" t="n">
        <v>40505</v>
      </c>
      <c r="Q3245" t="n">
        <v>16</v>
      </c>
      <c r="R3245" t="n">
        <v>19</v>
      </c>
    </row>
    <row r="3246" spans="16:18">
      <c r="P3246" s="12" t="n">
        <v>40504</v>
      </c>
      <c r="Q3246" t="n">
        <v>16</v>
      </c>
      <c r="R3246" t="n">
        <v>19</v>
      </c>
    </row>
    <row r="3247" spans="16:18">
      <c r="P3247" s="12" t="n">
        <v>40503</v>
      </c>
      <c r="Q3247">
        <f>Q3240-1</f>
        <v>15</v>
      </c>
      <c r="R3247" t="n">
        <v>19</v>
      </c>
    </row>
    <row r="3248" spans="16:18">
      <c r="P3248" s="12" t="n">
        <v>40502</v>
      </c>
      <c r="Q3248">
        <f>Q3241-1</f>
        <v>15</v>
      </c>
      <c r="R3248" t="n">
        <v>19</v>
      </c>
    </row>
    <row r="3249" spans="16:18">
      <c r="P3249" s="12" t="n">
        <v>40501</v>
      </c>
      <c r="Q3249">
        <f>Q3242-1</f>
        <v>15</v>
      </c>
      <c r="R3249" t="n">
        <v>19</v>
      </c>
    </row>
    <row r="3250" spans="16:18">
      <c r="P3250" s="12" t="n">
        <v>40500</v>
      </c>
      <c r="Q3250">
        <f>Q3243-1</f>
        <v>15</v>
      </c>
      <c r="R3250" t="n">
        <v>19</v>
      </c>
    </row>
    <row r="3251" spans="16:18">
      <c r="P3251" s="12" t="n">
        <v>40499</v>
      </c>
      <c r="Q3251">
        <f>Q3244-1</f>
        <v>15</v>
      </c>
      <c r="R3251" t="n">
        <v>19</v>
      </c>
    </row>
    <row r="3252" spans="16:18">
      <c r="P3252" s="12" t="n">
        <v>40498</v>
      </c>
      <c r="Q3252">
        <f>Q3245-1</f>
        <v>15</v>
      </c>
      <c r="R3252" t="n">
        <v>19</v>
      </c>
    </row>
    <row r="3253" spans="16:18">
      <c r="P3253" s="12" t="n">
        <v>40497</v>
      </c>
      <c r="Q3253">
        <f>Q3246-1</f>
        <v>15</v>
      </c>
      <c r="R3253" t="n">
        <v>19</v>
      </c>
    </row>
    <row r="3254" spans="16:18">
      <c r="P3254" s="12" t="n">
        <v>40496</v>
      </c>
      <c r="Q3254">
        <f>Q3247-1</f>
        <v>14</v>
      </c>
      <c r="R3254" t="n">
        <v>19</v>
      </c>
    </row>
    <row r="3255" spans="16:18">
      <c r="P3255" s="12" t="n">
        <v>40495</v>
      </c>
      <c r="Q3255">
        <f>Q3248-1</f>
        <v>14</v>
      </c>
      <c r="R3255" t="n">
        <v>19</v>
      </c>
    </row>
    <row r="3256" spans="16:18">
      <c r="P3256" s="12" t="n">
        <v>40494</v>
      </c>
      <c r="Q3256">
        <f>Q3249-1</f>
        <v>14</v>
      </c>
      <c r="R3256" t="n">
        <v>19</v>
      </c>
    </row>
    <row r="3257" spans="16:18">
      <c r="P3257" s="12" t="n">
        <v>40493</v>
      </c>
      <c r="Q3257">
        <f>Q3250-1</f>
        <v>14</v>
      </c>
      <c r="R3257" t="n">
        <v>19</v>
      </c>
    </row>
    <row r="3258" spans="16:18">
      <c r="P3258" s="12" t="n">
        <v>40492</v>
      </c>
      <c r="Q3258">
        <f>Q3251-1</f>
        <v>14</v>
      </c>
      <c r="R3258" t="n">
        <v>19</v>
      </c>
    </row>
    <row r="3259" spans="16:18">
      <c r="P3259" s="12" t="n">
        <v>40491</v>
      </c>
      <c r="Q3259">
        <f>Q3252-1</f>
        <v>14</v>
      </c>
      <c r="R3259" t="n">
        <v>19</v>
      </c>
    </row>
    <row r="3260" spans="16:18">
      <c r="P3260" s="12" t="n">
        <v>40490</v>
      </c>
      <c r="Q3260">
        <f>Q3253-1</f>
        <v>14</v>
      </c>
      <c r="R3260" t="n">
        <v>19</v>
      </c>
    </row>
    <row r="3261" spans="16:18">
      <c r="P3261" s="12" t="n">
        <v>40489</v>
      </c>
      <c r="Q3261">
        <f>Q3254-1</f>
        <v>13</v>
      </c>
      <c r="R3261" t="n">
        <v>19</v>
      </c>
    </row>
    <row r="3262" spans="16:18">
      <c r="P3262" s="12" t="n">
        <v>40488</v>
      </c>
      <c r="Q3262">
        <f>Q3255-1</f>
        <v>13</v>
      </c>
      <c r="R3262" t="n">
        <v>19</v>
      </c>
    </row>
    <row r="3263" spans="16:18">
      <c r="P3263" s="12" t="n">
        <v>40487</v>
      </c>
      <c r="Q3263">
        <f>Q3256-1</f>
        <v>13</v>
      </c>
      <c r="R3263" t="n">
        <v>19</v>
      </c>
    </row>
    <row r="3264" spans="16:18">
      <c r="P3264" s="12" t="n">
        <v>40486</v>
      </c>
      <c r="Q3264">
        <f>Q3257-1</f>
        <v>13</v>
      </c>
      <c r="R3264" t="n">
        <v>19</v>
      </c>
    </row>
    <row r="3265" spans="16:18">
      <c r="P3265" s="12" t="n">
        <v>40485</v>
      </c>
      <c r="Q3265">
        <f>Q3258-1</f>
        <v>13</v>
      </c>
      <c r="R3265" t="n">
        <v>19</v>
      </c>
    </row>
    <row r="3266" spans="16:18">
      <c r="P3266" s="12" t="n">
        <v>40484</v>
      </c>
      <c r="Q3266">
        <f>Q3259-1</f>
        <v>13</v>
      </c>
      <c r="R3266" t="n">
        <v>19</v>
      </c>
    </row>
    <row r="3267" spans="16:18">
      <c r="P3267" s="12" t="n">
        <v>40483</v>
      </c>
      <c r="Q3267">
        <f>Q3260-1</f>
        <v>13</v>
      </c>
      <c r="R3267" t="n">
        <v>19</v>
      </c>
    </row>
    <row r="3268" spans="16:18">
      <c r="P3268" s="12" t="n">
        <v>40482</v>
      </c>
      <c r="Q3268">
        <f>Q3261-1</f>
        <v>12</v>
      </c>
      <c r="R3268" t="n">
        <v>19</v>
      </c>
    </row>
    <row r="3269" spans="16:18">
      <c r="P3269" s="12" t="n">
        <v>40481</v>
      </c>
      <c r="Q3269">
        <f>Q3262-1</f>
        <v>12</v>
      </c>
      <c r="R3269" t="n">
        <v>19</v>
      </c>
    </row>
    <row r="3270" spans="16:18">
      <c r="P3270" s="12" t="n">
        <v>40480</v>
      </c>
      <c r="Q3270">
        <f>Q3263-1</f>
        <v>12</v>
      </c>
      <c r="R3270" t="n">
        <v>19</v>
      </c>
    </row>
    <row r="3271" spans="16:18">
      <c r="P3271" s="12" t="n">
        <v>40479</v>
      </c>
      <c r="Q3271">
        <f>Q3264-1</f>
        <v>12</v>
      </c>
      <c r="R3271" t="n">
        <v>19</v>
      </c>
    </row>
    <row r="3272" spans="16:18">
      <c r="P3272" s="12" t="n">
        <v>40478</v>
      </c>
      <c r="Q3272">
        <f>Q3265-1</f>
        <v>12</v>
      </c>
      <c r="R3272" t="n">
        <v>19</v>
      </c>
    </row>
    <row r="3273" spans="16:18">
      <c r="P3273" s="12" t="n">
        <v>40477</v>
      </c>
      <c r="Q3273">
        <f>Q3266-1</f>
        <v>12</v>
      </c>
      <c r="R3273" t="n">
        <v>19</v>
      </c>
    </row>
    <row r="3274" spans="16:18">
      <c r="P3274" s="12" t="n">
        <v>40476</v>
      </c>
      <c r="Q3274">
        <f>Q3267-1</f>
        <v>12</v>
      </c>
      <c r="R3274" t="n">
        <v>19</v>
      </c>
    </row>
    <row r="3275" spans="16:18">
      <c r="P3275" s="12" t="n">
        <v>40475</v>
      </c>
      <c r="Q3275">
        <f>Q3268-1</f>
        <v>11</v>
      </c>
      <c r="R3275" t="n">
        <v>19</v>
      </c>
    </row>
    <row r="3276" spans="16:18">
      <c r="P3276" s="12" t="n">
        <v>40474</v>
      </c>
      <c r="Q3276">
        <f>Q3269-1</f>
        <v>11</v>
      </c>
      <c r="R3276" t="n">
        <v>19</v>
      </c>
    </row>
    <row r="3277" spans="16:18">
      <c r="P3277" s="12" t="n">
        <v>40473</v>
      </c>
      <c r="Q3277">
        <f>Q3270-1</f>
        <v>11</v>
      </c>
      <c r="R3277" t="n">
        <v>19</v>
      </c>
    </row>
    <row r="3278" spans="16:18">
      <c r="P3278" s="12" t="n">
        <v>40472</v>
      </c>
      <c r="Q3278">
        <f>Q3271-1</f>
        <v>11</v>
      </c>
      <c r="R3278" t="n">
        <v>19</v>
      </c>
    </row>
    <row r="3279" spans="16:18">
      <c r="P3279" s="12" t="n">
        <v>40471</v>
      </c>
      <c r="Q3279">
        <f>Q3272-1</f>
        <v>11</v>
      </c>
      <c r="R3279" t="n">
        <v>19</v>
      </c>
    </row>
    <row r="3280" spans="16:18">
      <c r="P3280" s="12" t="n">
        <v>40470</v>
      </c>
      <c r="Q3280">
        <f>Q3273-1</f>
        <v>11</v>
      </c>
      <c r="R3280" t="n">
        <v>19</v>
      </c>
    </row>
    <row r="3281" spans="16:18">
      <c r="P3281" s="12" t="n">
        <v>40469</v>
      </c>
      <c r="Q3281">
        <f>Q3274-1</f>
        <v>11</v>
      </c>
      <c r="R3281" t="n">
        <v>19</v>
      </c>
    </row>
    <row r="3282" spans="16:18">
      <c r="P3282" s="12" t="n">
        <v>40468</v>
      </c>
      <c r="Q3282">
        <f>Q3275-1</f>
        <v>10</v>
      </c>
      <c r="R3282" t="n">
        <v>19</v>
      </c>
    </row>
    <row r="3283" spans="16:18">
      <c r="P3283" s="12" t="n">
        <v>40467</v>
      </c>
      <c r="Q3283">
        <f>Q3276-1</f>
        <v>10</v>
      </c>
      <c r="R3283" t="n">
        <v>19</v>
      </c>
    </row>
    <row r="3284" spans="16:18">
      <c r="P3284" s="12" t="n">
        <v>40466</v>
      </c>
      <c r="Q3284">
        <f>Q3277-1</f>
        <v>10</v>
      </c>
      <c r="R3284" t="n">
        <v>19</v>
      </c>
    </row>
    <row r="3285" spans="16:18">
      <c r="P3285" s="12" t="n">
        <v>40465</v>
      </c>
      <c r="Q3285">
        <f>Q3278-1</f>
        <v>10</v>
      </c>
      <c r="R3285" t="n">
        <v>19</v>
      </c>
    </row>
    <row r="3286" spans="16:18">
      <c r="P3286" s="12" t="n">
        <v>40464</v>
      </c>
      <c r="Q3286">
        <f>Q3279-1</f>
        <v>10</v>
      </c>
      <c r="R3286" t="n">
        <v>19</v>
      </c>
    </row>
    <row r="3287" spans="16:18">
      <c r="P3287" s="12" t="n">
        <v>40463</v>
      </c>
      <c r="Q3287">
        <f>Q3280-1</f>
        <v>10</v>
      </c>
      <c r="R3287" t="n">
        <v>19</v>
      </c>
    </row>
    <row r="3288" spans="16:18">
      <c r="P3288" s="12" t="n">
        <v>40462</v>
      </c>
      <c r="Q3288">
        <f>Q3281-1</f>
        <v>10</v>
      </c>
      <c r="R3288" t="n">
        <v>19</v>
      </c>
    </row>
    <row r="3289" spans="16:18">
      <c r="P3289" s="12" t="n">
        <v>40461</v>
      </c>
      <c r="Q3289">
        <f>Q3282-1</f>
        <v>9</v>
      </c>
      <c r="R3289" t="n">
        <v>19</v>
      </c>
    </row>
    <row r="3290" spans="16:18">
      <c r="P3290" s="12" t="n">
        <v>40460</v>
      </c>
      <c r="Q3290">
        <f>Q3283-1</f>
        <v>9</v>
      </c>
      <c r="R3290" t="n">
        <v>19</v>
      </c>
    </row>
    <row r="3291" spans="16:18">
      <c r="P3291" s="12" t="n">
        <v>40459</v>
      </c>
      <c r="Q3291">
        <f>Q3284-1</f>
        <v>9</v>
      </c>
      <c r="R3291" t="n">
        <v>19</v>
      </c>
    </row>
    <row r="3292" spans="16:18">
      <c r="P3292" s="12" t="n">
        <v>40458</v>
      </c>
      <c r="Q3292">
        <f>Q3285-1</f>
        <v>9</v>
      </c>
      <c r="R3292" t="n">
        <v>19</v>
      </c>
    </row>
    <row r="3293" spans="16:18">
      <c r="P3293" s="12" t="n">
        <v>40457</v>
      </c>
      <c r="Q3293">
        <f>Q3286-1</f>
        <v>9</v>
      </c>
      <c r="R3293" t="n">
        <v>19</v>
      </c>
    </row>
    <row r="3294" spans="16:18">
      <c r="P3294" s="12" t="n">
        <v>40456</v>
      </c>
      <c r="Q3294">
        <f>Q3287-1</f>
        <v>9</v>
      </c>
      <c r="R3294" t="n">
        <v>19</v>
      </c>
    </row>
    <row r="3295" spans="16:18">
      <c r="P3295" s="12" t="n">
        <v>40455</v>
      </c>
      <c r="Q3295">
        <f>Q3288-1</f>
        <v>9</v>
      </c>
      <c r="R3295" t="n">
        <v>19</v>
      </c>
    </row>
    <row r="3296" spans="16:18">
      <c r="P3296" s="12" t="n">
        <v>40454</v>
      </c>
      <c r="Q3296">
        <f>Q3289-1</f>
        <v>8</v>
      </c>
      <c r="R3296" t="n">
        <v>19</v>
      </c>
    </row>
    <row r="3297" spans="16:18">
      <c r="P3297" s="12" t="n">
        <v>40453</v>
      </c>
      <c r="Q3297">
        <f>Q3290-1</f>
        <v>8</v>
      </c>
      <c r="R3297" t="n">
        <v>19</v>
      </c>
    </row>
    <row r="3298" spans="16:18">
      <c r="P3298" s="12" t="n">
        <v>40452</v>
      </c>
      <c r="Q3298">
        <f>Q3291-1</f>
        <v>8</v>
      </c>
      <c r="R3298" t="n">
        <v>19</v>
      </c>
    </row>
    <row r="3299" spans="16:18">
      <c r="P3299" s="12" t="n">
        <v>40451</v>
      </c>
      <c r="Q3299">
        <f>Q3292-1</f>
        <v>8</v>
      </c>
      <c r="R3299" t="n">
        <v>19</v>
      </c>
    </row>
    <row r="3300" spans="16:18">
      <c r="P3300" s="12" t="n">
        <v>40450</v>
      </c>
      <c r="Q3300">
        <f>Q3293-1</f>
        <v>8</v>
      </c>
      <c r="R3300" t="n">
        <v>19</v>
      </c>
    </row>
    <row r="3301" spans="16:18">
      <c r="P3301" s="12" t="n">
        <v>40449</v>
      </c>
      <c r="Q3301">
        <f>Q3294-1</f>
        <v>8</v>
      </c>
      <c r="R3301" t="n">
        <v>19</v>
      </c>
    </row>
    <row r="3302" spans="16:18">
      <c r="P3302" s="12" t="n">
        <v>40448</v>
      </c>
      <c r="Q3302">
        <f>Q3295-1</f>
        <v>8</v>
      </c>
      <c r="R3302" t="n">
        <v>19</v>
      </c>
    </row>
    <row r="3303" spans="16:18">
      <c r="P3303" s="12" t="n">
        <v>40447</v>
      </c>
      <c r="Q3303">
        <f>Q3296-1</f>
        <v>7</v>
      </c>
      <c r="R3303" t="n">
        <v>19</v>
      </c>
    </row>
    <row r="3304" spans="16:18">
      <c r="P3304" s="12" t="n">
        <v>40446</v>
      </c>
      <c r="Q3304">
        <f>Q3297-1</f>
        <v>7</v>
      </c>
      <c r="R3304" t="n">
        <v>19</v>
      </c>
    </row>
    <row r="3305" spans="16:18">
      <c r="P3305" s="12" t="n">
        <v>40445</v>
      </c>
      <c r="Q3305">
        <f>Q3298-1</f>
        <v>7</v>
      </c>
      <c r="R3305" t="n">
        <v>19</v>
      </c>
    </row>
    <row r="3306" spans="16:18">
      <c r="P3306" s="12" t="n">
        <v>40444</v>
      </c>
      <c r="Q3306">
        <f>Q3299-1</f>
        <v>7</v>
      </c>
      <c r="R3306" t="n">
        <v>19</v>
      </c>
    </row>
    <row r="3307" spans="16:18">
      <c r="P3307" s="12" t="n">
        <v>40443</v>
      </c>
      <c r="Q3307">
        <f>Q3300-1</f>
        <v>7</v>
      </c>
      <c r="R3307" t="n">
        <v>19</v>
      </c>
    </row>
    <row r="3308" spans="16:18">
      <c r="P3308" s="12" t="n">
        <v>40442</v>
      </c>
      <c r="Q3308">
        <f>Q3301-1</f>
        <v>7</v>
      </c>
      <c r="R3308" t="n">
        <v>19</v>
      </c>
    </row>
    <row r="3309" spans="16:18">
      <c r="P3309" s="12" t="n">
        <v>40441</v>
      </c>
      <c r="Q3309">
        <f>Q3302-1</f>
        <v>7</v>
      </c>
      <c r="R3309" t="n">
        <v>19</v>
      </c>
    </row>
    <row r="3310" spans="16:18">
      <c r="P3310" s="12" t="n">
        <v>40440</v>
      </c>
      <c r="Q3310">
        <f>Q3303-1</f>
        <v>6</v>
      </c>
      <c r="R3310" t="n">
        <v>19</v>
      </c>
    </row>
    <row r="3311" spans="16:18">
      <c r="P3311" s="12" t="n">
        <v>40439</v>
      </c>
      <c r="Q3311">
        <f>Q3304-1</f>
        <v>6</v>
      </c>
      <c r="R3311" t="n">
        <v>19</v>
      </c>
    </row>
    <row r="3312" spans="16:18">
      <c r="P3312" s="12" t="n">
        <v>40438</v>
      </c>
      <c r="Q3312">
        <f>Q3305-1</f>
        <v>6</v>
      </c>
      <c r="R3312" t="n">
        <v>19</v>
      </c>
    </row>
    <row r="3313" spans="16:18">
      <c r="P3313" s="12" t="n">
        <v>40437</v>
      </c>
      <c r="Q3313">
        <f>Q3306-1</f>
        <v>6</v>
      </c>
      <c r="R3313" t="n">
        <v>19</v>
      </c>
    </row>
    <row r="3314" spans="16:18">
      <c r="P3314" s="12" t="n">
        <v>40436</v>
      </c>
      <c r="Q3314">
        <f>Q3307-1</f>
        <v>6</v>
      </c>
      <c r="R3314" t="n">
        <v>19</v>
      </c>
    </row>
    <row r="3315" spans="16:18">
      <c r="P3315" s="12" t="n">
        <v>40435</v>
      </c>
      <c r="Q3315">
        <f>Q3308-1</f>
        <v>6</v>
      </c>
      <c r="R3315" t="n">
        <v>19</v>
      </c>
    </row>
    <row r="3316" spans="16:18">
      <c r="P3316" s="12" t="n">
        <v>40434</v>
      </c>
      <c r="Q3316">
        <f>Q3309-1</f>
        <v>6</v>
      </c>
      <c r="R3316" t="n">
        <v>19</v>
      </c>
    </row>
    <row r="3317" spans="16:18">
      <c r="P3317" s="12" t="n">
        <v>40433</v>
      </c>
      <c r="Q3317">
        <f>Q3310-1</f>
        <v>5</v>
      </c>
      <c r="R3317" t="n">
        <v>19</v>
      </c>
    </row>
    <row r="3318" spans="16:18">
      <c r="P3318" s="12" t="n">
        <v>40432</v>
      </c>
      <c r="Q3318">
        <f>Q3311-1</f>
        <v>5</v>
      </c>
      <c r="R3318" t="n">
        <v>19</v>
      </c>
    </row>
    <row r="3319" spans="16:18">
      <c r="P3319" s="12" t="n">
        <v>40431</v>
      </c>
      <c r="Q3319">
        <f>Q3312-1</f>
        <v>5</v>
      </c>
      <c r="R3319" t="n">
        <v>19</v>
      </c>
    </row>
    <row r="3320" spans="16:18">
      <c r="P3320" s="12" t="n">
        <v>40430</v>
      </c>
      <c r="Q3320">
        <f>Q3313-1</f>
        <v>5</v>
      </c>
      <c r="R3320" t="n">
        <v>19</v>
      </c>
    </row>
    <row r="3321" spans="16:18">
      <c r="P3321" s="12" t="n">
        <v>40429</v>
      </c>
      <c r="Q3321">
        <f>Q3314-1</f>
        <v>5</v>
      </c>
      <c r="R3321" t="n">
        <v>19</v>
      </c>
    </row>
    <row r="3322" spans="16:18">
      <c r="P3322" s="12" t="n">
        <v>40428</v>
      </c>
      <c r="Q3322">
        <f>Q3315-1</f>
        <v>5</v>
      </c>
      <c r="R3322" t="n">
        <v>19</v>
      </c>
    </row>
    <row r="3323" spans="16:18">
      <c r="P3323" s="12" t="n">
        <v>40427</v>
      </c>
      <c r="Q3323">
        <f>Q3316-1</f>
        <v>5</v>
      </c>
      <c r="R3323" t="n">
        <v>19</v>
      </c>
    </row>
    <row r="3324" spans="16:18">
      <c r="P3324" s="12" t="n">
        <v>40426</v>
      </c>
      <c r="Q3324">
        <f>Q3317-1</f>
        <v>4</v>
      </c>
      <c r="R3324" t="n">
        <v>19</v>
      </c>
    </row>
    <row r="3325" spans="16:18">
      <c r="P3325" s="12" t="n">
        <v>40425</v>
      </c>
      <c r="Q3325">
        <f>Q3318-1</f>
        <v>4</v>
      </c>
      <c r="R3325" t="n">
        <v>19</v>
      </c>
    </row>
    <row r="3326" spans="16:18">
      <c r="P3326" s="12" t="n">
        <v>40424</v>
      </c>
      <c r="Q3326">
        <f>Q3319-1</f>
        <v>4</v>
      </c>
      <c r="R3326" t="n">
        <v>19</v>
      </c>
    </row>
    <row r="3327" spans="16:18">
      <c r="P3327" s="12" t="n">
        <v>40423</v>
      </c>
      <c r="Q3327">
        <f>Q3320-1</f>
        <v>4</v>
      </c>
      <c r="R3327" t="n">
        <v>19</v>
      </c>
    </row>
    <row r="3328" spans="16:18">
      <c r="P3328" s="12" t="n">
        <v>40422</v>
      </c>
      <c r="Q3328">
        <f>Q3321-1</f>
        <v>4</v>
      </c>
      <c r="R3328" t="n">
        <v>19</v>
      </c>
    </row>
    <row r="3329" spans="16:18">
      <c r="P3329" s="12" t="n">
        <v>40421</v>
      </c>
      <c r="Q3329">
        <f>Q3322-1</f>
        <v>4</v>
      </c>
      <c r="R3329" t="n">
        <v>19</v>
      </c>
    </row>
    <row r="3330" spans="16:18">
      <c r="P3330" s="12" t="n">
        <v>40420</v>
      </c>
      <c r="Q3330">
        <f>Q3323-1</f>
        <v>4</v>
      </c>
      <c r="R3330" t="n">
        <v>19</v>
      </c>
    </row>
    <row r="3331" spans="16:18">
      <c r="P3331" s="12" t="n">
        <v>40419</v>
      </c>
      <c r="Q3331">
        <f>Q3324-1</f>
        <v>3</v>
      </c>
      <c r="R3331" t="n">
        <v>19</v>
      </c>
    </row>
    <row r="3332" spans="16:18">
      <c r="P3332" s="12" t="n">
        <v>40418</v>
      </c>
      <c r="Q3332">
        <f>Q3325-1</f>
        <v>3</v>
      </c>
      <c r="R3332" t="n">
        <v>19</v>
      </c>
    </row>
    <row r="3333" spans="16:18">
      <c r="P3333" s="12" t="n">
        <v>40417</v>
      </c>
      <c r="Q3333">
        <f>Q3326-1</f>
        <v>3</v>
      </c>
      <c r="R3333" t="n">
        <v>19</v>
      </c>
    </row>
    <row r="3334" spans="16:18">
      <c r="P3334" s="12" t="n">
        <v>40416</v>
      </c>
      <c r="Q3334">
        <f>Q3327-1</f>
        <v>3</v>
      </c>
      <c r="R3334" t="n">
        <v>19</v>
      </c>
    </row>
    <row r="3335" spans="16:18">
      <c r="P3335" s="12" t="n">
        <v>40415</v>
      </c>
      <c r="Q3335">
        <f>Q3328-1</f>
        <v>3</v>
      </c>
      <c r="R3335" t="n">
        <v>19</v>
      </c>
    </row>
    <row r="3336" spans="16:18">
      <c r="P3336" s="12" t="n">
        <v>40414</v>
      </c>
      <c r="Q3336">
        <f>Q3329-1</f>
        <v>3</v>
      </c>
      <c r="R3336" t="n">
        <v>19</v>
      </c>
    </row>
    <row r="3337" spans="16:18">
      <c r="P3337" s="12" t="n">
        <v>40413</v>
      </c>
      <c r="Q3337">
        <f>Q3330-1</f>
        <v>3</v>
      </c>
      <c r="R3337" t="n">
        <v>19</v>
      </c>
    </row>
    <row r="3338" spans="16:18">
      <c r="P3338" s="12" t="n">
        <v>40412</v>
      </c>
      <c r="Q3338">
        <f>Q3331-1</f>
        <v>2</v>
      </c>
      <c r="R3338" t="n">
        <v>19</v>
      </c>
    </row>
    <row r="3339" spans="16:18">
      <c r="P3339" s="12" t="n">
        <v>40411</v>
      </c>
      <c r="Q3339">
        <f>Q3332-1</f>
        <v>2</v>
      </c>
      <c r="R3339" t="n">
        <v>19</v>
      </c>
    </row>
    <row r="3340" spans="16:18">
      <c r="P3340" s="12" t="n">
        <v>40410</v>
      </c>
      <c r="Q3340">
        <f>Q3333-1</f>
        <v>2</v>
      </c>
      <c r="R3340" t="n">
        <v>19</v>
      </c>
    </row>
    <row r="3341" spans="16:18">
      <c r="P3341" s="12" t="n">
        <v>40409</v>
      </c>
      <c r="Q3341">
        <f>Q3334-1</f>
        <v>2</v>
      </c>
      <c r="R3341" t="n">
        <v>19</v>
      </c>
    </row>
    <row r="3342" spans="16:18">
      <c r="P3342" s="12" t="n">
        <v>40408</v>
      </c>
      <c r="Q3342">
        <f>Q3335-1</f>
        <v>2</v>
      </c>
      <c r="R3342" t="n">
        <v>19</v>
      </c>
    </row>
    <row r="3343" spans="16:18">
      <c r="P3343" s="12" t="n">
        <v>40407</v>
      </c>
      <c r="Q3343">
        <f>Q3336-1</f>
        <v>2</v>
      </c>
      <c r="R3343" t="n">
        <v>19</v>
      </c>
    </row>
    <row r="3344" spans="16:18">
      <c r="P3344" s="12" t="n">
        <v>40406</v>
      </c>
      <c r="Q3344">
        <f>Q3337-1</f>
        <v>2</v>
      </c>
      <c r="R3344" t="n">
        <v>19</v>
      </c>
    </row>
    <row r="3345" spans="16:18">
      <c r="P3345" s="12" t="n">
        <v>40405</v>
      </c>
      <c r="Q3345">
        <f>Q3338-1</f>
        <v>1</v>
      </c>
      <c r="R3345" t="n">
        <v>19</v>
      </c>
    </row>
    <row r="3346" spans="16:18">
      <c r="P3346" s="12" t="n">
        <v>40404</v>
      </c>
      <c r="Q3346">
        <f>Q3339-1</f>
        <v>1</v>
      </c>
      <c r="R3346" t="n">
        <v>19</v>
      </c>
    </row>
    <row r="3347" spans="16:18">
      <c r="P3347" s="12" t="n">
        <v>40403</v>
      </c>
      <c r="Q3347">
        <f>Q3340-1</f>
        <v>1</v>
      </c>
      <c r="R3347" t="n">
        <v>19</v>
      </c>
    </row>
    <row r="3348" spans="16:18">
      <c r="P3348" s="12" t="n">
        <v>40402</v>
      </c>
      <c r="Q3348">
        <f>Q3341-1</f>
        <v>1</v>
      </c>
      <c r="R3348" t="n">
        <v>19</v>
      </c>
    </row>
    <row r="3349" spans="16:18">
      <c r="P3349" s="12" t="n">
        <v>40401</v>
      </c>
      <c r="Q3349">
        <f>Q3342-1</f>
        <v>1</v>
      </c>
      <c r="R3349" t="n">
        <v>19</v>
      </c>
    </row>
    <row r="3350" spans="16:18">
      <c r="P3350" s="12" t="n">
        <v>40400</v>
      </c>
      <c r="Q3350">
        <f>Q3343-1</f>
        <v>1</v>
      </c>
      <c r="R3350" t="n">
        <v>19</v>
      </c>
    </row>
    <row r="3351" spans="16:18">
      <c r="P3351" s="12" t="n">
        <v>40399</v>
      </c>
      <c r="Q3351">
        <f>Q3344-1</f>
        <v>1</v>
      </c>
      <c r="R3351" t="n">
        <v>19</v>
      </c>
    </row>
    <row r="3352" spans="16:18">
      <c r="P3352" s="12" t="n">
        <v>40398</v>
      </c>
      <c r="Q3352" t="n">
        <v>16</v>
      </c>
      <c r="R3352" t="n">
        <v>18</v>
      </c>
    </row>
    <row r="3353" spans="16:18">
      <c r="P3353" s="12" t="n">
        <v>40397</v>
      </c>
      <c r="Q3353" t="n">
        <v>16</v>
      </c>
      <c r="R3353" t="n">
        <v>18</v>
      </c>
    </row>
    <row r="3354" spans="16:18">
      <c r="P3354" s="12" t="n">
        <v>40396</v>
      </c>
      <c r="Q3354" t="n">
        <v>16</v>
      </c>
      <c r="R3354" t="n">
        <v>18</v>
      </c>
    </row>
    <row r="3355" spans="16:18">
      <c r="P3355" s="12" t="n">
        <v>40395</v>
      </c>
      <c r="Q3355" t="n">
        <v>16</v>
      </c>
      <c r="R3355" t="n">
        <v>18</v>
      </c>
    </row>
    <row r="3356" spans="16:18">
      <c r="P3356" s="12" t="n">
        <v>40394</v>
      </c>
      <c r="Q3356" t="n">
        <v>16</v>
      </c>
      <c r="R3356" t="n">
        <v>18</v>
      </c>
    </row>
    <row r="3357" spans="16:18">
      <c r="P3357" s="12" t="n">
        <v>40393</v>
      </c>
      <c r="Q3357" t="n">
        <v>16</v>
      </c>
      <c r="R3357" t="n">
        <v>18</v>
      </c>
    </row>
    <row r="3358" spans="16:18">
      <c r="P3358" s="12" t="n">
        <v>40392</v>
      </c>
      <c r="Q3358" t="n">
        <v>16</v>
      </c>
      <c r="R3358" t="n">
        <v>18</v>
      </c>
    </row>
    <row r="3359" spans="16:18">
      <c r="P3359" s="12" t="n">
        <v>40391</v>
      </c>
      <c r="Q3359">
        <f>Q3352-1</f>
        <v>15</v>
      </c>
      <c r="R3359" t="n">
        <v>18</v>
      </c>
    </row>
    <row r="3360" spans="16:18">
      <c r="P3360" s="12" t="n">
        <v>40390</v>
      </c>
      <c r="Q3360">
        <f>Q3353-1</f>
        <v>15</v>
      </c>
      <c r="R3360" t="n">
        <v>18</v>
      </c>
    </row>
    <row r="3361" spans="16:18">
      <c r="P3361" s="12" t="n">
        <v>40389</v>
      </c>
      <c r="Q3361">
        <f>Q3354-1</f>
        <v>15</v>
      </c>
      <c r="R3361" t="n">
        <v>18</v>
      </c>
    </row>
    <row r="3362" spans="16:18">
      <c r="P3362" s="12" t="n">
        <v>40388</v>
      </c>
      <c r="Q3362">
        <f>Q3355-1</f>
        <v>15</v>
      </c>
      <c r="R3362" t="n">
        <v>18</v>
      </c>
    </row>
    <row r="3363" spans="16:18">
      <c r="P3363" s="12" t="n">
        <v>40387</v>
      </c>
      <c r="Q3363">
        <f>Q3356-1</f>
        <v>15</v>
      </c>
      <c r="R3363" t="n">
        <v>18</v>
      </c>
    </row>
    <row r="3364" spans="16:18">
      <c r="P3364" s="12" t="n">
        <v>40386</v>
      </c>
      <c r="Q3364">
        <f>Q3357-1</f>
        <v>15</v>
      </c>
      <c r="R3364" t="n">
        <v>18</v>
      </c>
    </row>
    <row r="3365" spans="16:18">
      <c r="P3365" s="12" t="n">
        <v>40385</v>
      </c>
      <c r="Q3365">
        <f>Q3358-1</f>
        <v>15</v>
      </c>
      <c r="R3365" t="n">
        <v>18</v>
      </c>
    </row>
    <row r="3366" spans="16:18">
      <c r="P3366" s="12" t="n">
        <v>40384</v>
      </c>
      <c r="Q3366">
        <f>Q3359-1</f>
        <v>14</v>
      </c>
      <c r="R3366" t="n">
        <v>18</v>
      </c>
    </row>
    <row r="3367" spans="16:18">
      <c r="P3367" s="12" t="n">
        <v>40383</v>
      </c>
      <c r="Q3367">
        <f>Q3360-1</f>
        <v>14</v>
      </c>
      <c r="R3367" t="n">
        <v>18</v>
      </c>
    </row>
    <row r="3368" spans="16:18">
      <c r="P3368" s="12" t="n">
        <v>40382</v>
      </c>
      <c r="Q3368">
        <f>Q3361-1</f>
        <v>14</v>
      </c>
      <c r="R3368" t="n">
        <v>18</v>
      </c>
    </row>
    <row r="3369" spans="16:18">
      <c r="P3369" s="12" t="n">
        <v>40381</v>
      </c>
      <c r="Q3369">
        <f>Q3362-1</f>
        <v>14</v>
      </c>
      <c r="R3369" t="n">
        <v>18</v>
      </c>
    </row>
    <row r="3370" spans="16:18">
      <c r="P3370" s="12" t="n">
        <v>40380</v>
      </c>
      <c r="Q3370">
        <f>Q3363-1</f>
        <v>14</v>
      </c>
      <c r="R3370" t="n">
        <v>18</v>
      </c>
    </row>
    <row r="3371" spans="16:18">
      <c r="P3371" s="12" t="n">
        <v>40379</v>
      </c>
      <c r="Q3371">
        <f>Q3364-1</f>
        <v>14</v>
      </c>
      <c r="R3371" t="n">
        <v>18</v>
      </c>
    </row>
    <row r="3372" spans="16:18">
      <c r="P3372" s="12" t="n">
        <v>40378</v>
      </c>
      <c r="Q3372">
        <f>Q3365-1</f>
        <v>14</v>
      </c>
      <c r="R3372" t="n">
        <v>18</v>
      </c>
    </row>
    <row r="3373" spans="16:18">
      <c r="P3373" s="12" t="n">
        <v>40377</v>
      </c>
      <c r="Q3373">
        <f>Q3366-1</f>
        <v>13</v>
      </c>
      <c r="R3373" t="n">
        <v>18</v>
      </c>
    </row>
    <row r="3374" spans="16:18">
      <c r="P3374" s="12" t="n">
        <v>40376</v>
      </c>
      <c r="Q3374">
        <f>Q3367-1</f>
        <v>13</v>
      </c>
      <c r="R3374" t="n">
        <v>18</v>
      </c>
    </row>
    <row r="3375" spans="16:18">
      <c r="P3375" s="12" t="n">
        <v>40375</v>
      </c>
      <c r="Q3375">
        <f>Q3368-1</f>
        <v>13</v>
      </c>
      <c r="R3375" t="n">
        <v>18</v>
      </c>
    </row>
    <row r="3376" spans="16:18">
      <c r="P3376" s="12" t="n">
        <v>40374</v>
      </c>
      <c r="Q3376">
        <f>Q3369-1</f>
        <v>13</v>
      </c>
      <c r="R3376" t="n">
        <v>18</v>
      </c>
    </row>
    <row r="3377" spans="16:18">
      <c r="P3377" s="12" t="n">
        <v>40373</v>
      </c>
      <c r="Q3377">
        <f>Q3370-1</f>
        <v>13</v>
      </c>
      <c r="R3377" t="n">
        <v>18</v>
      </c>
    </row>
    <row r="3378" spans="16:18">
      <c r="P3378" s="12" t="n">
        <v>40372</v>
      </c>
      <c r="Q3378">
        <f>Q3371-1</f>
        <v>13</v>
      </c>
      <c r="R3378" t="n">
        <v>18</v>
      </c>
    </row>
    <row r="3379" spans="16:18">
      <c r="P3379" s="12" t="n">
        <v>40371</v>
      </c>
      <c r="Q3379">
        <f>Q3372-1</f>
        <v>13</v>
      </c>
      <c r="R3379" t="n">
        <v>18</v>
      </c>
    </row>
    <row r="3380" spans="16:18">
      <c r="P3380" s="12" t="n">
        <v>40370</v>
      </c>
      <c r="Q3380">
        <f>Q3373-1</f>
        <v>12</v>
      </c>
      <c r="R3380" t="n">
        <v>18</v>
      </c>
    </row>
    <row r="3381" spans="16:18">
      <c r="P3381" s="12" t="n">
        <v>40369</v>
      </c>
      <c r="Q3381">
        <f>Q3374-1</f>
        <v>12</v>
      </c>
      <c r="R3381" t="n">
        <v>18</v>
      </c>
    </row>
    <row r="3382" spans="16:18">
      <c r="P3382" s="12" t="n">
        <v>40368</v>
      </c>
      <c r="Q3382">
        <f>Q3375-1</f>
        <v>12</v>
      </c>
      <c r="R3382" t="n">
        <v>18</v>
      </c>
    </row>
    <row r="3383" spans="16:18">
      <c r="P3383" s="12" t="n">
        <v>40367</v>
      </c>
      <c r="Q3383">
        <f>Q3376-1</f>
        <v>12</v>
      </c>
      <c r="R3383" t="n">
        <v>18</v>
      </c>
    </row>
    <row r="3384" spans="16:18">
      <c r="P3384" s="12" t="n">
        <v>40366</v>
      </c>
      <c r="Q3384">
        <f>Q3377-1</f>
        <v>12</v>
      </c>
      <c r="R3384" t="n">
        <v>18</v>
      </c>
    </row>
    <row r="3385" spans="16:18">
      <c r="P3385" s="12" t="n">
        <v>40365</v>
      </c>
      <c r="Q3385">
        <f>Q3378-1</f>
        <v>12</v>
      </c>
      <c r="R3385" t="n">
        <v>18</v>
      </c>
    </row>
    <row r="3386" spans="16:18">
      <c r="P3386" s="12" t="n">
        <v>40364</v>
      </c>
      <c r="Q3386">
        <f>Q3379-1</f>
        <v>12</v>
      </c>
      <c r="R3386" t="n">
        <v>18</v>
      </c>
    </row>
    <row r="3387" spans="16:18">
      <c r="P3387" s="12" t="n">
        <v>40363</v>
      </c>
      <c r="Q3387">
        <f>Q3380-1</f>
        <v>11</v>
      </c>
      <c r="R3387" t="n">
        <v>18</v>
      </c>
    </row>
    <row r="3388" spans="16:18">
      <c r="P3388" s="12" t="n">
        <v>40362</v>
      </c>
      <c r="Q3388">
        <f>Q3381-1</f>
        <v>11</v>
      </c>
      <c r="R3388" t="n">
        <v>18</v>
      </c>
    </row>
    <row r="3389" spans="16:18">
      <c r="P3389" s="12" t="n">
        <v>40361</v>
      </c>
      <c r="Q3389">
        <f>Q3382-1</f>
        <v>11</v>
      </c>
      <c r="R3389" t="n">
        <v>18</v>
      </c>
    </row>
    <row r="3390" spans="16:18">
      <c r="P3390" s="12" t="n">
        <v>40360</v>
      </c>
      <c r="Q3390">
        <f>Q3383-1</f>
        <v>11</v>
      </c>
      <c r="R3390" t="n">
        <v>18</v>
      </c>
    </row>
    <row r="3391" spans="16:18">
      <c r="P3391" s="12" t="n">
        <v>40359</v>
      </c>
      <c r="Q3391">
        <f>Q3384-1</f>
        <v>11</v>
      </c>
      <c r="R3391" t="n">
        <v>18</v>
      </c>
    </row>
    <row r="3392" spans="16:18">
      <c r="P3392" s="12" t="n">
        <v>40358</v>
      </c>
      <c r="Q3392">
        <f>Q3385-1</f>
        <v>11</v>
      </c>
      <c r="R3392" t="n">
        <v>18</v>
      </c>
    </row>
    <row r="3393" spans="16:18">
      <c r="P3393" s="12" t="n">
        <v>40357</v>
      </c>
      <c r="Q3393">
        <f>Q3386-1</f>
        <v>11</v>
      </c>
      <c r="R3393" t="n">
        <v>18</v>
      </c>
    </row>
    <row r="3394" spans="16:18">
      <c r="P3394" s="12" t="n">
        <v>40356</v>
      </c>
      <c r="Q3394">
        <f>Q3387-1</f>
        <v>10</v>
      </c>
      <c r="R3394" t="n">
        <v>18</v>
      </c>
    </row>
    <row r="3395" spans="16:18">
      <c r="P3395" s="12" t="n">
        <v>40355</v>
      </c>
      <c r="Q3395">
        <f>Q3388-1</f>
        <v>10</v>
      </c>
      <c r="R3395" t="n">
        <v>18</v>
      </c>
    </row>
    <row r="3396" spans="16:18">
      <c r="P3396" s="12" t="n">
        <v>40354</v>
      </c>
      <c r="Q3396">
        <f>Q3389-1</f>
        <v>10</v>
      </c>
      <c r="R3396" t="n">
        <v>18</v>
      </c>
    </row>
    <row r="3397" spans="16:18">
      <c r="P3397" s="12" t="n">
        <v>40353</v>
      </c>
      <c r="Q3397">
        <f>Q3390-1</f>
        <v>10</v>
      </c>
      <c r="R3397" t="n">
        <v>18</v>
      </c>
    </row>
    <row r="3398" spans="16:18">
      <c r="P3398" s="12" t="n">
        <v>40352</v>
      </c>
      <c r="Q3398">
        <f>Q3391-1</f>
        <v>10</v>
      </c>
      <c r="R3398" t="n">
        <v>18</v>
      </c>
    </row>
    <row r="3399" spans="16:18">
      <c r="P3399" s="12" t="n">
        <v>40351</v>
      </c>
      <c r="Q3399">
        <f>Q3392-1</f>
        <v>10</v>
      </c>
      <c r="R3399" t="n">
        <v>18</v>
      </c>
    </row>
    <row r="3400" spans="16:18">
      <c r="P3400" s="12" t="n">
        <v>40350</v>
      </c>
      <c r="Q3400">
        <f>Q3393-1</f>
        <v>10</v>
      </c>
      <c r="R3400" t="n">
        <v>18</v>
      </c>
    </row>
    <row r="3401" spans="16:18">
      <c r="P3401" s="12" t="n">
        <v>40349</v>
      </c>
      <c r="Q3401">
        <f>Q3394-1</f>
        <v>9</v>
      </c>
      <c r="R3401" t="n">
        <v>18</v>
      </c>
    </row>
    <row r="3402" spans="16:18">
      <c r="P3402" s="12" t="n">
        <v>40348</v>
      </c>
      <c r="Q3402">
        <f>Q3395-1</f>
        <v>9</v>
      </c>
      <c r="R3402" t="n">
        <v>18</v>
      </c>
    </row>
    <row r="3403" spans="16:18">
      <c r="P3403" s="12" t="n">
        <v>40347</v>
      </c>
      <c r="Q3403">
        <f>Q3396-1</f>
        <v>9</v>
      </c>
      <c r="R3403" t="n">
        <v>18</v>
      </c>
    </row>
    <row r="3404" spans="16:18">
      <c r="P3404" s="12" t="n">
        <v>40346</v>
      </c>
      <c r="Q3404">
        <f>Q3397-1</f>
        <v>9</v>
      </c>
      <c r="R3404" t="n">
        <v>18</v>
      </c>
    </row>
    <row r="3405" spans="16:18">
      <c r="P3405" s="12" t="n">
        <v>40345</v>
      </c>
      <c r="Q3405">
        <f>Q3398-1</f>
        <v>9</v>
      </c>
      <c r="R3405" t="n">
        <v>18</v>
      </c>
    </row>
    <row r="3406" spans="16:18">
      <c r="P3406" s="12" t="n">
        <v>40344</v>
      </c>
      <c r="Q3406">
        <f>Q3399-1</f>
        <v>9</v>
      </c>
      <c r="R3406" t="n">
        <v>18</v>
      </c>
    </row>
    <row r="3407" spans="16:18">
      <c r="P3407" s="12" t="n">
        <v>40343</v>
      </c>
      <c r="Q3407">
        <f>Q3400-1</f>
        <v>9</v>
      </c>
      <c r="R3407" t="n">
        <v>18</v>
      </c>
    </row>
    <row r="3408" spans="16:18">
      <c r="P3408" s="12" t="n">
        <v>40342</v>
      </c>
      <c r="Q3408">
        <f>Q3401-1</f>
        <v>8</v>
      </c>
      <c r="R3408" t="n">
        <v>18</v>
      </c>
    </row>
    <row r="3409" spans="16:18">
      <c r="P3409" s="12" t="n">
        <v>40341</v>
      </c>
      <c r="Q3409">
        <f>Q3402-1</f>
        <v>8</v>
      </c>
      <c r="R3409" t="n">
        <v>18</v>
      </c>
    </row>
    <row r="3410" spans="16:18">
      <c r="P3410" s="12" t="n">
        <v>40340</v>
      </c>
      <c r="Q3410">
        <f>Q3403-1</f>
        <v>8</v>
      </c>
      <c r="R3410" t="n">
        <v>18</v>
      </c>
    </row>
    <row r="3411" spans="16:18">
      <c r="P3411" s="12" t="n">
        <v>40339</v>
      </c>
      <c r="Q3411">
        <f>Q3404-1</f>
        <v>8</v>
      </c>
      <c r="R3411" t="n">
        <v>18</v>
      </c>
    </row>
    <row r="3412" spans="16:18">
      <c r="P3412" s="12" t="n">
        <v>40338</v>
      </c>
      <c r="Q3412">
        <f>Q3405-1</f>
        <v>8</v>
      </c>
      <c r="R3412" t="n">
        <v>18</v>
      </c>
    </row>
    <row r="3413" spans="16:18">
      <c r="P3413" s="12" t="n">
        <v>40337</v>
      </c>
      <c r="Q3413">
        <f>Q3406-1</f>
        <v>8</v>
      </c>
      <c r="R3413" t="n">
        <v>18</v>
      </c>
    </row>
    <row r="3414" spans="16:18">
      <c r="P3414" s="12" t="n">
        <v>40336</v>
      </c>
      <c r="Q3414">
        <f>Q3407-1</f>
        <v>8</v>
      </c>
      <c r="R3414" t="n">
        <v>18</v>
      </c>
    </row>
    <row r="3415" spans="16:18">
      <c r="P3415" s="12" t="n">
        <v>40335</v>
      </c>
      <c r="Q3415">
        <f>Q3408-1</f>
        <v>7</v>
      </c>
      <c r="R3415" t="n">
        <v>18</v>
      </c>
    </row>
    <row r="3416" spans="16:18">
      <c r="P3416" s="12" t="n">
        <v>40334</v>
      </c>
      <c r="Q3416">
        <f>Q3409-1</f>
        <v>7</v>
      </c>
      <c r="R3416" t="n">
        <v>18</v>
      </c>
    </row>
    <row r="3417" spans="16:18">
      <c r="P3417" s="12" t="n">
        <v>40333</v>
      </c>
      <c r="Q3417">
        <f>Q3410-1</f>
        <v>7</v>
      </c>
      <c r="R3417" t="n">
        <v>18</v>
      </c>
    </row>
    <row r="3418" spans="16:18">
      <c r="P3418" s="12" t="n">
        <v>40332</v>
      </c>
      <c r="Q3418">
        <f>Q3411-1</f>
        <v>7</v>
      </c>
      <c r="R3418" t="n">
        <v>18</v>
      </c>
    </row>
    <row r="3419" spans="16:18">
      <c r="P3419" s="12" t="n">
        <v>40331</v>
      </c>
      <c r="Q3419">
        <f>Q3412-1</f>
        <v>7</v>
      </c>
      <c r="R3419" t="n">
        <v>18</v>
      </c>
    </row>
    <row r="3420" spans="16:18">
      <c r="P3420" s="12" t="n">
        <v>40330</v>
      </c>
      <c r="Q3420">
        <f>Q3413-1</f>
        <v>7</v>
      </c>
      <c r="R3420" t="n">
        <v>18</v>
      </c>
    </row>
    <row r="3421" spans="16:18">
      <c r="P3421" s="12" t="n">
        <v>40329</v>
      </c>
      <c r="Q3421">
        <f>Q3414-1</f>
        <v>7</v>
      </c>
      <c r="R3421" t="n">
        <v>18</v>
      </c>
    </row>
    <row r="3422" spans="16:18">
      <c r="P3422" s="12" t="n">
        <v>40328</v>
      </c>
      <c r="Q3422">
        <f>Q3415-1</f>
        <v>6</v>
      </c>
      <c r="R3422" t="n">
        <v>18</v>
      </c>
    </row>
    <row r="3423" spans="16:18">
      <c r="P3423" s="12" t="n">
        <v>40327</v>
      </c>
      <c r="Q3423">
        <f>Q3416-1</f>
        <v>6</v>
      </c>
      <c r="R3423" t="n">
        <v>18</v>
      </c>
    </row>
    <row r="3424" spans="16:18">
      <c r="P3424" s="12" t="n">
        <v>40326</v>
      </c>
      <c r="Q3424">
        <f>Q3417-1</f>
        <v>6</v>
      </c>
      <c r="R3424" t="n">
        <v>18</v>
      </c>
    </row>
    <row r="3425" spans="16:18">
      <c r="P3425" s="12" t="n">
        <v>40325</v>
      </c>
      <c r="Q3425">
        <f>Q3418-1</f>
        <v>6</v>
      </c>
      <c r="R3425" t="n">
        <v>18</v>
      </c>
    </row>
    <row r="3426" spans="16:18">
      <c r="P3426" s="12" t="n">
        <v>40324</v>
      </c>
      <c r="Q3426">
        <f>Q3419-1</f>
        <v>6</v>
      </c>
      <c r="R3426" t="n">
        <v>18</v>
      </c>
    </row>
    <row r="3427" spans="16:18">
      <c r="P3427" s="12" t="n">
        <v>40323</v>
      </c>
      <c r="Q3427">
        <f>Q3420-1</f>
        <v>6</v>
      </c>
      <c r="R3427" t="n">
        <v>18</v>
      </c>
    </row>
    <row r="3428" spans="16:18">
      <c r="P3428" s="12" t="n">
        <v>40322</v>
      </c>
      <c r="Q3428">
        <f>Q3421-1</f>
        <v>6</v>
      </c>
      <c r="R3428" t="n">
        <v>18</v>
      </c>
    </row>
    <row r="3429" spans="16:18">
      <c r="P3429" s="12" t="n">
        <v>40321</v>
      </c>
      <c r="Q3429">
        <f>Q3422-1</f>
        <v>5</v>
      </c>
      <c r="R3429" t="n">
        <v>18</v>
      </c>
    </row>
    <row r="3430" spans="16:18">
      <c r="P3430" s="12" t="n">
        <v>40320</v>
      </c>
      <c r="Q3430">
        <f>Q3423-1</f>
        <v>5</v>
      </c>
      <c r="R3430" t="n">
        <v>18</v>
      </c>
    </row>
    <row r="3431" spans="16:18">
      <c r="P3431" s="12" t="n">
        <v>40319</v>
      </c>
      <c r="Q3431">
        <f>Q3424-1</f>
        <v>5</v>
      </c>
      <c r="R3431" t="n">
        <v>18</v>
      </c>
    </row>
    <row r="3432" spans="16:18">
      <c r="P3432" s="12" t="n">
        <v>40318</v>
      </c>
      <c r="Q3432">
        <f>Q3425-1</f>
        <v>5</v>
      </c>
      <c r="R3432" t="n">
        <v>18</v>
      </c>
    </row>
    <row r="3433" spans="16:18">
      <c r="P3433" s="12" t="n">
        <v>40317</v>
      </c>
      <c r="Q3433">
        <f>Q3426-1</f>
        <v>5</v>
      </c>
      <c r="R3433" t="n">
        <v>18</v>
      </c>
    </row>
    <row r="3434" spans="16:18">
      <c r="P3434" s="12" t="n">
        <v>40316</v>
      </c>
      <c r="Q3434">
        <f>Q3427-1</f>
        <v>5</v>
      </c>
      <c r="R3434" t="n">
        <v>18</v>
      </c>
    </row>
    <row r="3435" spans="16:18">
      <c r="P3435" s="12" t="n">
        <v>40315</v>
      </c>
      <c r="Q3435">
        <f>Q3428-1</f>
        <v>5</v>
      </c>
      <c r="R3435" t="n">
        <v>18</v>
      </c>
    </row>
    <row r="3436" spans="16:18">
      <c r="P3436" s="12" t="n">
        <v>40314</v>
      </c>
      <c r="Q3436">
        <f>Q3429-1</f>
        <v>4</v>
      </c>
      <c r="R3436" t="n">
        <v>18</v>
      </c>
    </row>
    <row r="3437" spans="16:18">
      <c r="P3437" s="12" t="n">
        <v>40313</v>
      </c>
      <c r="Q3437">
        <f>Q3430-1</f>
        <v>4</v>
      </c>
      <c r="R3437" t="n">
        <v>18</v>
      </c>
    </row>
    <row r="3438" spans="16:18">
      <c r="P3438" s="12" t="n">
        <v>40312</v>
      </c>
      <c r="Q3438">
        <f>Q3431-1</f>
        <v>4</v>
      </c>
      <c r="R3438" t="n">
        <v>18</v>
      </c>
    </row>
    <row r="3439" spans="16:18">
      <c r="P3439" s="12" t="n">
        <v>40311</v>
      </c>
      <c r="Q3439">
        <f>Q3432-1</f>
        <v>4</v>
      </c>
      <c r="R3439" t="n">
        <v>18</v>
      </c>
    </row>
    <row r="3440" spans="16:18">
      <c r="P3440" s="12" t="n">
        <v>40310</v>
      </c>
      <c r="Q3440">
        <f>Q3433-1</f>
        <v>4</v>
      </c>
      <c r="R3440" t="n">
        <v>18</v>
      </c>
    </row>
    <row r="3441" spans="16:18">
      <c r="P3441" s="12" t="n">
        <v>40309</v>
      </c>
      <c r="Q3441">
        <f>Q3434-1</f>
        <v>4</v>
      </c>
      <c r="R3441" t="n">
        <v>18</v>
      </c>
    </row>
    <row r="3442" spans="16:18">
      <c r="P3442" s="12" t="n">
        <v>40308</v>
      </c>
      <c r="Q3442">
        <f>Q3435-1</f>
        <v>4</v>
      </c>
      <c r="R3442" t="n">
        <v>18</v>
      </c>
    </row>
    <row r="3443" spans="16:18">
      <c r="P3443" s="12" t="n">
        <v>40307</v>
      </c>
      <c r="Q3443">
        <f>Q3436-1</f>
        <v>3</v>
      </c>
      <c r="R3443" t="n">
        <v>18</v>
      </c>
    </row>
    <row r="3444" spans="16:18">
      <c r="P3444" s="12" t="n">
        <v>40306</v>
      </c>
      <c r="Q3444">
        <f>Q3437-1</f>
        <v>3</v>
      </c>
      <c r="R3444" t="n">
        <v>18</v>
      </c>
    </row>
    <row r="3445" spans="16:18">
      <c r="P3445" s="12" t="n">
        <v>40305</v>
      </c>
      <c r="Q3445">
        <f>Q3438-1</f>
        <v>3</v>
      </c>
      <c r="R3445" t="n">
        <v>18</v>
      </c>
    </row>
    <row r="3446" spans="16:18">
      <c r="P3446" s="12" t="n">
        <v>40304</v>
      </c>
      <c r="Q3446">
        <f>Q3439-1</f>
        <v>3</v>
      </c>
      <c r="R3446" t="n">
        <v>18</v>
      </c>
    </row>
    <row r="3447" spans="16:18">
      <c r="P3447" s="12" t="n">
        <v>40303</v>
      </c>
      <c r="Q3447">
        <f>Q3440-1</f>
        <v>3</v>
      </c>
      <c r="R3447" t="n">
        <v>18</v>
      </c>
    </row>
    <row r="3448" spans="16:18">
      <c r="P3448" s="12" t="n">
        <v>40302</v>
      </c>
      <c r="Q3448">
        <f>Q3441-1</f>
        <v>3</v>
      </c>
      <c r="R3448" t="n">
        <v>18</v>
      </c>
    </row>
    <row r="3449" spans="16:18">
      <c r="P3449" s="12" t="n">
        <v>40301</v>
      </c>
      <c r="Q3449">
        <f>Q3442-1</f>
        <v>3</v>
      </c>
      <c r="R3449" t="n">
        <v>18</v>
      </c>
    </row>
    <row r="3450" spans="16:18">
      <c r="P3450" s="12" t="n">
        <v>40300</v>
      </c>
      <c r="Q3450">
        <f>Q3443-1</f>
        <v>2</v>
      </c>
      <c r="R3450" t="n">
        <v>18</v>
      </c>
    </row>
    <row r="3451" spans="16:18">
      <c r="P3451" s="12" t="n">
        <v>40299</v>
      </c>
      <c r="Q3451">
        <f>Q3444-1</f>
        <v>2</v>
      </c>
      <c r="R3451" t="n">
        <v>18</v>
      </c>
    </row>
    <row r="3452" spans="16:18">
      <c r="P3452" s="12" t="n">
        <v>40298</v>
      </c>
      <c r="Q3452">
        <f>Q3445-1</f>
        <v>2</v>
      </c>
      <c r="R3452" t="n">
        <v>18</v>
      </c>
    </row>
    <row r="3453" spans="16:18">
      <c r="P3453" s="12" t="n">
        <v>40297</v>
      </c>
      <c r="Q3453">
        <f>Q3446-1</f>
        <v>2</v>
      </c>
      <c r="R3453" t="n">
        <v>18</v>
      </c>
    </row>
    <row r="3454" spans="16:18">
      <c r="P3454" s="12" t="n">
        <v>40296</v>
      </c>
      <c r="Q3454">
        <f>Q3447-1</f>
        <v>2</v>
      </c>
      <c r="R3454" t="n">
        <v>18</v>
      </c>
    </row>
    <row r="3455" spans="16:18">
      <c r="P3455" s="12" t="n">
        <v>40295</v>
      </c>
      <c r="Q3455">
        <f>Q3448-1</f>
        <v>2</v>
      </c>
      <c r="R3455" t="n">
        <v>18</v>
      </c>
    </row>
    <row r="3456" spans="16:18">
      <c r="P3456" s="12" t="n">
        <v>40294</v>
      </c>
      <c r="Q3456">
        <f>Q3449-1</f>
        <v>2</v>
      </c>
      <c r="R3456" t="n">
        <v>18</v>
      </c>
    </row>
    <row r="3457" spans="16:18">
      <c r="P3457" s="12" t="n">
        <v>40293</v>
      </c>
      <c r="Q3457">
        <f>Q3450-1</f>
        <v>1</v>
      </c>
      <c r="R3457" t="n">
        <v>18</v>
      </c>
    </row>
    <row r="3458" spans="16:18">
      <c r="P3458" s="12" t="n">
        <v>40292</v>
      </c>
      <c r="Q3458">
        <f>Q3451-1</f>
        <v>1</v>
      </c>
      <c r="R3458" t="n">
        <v>18</v>
      </c>
    </row>
    <row r="3459" spans="16:18">
      <c r="P3459" s="12" t="n">
        <v>40291</v>
      </c>
      <c r="Q3459">
        <f>Q3452-1</f>
        <v>1</v>
      </c>
      <c r="R3459" t="n">
        <v>18</v>
      </c>
    </row>
    <row r="3460" spans="16:18">
      <c r="P3460" s="12" t="n">
        <v>40290</v>
      </c>
      <c r="Q3460">
        <f>Q3453-1</f>
        <v>1</v>
      </c>
      <c r="R3460" t="n">
        <v>18</v>
      </c>
    </row>
    <row r="3461" spans="16:18">
      <c r="P3461" s="12" t="n">
        <v>40289</v>
      </c>
      <c r="Q3461">
        <f>Q3454-1</f>
        <v>1</v>
      </c>
      <c r="R3461" t="n">
        <v>18</v>
      </c>
    </row>
    <row r="3462" spans="16:18">
      <c r="P3462" s="12" t="n">
        <v>40288</v>
      </c>
      <c r="Q3462">
        <f>Q3455-1</f>
        <v>1</v>
      </c>
      <c r="R3462" t="n">
        <v>18</v>
      </c>
    </row>
    <row r="3463" spans="16:18">
      <c r="P3463" s="12" t="n">
        <v>40287</v>
      </c>
      <c r="Q3463">
        <f>Q3456-1</f>
        <v>1</v>
      </c>
      <c r="R3463" t="n">
        <v>18</v>
      </c>
    </row>
    <row r="3464" spans="16:18">
      <c r="P3464" s="12" t="n">
        <v>40286</v>
      </c>
      <c r="Q3464" t="n">
        <v>16</v>
      </c>
      <c r="R3464" t="n">
        <v>17</v>
      </c>
    </row>
    <row r="3465" spans="16:18">
      <c r="P3465" s="12" t="n">
        <v>40285</v>
      </c>
      <c r="Q3465" t="n">
        <v>16</v>
      </c>
      <c r="R3465" t="n">
        <v>17</v>
      </c>
    </row>
    <row r="3466" spans="16:18">
      <c r="P3466" s="12" t="n">
        <v>40284</v>
      </c>
      <c r="Q3466" t="n">
        <v>16</v>
      </c>
      <c r="R3466" t="n">
        <v>17</v>
      </c>
    </row>
    <row r="3467" spans="16:18">
      <c r="P3467" s="12" t="n">
        <v>40283</v>
      </c>
      <c r="Q3467" t="n">
        <v>16</v>
      </c>
      <c r="R3467" t="n">
        <v>17</v>
      </c>
    </row>
    <row r="3468" spans="16:18">
      <c r="P3468" s="12" t="n">
        <v>40282</v>
      </c>
      <c r="Q3468" t="n">
        <v>16</v>
      </c>
      <c r="R3468" t="n">
        <v>17</v>
      </c>
    </row>
    <row r="3469" spans="16:18">
      <c r="P3469" s="12" t="n">
        <v>40281</v>
      </c>
      <c r="Q3469" t="n">
        <v>16</v>
      </c>
      <c r="R3469" t="n">
        <v>17</v>
      </c>
    </row>
    <row r="3470" spans="16:18">
      <c r="P3470" s="12" t="n">
        <v>40280</v>
      </c>
      <c r="Q3470" t="n">
        <v>16</v>
      </c>
      <c r="R3470" t="n">
        <v>17</v>
      </c>
    </row>
    <row r="3471" spans="16:18">
      <c r="P3471" s="12" t="n">
        <v>40279</v>
      </c>
      <c r="Q3471">
        <f>Q3464-1</f>
        <v>15</v>
      </c>
      <c r="R3471" t="n">
        <v>17</v>
      </c>
    </row>
    <row r="3472" spans="16:18">
      <c r="P3472" s="12" t="n">
        <v>40278</v>
      </c>
      <c r="Q3472">
        <f>Q3465-1</f>
        <v>15</v>
      </c>
      <c r="R3472" t="n">
        <v>17</v>
      </c>
    </row>
    <row r="3473" spans="16:18">
      <c r="P3473" s="12" t="n">
        <v>40277</v>
      </c>
      <c r="Q3473">
        <f>Q3466-1</f>
        <v>15</v>
      </c>
      <c r="R3473" t="n">
        <v>17</v>
      </c>
    </row>
    <row r="3474" spans="16:18">
      <c r="P3474" s="12" t="n">
        <v>40276</v>
      </c>
      <c r="Q3474">
        <f>Q3467-1</f>
        <v>15</v>
      </c>
      <c r="R3474" t="n">
        <v>17</v>
      </c>
    </row>
    <row r="3475" spans="16:18">
      <c r="P3475" s="12" t="n">
        <v>40275</v>
      </c>
      <c r="Q3475">
        <f>Q3468-1</f>
        <v>15</v>
      </c>
      <c r="R3475" t="n">
        <v>17</v>
      </c>
    </row>
    <row r="3476" spans="16:18">
      <c r="P3476" s="12" t="n">
        <v>40274</v>
      </c>
      <c r="Q3476">
        <f>Q3469-1</f>
        <v>15</v>
      </c>
      <c r="R3476" t="n">
        <v>17</v>
      </c>
    </row>
    <row r="3477" spans="16:18">
      <c r="P3477" s="12" t="n">
        <v>40273</v>
      </c>
      <c r="Q3477">
        <f>Q3470-1</f>
        <v>15</v>
      </c>
      <c r="R3477" t="n">
        <v>17</v>
      </c>
    </row>
    <row r="3478" spans="16:18">
      <c r="P3478" s="12" t="n">
        <v>40272</v>
      </c>
      <c r="Q3478">
        <f>Q3471-1</f>
        <v>14</v>
      </c>
      <c r="R3478" t="n">
        <v>17</v>
      </c>
    </row>
    <row r="3479" spans="16:18">
      <c r="P3479" s="12" t="n">
        <v>40271</v>
      </c>
      <c r="Q3479">
        <f>Q3472-1</f>
        <v>14</v>
      </c>
      <c r="R3479" t="n">
        <v>17</v>
      </c>
    </row>
    <row r="3480" spans="16:18">
      <c r="P3480" s="12" t="n">
        <v>40270</v>
      </c>
      <c r="Q3480">
        <f>Q3473-1</f>
        <v>14</v>
      </c>
      <c r="R3480" t="n">
        <v>17</v>
      </c>
    </row>
    <row r="3481" spans="16:18">
      <c r="P3481" s="12" t="n">
        <v>40269</v>
      </c>
      <c r="Q3481">
        <f>Q3474-1</f>
        <v>14</v>
      </c>
      <c r="R3481" t="n">
        <v>17</v>
      </c>
    </row>
    <row r="3482" spans="16:18">
      <c r="P3482" s="12" t="n">
        <v>40268</v>
      </c>
      <c r="Q3482">
        <f>Q3475-1</f>
        <v>14</v>
      </c>
      <c r="R3482" t="n">
        <v>17</v>
      </c>
    </row>
    <row r="3483" spans="16:18">
      <c r="P3483" s="12" t="n">
        <v>40267</v>
      </c>
      <c r="Q3483">
        <f>Q3476-1</f>
        <v>14</v>
      </c>
      <c r="R3483" t="n">
        <v>17</v>
      </c>
    </row>
    <row r="3484" spans="16:18">
      <c r="P3484" s="12" t="n">
        <v>40266</v>
      </c>
      <c r="Q3484">
        <f>Q3477-1</f>
        <v>14</v>
      </c>
      <c r="R3484" t="n">
        <v>17</v>
      </c>
    </row>
    <row r="3485" spans="16:18">
      <c r="P3485" s="12" t="n">
        <v>40265</v>
      </c>
      <c r="Q3485">
        <f>Q3478-1</f>
        <v>13</v>
      </c>
      <c r="R3485" t="n">
        <v>17</v>
      </c>
    </row>
    <row r="3486" spans="16:18">
      <c r="P3486" s="12" t="n">
        <v>40264</v>
      </c>
      <c r="Q3486">
        <f>Q3479-1</f>
        <v>13</v>
      </c>
      <c r="R3486" t="n">
        <v>17</v>
      </c>
    </row>
    <row r="3487" spans="16:18">
      <c r="P3487" s="12" t="n">
        <v>40263</v>
      </c>
      <c r="Q3487">
        <f>Q3480-1</f>
        <v>13</v>
      </c>
      <c r="R3487" t="n">
        <v>17</v>
      </c>
    </row>
    <row r="3488" spans="16:18">
      <c r="P3488" s="12" t="n">
        <v>40262</v>
      </c>
      <c r="Q3488">
        <f>Q3481-1</f>
        <v>13</v>
      </c>
      <c r="R3488" t="n">
        <v>17</v>
      </c>
    </row>
    <row r="3489" spans="16:18">
      <c r="P3489" s="12" t="n">
        <v>40261</v>
      </c>
      <c r="Q3489">
        <f>Q3482-1</f>
        <v>13</v>
      </c>
      <c r="R3489" t="n">
        <v>17</v>
      </c>
    </row>
    <row r="3490" spans="16:18">
      <c r="P3490" s="12" t="n">
        <v>40260</v>
      </c>
      <c r="Q3490">
        <f>Q3483-1</f>
        <v>13</v>
      </c>
      <c r="R3490" t="n">
        <v>17</v>
      </c>
    </row>
    <row r="3491" spans="16:18">
      <c r="P3491" s="12" t="n">
        <v>40259</v>
      </c>
      <c r="Q3491">
        <f>Q3484-1</f>
        <v>13</v>
      </c>
      <c r="R3491" t="n">
        <v>17</v>
      </c>
    </row>
    <row r="3492" spans="16:18">
      <c r="P3492" s="12" t="n">
        <v>40258</v>
      </c>
      <c r="Q3492">
        <f>Q3485-1</f>
        <v>12</v>
      </c>
      <c r="R3492" t="n">
        <v>17</v>
      </c>
    </row>
    <row r="3493" spans="16:18">
      <c r="P3493" s="12" t="n">
        <v>40257</v>
      </c>
      <c r="Q3493">
        <f>Q3486-1</f>
        <v>12</v>
      </c>
      <c r="R3493" t="n">
        <v>17</v>
      </c>
    </row>
    <row r="3494" spans="16:18">
      <c r="P3494" s="12" t="n">
        <v>40256</v>
      </c>
      <c r="Q3494">
        <f>Q3487-1</f>
        <v>12</v>
      </c>
      <c r="R3494" t="n">
        <v>17</v>
      </c>
    </row>
    <row r="3495" spans="16:18">
      <c r="P3495" s="12" t="n">
        <v>40255</v>
      </c>
      <c r="Q3495">
        <f>Q3488-1</f>
        <v>12</v>
      </c>
      <c r="R3495" t="n">
        <v>17</v>
      </c>
    </row>
    <row r="3496" spans="16:18">
      <c r="P3496" s="12" t="n">
        <v>40254</v>
      </c>
      <c r="Q3496">
        <f>Q3489-1</f>
        <v>12</v>
      </c>
      <c r="R3496" t="n">
        <v>17</v>
      </c>
    </row>
    <row r="3497" spans="16:18">
      <c r="P3497" s="12" t="n">
        <v>40253</v>
      </c>
      <c r="Q3497">
        <f>Q3490-1</f>
        <v>12</v>
      </c>
      <c r="R3497" t="n">
        <v>17</v>
      </c>
    </row>
    <row r="3498" spans="16:18">
      <c r="P3498" s="12" t="n">
        <v>40252</v>
      </c>
      <c r="Q3498">
        <f>Q3491-1</f>
        <v>12</v>
      </c>
      <c r="R3498" t="n">
        <v>17</v>
      </c>
    </row>
    <row r="3499" spans="16:18">
      <c r="P3499" s="12" t="n">
        <v>40251</v>
      </c>
      <c r="Q3499">
        <f>Q3492-1</f>
        <v>11</v>
      </c>
      <c r="R3499" t="n">
        <v>17</v>
      </c>
    </row>
    <row r="3500" spans="16:18">
      <c r="P3500" s="12" t="n">
        <v>40250</v>
      </c>
      <c r="Q3500">
        <f>Q3493-1</f>
        <v>11</v>
      </c>
      <c r="R3500" t="n">
        <v>17</v>
      </c>
    </row>
    <row r="3501" spans="16:18">
      <c r="P3501" s="12" t="n">
        <v>40249</v>
      </c>
      <c r="Q3501">
        <f>Q3494-1</f>
        <v>11</v>
      </c>
      <c r="R3501" t="n">
        <v>17</v>
      </c>
    </row>
    <row r="3502" spans="16:18">
      <c r="P3502" s="12" t="n">
        <v>40248</v>
      </c>
      <c r="Q3502">
        <f>Q3495-1</f>
        <v>11</v>
      </c>
      <c r="R3502" t="n">
        <v>17</v>
      </c>
    </row>
    <row r="3503" spans="16:18">
      <c r="P3503" s="12" t="n">
        <v>40247</v>
      </c>
      <c r="Q3503">
        <f>Q3496-1</f>
        <v>11</v>
      </c>
      <c r="R3503" t="n">
        <v>17</v>
      </c>
    </row>
    <row r="3504" spans="16:18">
      <c r="P3504" s="12" t="n">
        <v>40246</v>
      </c>
      <c r="Q3504">
        <f>Q3497-1</f>
        <v>11</v>
      </c>
      <c r="R3504" t="n">
        <v>17</v>
      </c>
    </row>
    <row r="3505" spans="16:18">
      <c r="P3505" s="12" t="n">
        <v>40245</v>
      </c>
      <c r="Q3505">
        <f>Q3498-1</f>
        <v>11</v>
      </c>
      <c r="R3505" t="n">
        <v>17</v>
      </c>
    </row>
    <row r="3506" spans="16:18">
      <c r="P3506" s="12" t="n">
        <v>40244</v>
      </c>
      <c r="Q3506">
        <f>Q3499-1</f>
        <v>10</v>
      </c>
      <c r="R3506" t="n">
        <v>17</v>
      </c>
    </row>
    <row r="3507" spans="16:18">
      <c r="P3507" s="12" t="n">
        <v>40243</v>
      </c>
      <c r="Q3507">
        <f>Q3500-1</f>
        <v>10</v>
      </c>
      <c r="R3507" t="n">
        <v>17</v>
      </c>
    </row>
    <row r="3508" spans="16:18">
      <c r="P3508" s="12" t="n">
        <v>40242</v>
      </c>
      <c r="Q3508">
        <f>Q3501-1</f>
        <v>10</v>
      </c>
      <c r="R3508" t="n">
        <v>17</v>
      </c>
    </row>
    <row r="3509" spans="16:18">
      <c r="P3509" s="12" t="n">
        <v>40241</v>
      </c>
      <c r="Q3509">
        <f>Q3502-1</f>
        <v>10</v>
      </c>
      <c r="R3509" t="n">
        <v>17</v>
      </c>
    </row>
    <row r="3510" spans="16:18">
      <c r="P3510" s="12" t="n">
        <v>40240</v>
      </c>
      <c r="Q3510">
        <f>Q3503-1</f>
        <v>10</v>
      </c>
      <c r="R3510" t="n">
        <v>17</v>
      </c>
    </row>
    <row r="3511" spans="16:18">
      <c r="P3511" s="12" t="n">
        <v>40239</v>
      </c>
      <c r="Q3511">
        <f>Q3504-1</f>
        <v>10</v>
      </c>
      <c r="R3511" t="n">
        <v>17</v>
      </c>
    </row>
    <row r="3512" spans="16:18">
      <c r="P3512" s="12" t="n">
        <v>40238</v>
      </c>
      <c r="Q3512">
        <f>Q3505-1</f>
        <v>10</v>
      </c>
      <c r="R3512" t="n">
        <v>17</v>
      </c>
    </row>
    <row r="3513" spans="16:18">
      <c r="P3513" s="12" t="n">
        <v>40237</v>
      </c>
      <c r="Q3513">
        <f>Q3506-1</f>
        <v>9</v>
      </c>
      <c r="R3513" t="n">
        <v>17</v>
      </c>
    </row>
    <row r="3514" spans="16:18">
      <c r="P3514" s="12" t="n">
        <v>40236</v>
      </c>
      <c r="Q3514">
        <f>Q3507-1</f>
        <v>9</v>
      </c>
      <c r="R3514" t="n">
        <v>17</v>
      </c>
    </row>
    <row r="3515" spans="16:18">
      <c r="P3515" s="12" t="n">
        <v>40235</v>
      </c>
      <c r="Q3515">
        <f>Q3508-1</f>
        <v>9</v>
      </c>
      <c r="R3515" t="n">
        <v>17</v>
      </c>
    </row>
    <row r="3516" spans="16:18">
      <c r="P3516" s="12" t="n">
        <v>40234</v>
      </c>
      <c r="Q3516">
        <f>Q3509-1</f>
        <v>9</v>
      </c>
      <c r="R3516" t="n">
        <v>17</v>
      </c>
    </row>
    <row r="3517" spans="16:18">
      <c r="P3517" s="12" t="n">
        <v>40233</v>
      </c>
      <c r="Q3517">
        <f>Q3510-1</f>
        <v>9</v>
      </c>
      <c r="R3517" t="n">
        <v>17</v>
      </c>
    </row>
    <row r="3518" spans="16:18">
      <c r="P3518" s="12" t="n">
        <v>40232</v>
      </c>
      <c r="Q3518">
        <f>Q3511-1</f>
        <v>9</v>
      </c>
      <c r="R3518" t="n">
        <v>17</v>
      </c>
    </row>
    <row r="3519" spans="16:18">
      <c r="P3519" s="12" t="n">
        <v>40231</v>
      </c>
      <c r="Q3519">
        <f>Q3512-1</f>
        <v>9</v>
      </c>
      <c r="R3519" t="n">
        <v>17</v>
      </c>
    </row>
    <row r="3520" spans="16:18">
      <c r="P3520" s="12" t="n">
        <v>40230</v>
      </c>
      <c r="Q3520">
        <f>Q3513-1</f>
        <v>8</v>
      </c>
      <c r="R3520" t="n">
        <v>17</v>
      </c>
    </row>
    <row r="3521" spans="16:18">
      <c r="P3521" s="12" t="n">
        <v>40229</v>
      </c>
      <c r="Q3521">
        <f>Q3514-1</f>
        <v>8</v>
      </c>
      <c r="R3521" t="n">
        <v>17</v>
      </c>
    </row>
    <row r="3522" spans="16:18">
      <c r="P3522" s="12" t="n">
        <v>40228</v>
      </c>
      <c r="Q3522">
        <f>Q3515-1</f>
        <v>8</v>
      </c>
      <c r="R3522" t="n">
        <v>17</v>
      </c>
    </row>
    <row r="3523" spans="16:18">
      <c r="P3523" s="12" t="n">
        <v>40227</v>
      </c>
      <c r="Q3523">
        <f>Q3516-1</f>
        <v>8</v>
      </c>
      <c r="R3523" t="n">
        <v>17</v>
      </c>
    </row>
    <row r="3524" spans="16:18">
      <c r="P3524" s="12" t="n">
        <v>40226</v>
      </c>
      <c r="Q3524">
        <f>Q3517-1</f>
        <v>8</v>
      </c>
      <c r="R3524" t="n">
        <v>17</v>
      </c>
    </row>
    <row r="3525" spans="16:18">
      <c r="P3525" s="12" t="n">
        <v>40225</v>
      </c>
      <c r="Q3525">
        <f>Q3518-1</f>
        <v>8</v>
      </c>
      <c r="R3525" t="n">
        <v>17</v>
      </c>
    </row>
    <row r="3526" spans="16:18">
      <c r="P3526" s="12" t="n">
        <v>40224</v>
      </c>
      <c r="Q3526">
        <f>Q3519-1</f>
        <v>8</v>
      </c>
      <c r="R3526" t="n">
        <v>17</v>
      </c>
    </row>
    <row r="3527" spans="16:18">
      <c r="P3527" s="12" t="n">
        <v>40223</v>
      </c>
      <c r="Q3527">
        <f>Q3520-1</f>
        <v>7</v>
      </c>
      <c r="R3527" t="n">
        <v>17</v>
      </c>
    </row>
    <row r="3528" spans="16:18">
      <c r="P3528" s="12" t="n">
        <v>40222</v>
      </c>
      <c r="Q3528">
        <f>Q3521-1</f>
        <v>7</v>
      </c>
      <c r="R3528" t="n">
        <v>17</v>
      </c>
    </row>
    <row r="3529" spans="16:18">
      <c r="P3529" s="12" t="n">
        <v>40221</v>
      </c>
      <c r="Q3529">
        <f>Q3522-1</f>
        <v>7</v>
      </c>
      <c r="R3529" t="n">
        <v>17</v>
      </c>
    </row>
    <row r="3530" spans="16:18">
      <c r="P3530" s="12" t="n">
        <v>40220</v>
      </c>
      <c r="Q3530">
        <f>Q3523-1</f>
        <v>7</v>
      </c>
      <c r="R3530" t="n">
        <v>17</v>
      </c>
    </row>
    <row r="3531" spans="16:18">
      <c r="P3531" s="12" t="n">
        <v>40219</v>
      </c>
      <c r="Q3531">
        <f>Q3524-1</f>
        <v>7</v>
      </c>
      <c r="R3531" t="n">
        <v>17</v>
      </c>
    </row>
    <row r="3532" spans="16:18">
      <c r="P3532" s="12" t="n">
        <v>40218</v>
      </c>
      <c r="Q3532">
        <f>Q3525-1</f>
        <v>7</v>
      </c>
      <c r="R3532" t="n">
        <v>17</v>
      </c>
    </row>
    <row r="3533" spans="16:18">
      <c r="P3533" s="12" t="n">
        <v>40217</v>
      </c>
      <c r="Q3533">
        <f>Q3526-1</f>
        <v>7</v>
      </c>
      <c r="R3533" t="n">
        <v>17</v>
      </c>
    </row>
    <row r="3534" spans="16:18">
      <c r="P3534" s="12" t="n">
        <v>40216</v>
      </c>
      <c r="Q3534">
        <f>Q3527-1</f>
        <v>6</v>
      </c>
      <c r="R3534" t="n">
        <v>17</v>
      </c>
    </row>
    <row r="3535" spans="16:18">
      <c r="P3535" s="12" t="n">
        <v>40215</v>
      </c>
      <c r="Q3535">
        <f>Q3528-1</f>
        <v>6</v>
      </c>
      <c r="R3535" t="n">
        <v>17</v>
      </c>
    </row>
    <row r="3536" spans="16:18">
      <c r="P3536" s="12" t="n">
        <v>40214</v>
      </c>
      <c r="Q3536">
        <f>Q3529-1</f>
        <v>6</v>
      </c>
      <c r="R3536" t="n">
        <v>17</v>
      </c>
    </row>
    <row r="3537" spans="16:18">
      <c r="P3537" s="12" t="n">
        <v>40213</v>
      </c>
      <c r="Q3537">
        <f>Q3530-1</f>
        <v>6</v>
      </c>
      <c r="R3537" t="n">
        <v>17</v>
      </c>
    </row>
    <row r="3538" spans="16:18">
      <c r="P3538" s="12" t="n">
        <v>40212</v>
      </c>
      <c r="Q3538">
        <f>Q3531-1</f>
        <v>6</v>
      </c>
      <c r="R3538" t="n">
        <v>17</v>
      </c>
    </row>
    <row r="3539" spans="16:18">
      <c r="P3539" s="12" t="n">
        <v>40211</v>
      </c>
      <c r="Q3539">
        <f>Q3532-1</f>
        <v>6</v>
      </c>
      <c r="R3539" t="n">
        <v>17</v>
      </c>
    </row>
    <row r="3540" spans="16:18">
      <c r="P3540" s="12" t="n">
        <v>40210</v>
      </c>
      <c r="Q3540">
        <f>Q3533-1</f>
        <v>6</v>
      </c>
      <c r="R3540" t="n">
        <v>17</v>
      </c>
    </row>
    <row r="3541" spans="16:18">
      <c r="P3541" s="12" t="n">
        <v>40209</v>
      </c>
      <c r="Q3541">
        <f>Q3534-1</f>
        <v>5</v>
      </c>
      <c r="R3541" t="n">
        <v>17</v>
      </c>
    </row>
    <row r="3542" spans="16:18">
      <c r="P3542" s="12" t="n">
        <v>40208</v>
      </c>
      <c r="Q3542">
        <f>Q3535-1</f>
        <v>5</v>
      </c>
      <c r="R3542" t="n">
        <v>17</v>
      </c>
    </row>
    <row r="3543" spans="16:18">
      <c r="P3543" s="12" t="n">
        <v>40207</v>
      </c>
      <c r="Q3543">
        <f>Q3536-1</f>
        <v>5</v>
      </c>
      <c r="R3543" t="n">
        <v>17</v>
      </c>
    </row>
    <row r="3544" spans="16:18">
      <c r="P3544" s="12" t="n">
        <v>40206</v>
      </c>
      <c r="Q3544">
        <f>Q3537-1</f>
        <v>5</v>
      </c>
      <c r="R3544" t="n">
        <v>17</v>
      </c>
    </row>
    <row r="3545" spans="16:18">
      <c r="P3545" s="12" t="n">
        <v>40205</v>
      </c>
      <c r="Q3545">
        <f>Q3538-1</f>
        <v>5</v>
      </c>
      <c r="R3545" t="n">
        <v>17</v>
      </c>
    </row>
    <row r="3546" spans="16:18">
      <c r="P3546" s="12" t="n">
        <v>40204</v>
      </c>
      <c r="Q3546">
        <f>Q3539-1</f>
        <v>5</v>
      </c>
      <c r="R3546" t="n">
        <v>17</v>
      </c>
    </row>
    <row r="3547" spans="16:18">
      <c r="P3547" s="12" t="n">
        <v>40203</v>
      </c>
      <c r="Q3547">
        <f>Q3540-1</f>
        <v>5</v>
      </c>
      <c r="R3547" t="n">
        <v>17</v>
      </c>
    </row>
    <row r="3548" spans="16:18">
      <c r="P3548" s="12" t="n">
        <v>40202</v>
      </c>
      <c r="Q3548">
        <f>Q3541-1</f>
        <v>4</v>
      </c>
      <c r="R3548" t="n">
        <v>17</v>
      </c>
    </row>
    <row r="3549" spans="16:18">
      <c r="P3549" s="12" t="n">
        <v>40201</v>
      </c>
      <c r="Q3549">
        <f>Q3542-1</f>
        <v>4</v>
      </c>
      <c r="R3549" t="n">
        <v>17</v>
      </c>
    </row>
    <row r="3550" spans="16:18">
      <c r="P3550" s="12" t="n">
        <v>40200</v>
      </c>
      <c r="Q3550">
        <f>Q3543-1</f>
        <v>4</v>
      </c>
      <c r="R3550" t="n">
        <v>17</v>
      </c>
    </row>
    <row r="3551" spans="16:18">
      <c r="P3551" s="12" t="n">
        <v>40199</v>
      </c>
      <c r="Q3551">
        <f>Q3544-1</f>
        <v>4</v>
      </c>
      <c r="R3551" t="n">
        <v>17</v>
      </c>
    </row>
    <row r="3552" spans="16:18">
      <c r="P3552" s="12" t="n">
        <v>40198</v>
      </c>
      <c r="Q3552">
        <f>Q3545-1</f>
        <v>4</v>
      </c>
      <c r="R3552" t="n">
        <v>17</v>
      </c>
    </row>
    <row r="3553" spans="16:18">
      <c r="P3553" s="12" t="n">
        <v>40197</v>
      </c>
      <c r="Q3553">
        <f>Q3546-1</f>
        <v>4</v>
      </c>
      <c r="R3553" t="n">
        <v>17</v>
      </c>
    </row>
    <row r="3554" spans="16:18">
      <c r="P3554" s="12" t="n">
        <v>40196</v>
      </c>
      <c r="Q3554">
        <f>Q3547-1</f>
        <v>4</v>
      </c>
      <c r="R3554" t="n">
        <v>17</v>
      </c>
    </row>
    <row r="3555" spans="16:18">
      <c r="P3555" s="12" t="n">
        <v>40195</v>
      </c>
      <c r="Q3555">
        <f>Q3548-1</f>
        <v>3</v>
      </c>
      <c r="R3555" t="n">
        <v>17</v>
      </c>
    </row>
    <row r="3556" spans="16:18">
      <c r="P3556" s="12" t="n">
        <v>40194</v>
      </c>
      <c r="Q3556">
        <f>Q3549-1</f>
        <v>3</v>
      </c>
      <c r="R3556" t="n">
        <v>17</v>
      </c>
    </row>
    <row r="3557" spans="16:18">
      <c r="P3557" s="12" t="n">
        <v>40193</v>
      </c>
      <c r="Q3557">
        <f>Q3550-1</f>
        <v>3</v>
      </c>
      <c r="R3557" t="n">
        <v>17</v>
      </c>
    </row>
    <row r="3558" spans="16:18">
      <c r="P3558" s="12" t="n">
        <v>40192</v>
      </c>
      <c r="Q3558">
        <f>Q3551-1</f>
        <v>3</v>
      </c>
      <c r="R3558" t="n">
        <v>17</v>
      </c>
    </row>
    <row r="3559" spans="16:18">
      <c r="P3559" s="12" t="n">
        <v>40191</v>
      </c>
      <c r="Q3559">
        <f>Q3552-1</f>
        <v>3</v>
      </c>
      <c r="R3559" t="n">
        <v>17</v>
      </c>
    </row>
    <row r="3560" spans="16:18">
      <c r="P3560" s="12" t="n">
        <v>40190</v>
      </c>
      <c r="Q3560">
        <f>Q3553-1</f>
        <v>3</v>
      </c>
      <c r="R3560" t="n">
        <v>17</v>
      </c>
    </row>
    <row r="3561" spans="16:18">
      <c r="P3561" s="12" t="n">
        <v>40189</v>
      </c>
      <c r="Q3561">
        <f>Q3554-1</f>
        <v>3</v>
      </c>
      <c r="R3561" t="n">
        <v>17</v>
      </c>
    </row>
    <row r="3562" spans="16:18">
      <c r="P3562" s="12" t="n">
        <v>40188</v>
      </c>
      <c r="Q3562">
        <f>Q3555-1</f>
        <v>2</v>
      </c>
      <c r="R3562" t="n">
        <v>17</v>
      </c>
    </row>
    <row r="3563" spans="16:18">
      <c r="P3563" s="12" t="n">
        <v>40187</v>
      </c>
      <c r="Q3563">
        <f>Q3556-1</f>
        <v>2</v>
      </c>
      <c r="R3563" t="n">
        <v>17</v>
      </c>
    </row>
    <row r="3564" spans="16:18">
      <c r="P3564" s="12" t="n">
        <v>40186</v>
      </c>
      <c r="Q3564">
        <f>Q3557-1</f>
        <v>2</v>
      </c>
      <c r="R3564" t="n">
        <v>17</v>
      </c>
    </row>
    <row r="3565" spans="16:18">
      <c r="P3565" s="12" t="n">
        <v>40185</v>
      </c>
      <c r="Q3565">
        <f>Q3558-1</f>
        <v>2</v>
      </c>
      <c r="R3565" t="n">
        <v>17</v>
      </c>
    </row>
    <row r="3566" spans="16:18">
      <c r="P3566" s="12" t="n">
        <v>40184</v>
      </c>
      <c r="Q3566">
        <f>Q3559-1</f>
        <v>2</v>
      </c>
      <c r="R3566" t="n">
        <v>17</v>
      </c>
    </row>
    <row r="3567" spans="16:18">
      <c r="P3567" s="12" t="n">
        <v>40183</v>
      </c>
      <c r="Q3567">
        <f>Q3560-1</f>
        <v>2</v>
      </c>
      <c r="R3567" t="n">
        <v>17</v>
      </c>
    </row>
    <row r="3568" spans="16:18">
      <c r="P3568" s="12" t="n">
        <v>40182</v>
      </c>
      <c r="Q3568">
        <f>Q3561-1</f>
        <v>2</v>
      </c>
      <c r="R3568" t="n">
        <v>17</v>
      </c>
    </row>
    <row r="3569" spans="16:18">
      <c r="P3569" s="12" t="n">
        <v>40181</v>
      </c>
      <c r="Q3569">
        <f>Q3562-1</f>
        <v>1</v>
      </c>
      <c r="R3569" t="n">
        <v>17</v>
      </c>
    </row>
    <row r="3570" spans="16:18">
      <c r="P3570" s="12" t="n">
        <v>40180</v>
      </c>
      <c r="Q3570">
        <f>Q3563-1</f>
        <v>1</v>
      </c>
      <c r="R3570" t="n">
        <v>17</v>
      </c>
    </row>
    <row r="3571" spans="16:18">
      <c r="P3571" s="12" t="n">
        <v>40179</v>
      </c>
      <c r="Q3571">
        <f>Q3564-1</f>
        <v>1</v>
      </c>
      <c r="R3571" t="n">
        <v>17</v>
      </c>
    </row>
    <row r="3572" spans="16:18">
      <c r="P3572" s="12" t="n">
        <v>40178</v>
      </c>
      <c r="Q3572">
        <f>Q3565-1</f>
        <v>1</v>
      </c>
      <c r="R3572" t="n">
        <v>17</v>
      </c>
    </row>
    <row r="3573" spans="16:18">
      <c r="P3573" s="12" t="n">
        <v>40177</v>
      </c>
      <c r="Q3573">
        <f>Q3566-1</f>
        <v>1</v>
      </c>
      <c r="R3573" t="n">
        <v>17</v>
      </c>
    </row>
    <row r="3574" spans="16:18">
      <c r="P3574" s="12" t="n">
        <v>40176</v>
      </c>
      <c r="Q3574">
        <f>Q3567-1</f>
        <v>1</v>
      </c>
      <c r="R3574" t="n">
        <v>17</v>
      </c>
    </row>
    <row r="3575" spans="16:18">
      <c r="P3575" s="12" t="n">
        <v>40175</v>
      </c>
      <c r="Q3575">
        <f>Q3568-1</f>
        <v>1</v>
      </c>
      <c r="R3575" t="n">
        <v>17</v>
      </c>
    </row>
    <row r="3576" spans="16:18">
      <c r="P3576" s="12" t="n">
        <v>40174</v>
      </c>
      <c r="Q3576" t="n">
        <v>16</v>
      </c>
      <c r="R3576" t="n">
        <v>16</v>
      </c>
    </row>
    <row r="3577" spans="16:18">
      <c r="P3577" s="12" t="n">
        <v>40173</v>
      </c>
      <c r="Q3577" t="n">
        <v>16</v>
      </c>
      <c r="R3577" t="n">
        <v>16</v>
      </c>
    </row>
    <row r="3578" spans="16:18">
      <c r="P3578" s="12" t="n">
        <v>40172</v>
      </c>
      <c r="Q3578" t="n">
        <v>16</v>
      </c>
      <c r="R3578" t="n">
        <v>16</v>
      </c>
    </row>
    <row r="3579" spans="16:18">
      <c r="P3579" s="12" t="n">
        <v>40171</v>
      </c>
      <c r="Q3579" t="n">
        <v>16</v>
      </c>
      <c r="R3579" t="n">
        <v>16</v>
      </c>
    </row>
    <row r="3580" spans="16:18">
      <c r="P3580" s="12" t="n">
        <v>40170</v>
      </c>
      <c r="Q3580" t="n">
        <v>16</v>
      </c>
      <c r="R3580" t="n">
        <v>16</v>
      </c>
    </row>
    <row r="3581" spans="16:18">
      <c r="P3581" s="12" t="n">
        <v>40169</v>
      </c>
      <c r="Q3581" t="n">
        <v>16</v>
      </c>
      <c r="R3581" t="n">
        <v>16</v>
      </c>
    </row>
    <row r="3582" spans="16:18">
      <c r="P3582" s="12" t="n">
        <v>40168</v>
      </c>
      <c r="Q3582" t="n">
        <v>16</v>
      </c>
      <c r="R3582" t="n">
        <v>16</v>
      </c>
    </row>
    <row r="3583" spans="16:18">
      <c r="P3583" s="12" t="n">
        <v>40167</v>
      </c>
      <c r="Q3583">
        <f>Q3576-1</f>
        <v>15</v>
      </c>
      <c r="R3583" t="n">
        <v>16</v>
      </c>
    </row>
    <row r="3584" spans="16:18">
      <c r="P3584" s="12" t="n">
        <v>40166</v>
      </c>
      <c r="Q3584">
        <f>Q3577-1</f>
        <v>15</v>
      </c>
      <c r="R3584" t="n">
        <v>16</v>
      </c>
    </row>
    <row r="3585" spans="16:18">
      <c r="P3585" s="12" t="n">
        <v>40165</v>
      </c>
      <c r="Q3585">
        <f>Q3578-1</f>
        <v>15</v>
      </c>
      <c r="R3585" t="n">
        <v>16</v>
      </c>
    </row>
    <row r="3586" spans="16:18">
      <c r="P3586" s="12" t="n">
        <v>40164</v>
      </c>
      <c r="Q3586">
        <f>Q3579-1</f>
        <v>15</v>
      </c>
      <c r="R3586" t="n">
        <v>16</v>
      </c>
    </row>
    <row r="3587" spans="16:18">
      <c r="P3587" s="12" t="n">
        <v>40163</v>
      </c>
      <c r="Q3587">
        <f>Q3580-1</f>
        <v>15</v>
      </c>
      <c r="R3587" t="n">
        <v>16</v>
      </c>
    </row>
    <row r="3588" spans="16:18">
      <c r="P3588" s="12" t="n">
        <v>40162</v>
      </c>
      <c r="Q3588">
        <f>Q3581-1</f>
        <v>15</v>
      </c>
      <c r="R3588" t="n">
        <v>16</v>
      </c>
    </row>
    <row r="3589" spans="16:18">
      <c r="P3589" s="12" t="n">
        <v>40161</v>
      </c>
      <c r="Q3589">
        <f>Q3582-1</f>
        <v>15</v>
      </c>
      <c r="R3589" t="n">
        <v>16</v>
      </c>
    </row>
    <row r="3590" spans="16:18">
      <c r="P3590" s="12" t="n">
        <v>40160</v>
      </c>
      <c r="Q3590">
        <f>Q3583-1</f>
        <v>14</v>
      </c>
      <c r="R3590" t="n">
        <v>16</v>
      </c>
    </row>
    <row r="3591" spans="16:18">
      <c r="P3591" s="12" t="n">
        <v>40159</v>
      </c>
      <c r="Q3591">
        <f>Q3584-1</f>
        <v>14</v>
      </c>
      <c r="R3591" t="n">
        <v>16</v>
      </c>
    </row>
    <row r="3592" spans="16:18">
      <c r="P3592" s="12" t="n">
        <v>40158</v>
      </c>
      <c r="Q3592">
        <f>Q3585-1</f>
        <v>14</v>
      </c>
      <c r="R3592" t="n">
        <v>16</v>
      </c>
    </row>
    <row r="3593" spans="16:18">
      <c r="P3593" s="12" t="n">
        <v>40157</v>
      </c>
      <c r="Q3593">
        <f>Q3586-1</f>
        <v>14</v>
      </c>
      <c r="R3593" t="n">
        <v>16</v>
      </c>
    </row>
    <row r="3594" spans="16:18">
      <c r="P3594" s="12" t="n">
        <v>40156</v>
      </c>
      <c r="Q3594">
        <f>Q3587-1</f>
        <v>14</v>
      </c>
      <c r="R3594" t="n">
        <v>16</v>
      </c>
    </row>
    <row r="3595" spans="16:18">
      <c r="P3595" s="12" t="n">
        <v>40155</v>
      </c>
      <c r="Q3595">
        <f>Q3588-1</f>
        <v>14</v>
      </c>
      <c r="R3595" t="n">
        <v>16</v>
      </c>
    </row>
    <row r="3596" spans="16:18">
      <c r="P3596" s="12" t="n">
        <v>40154</v>
      </c>
      <c r="Q3596">
        <f>Q3589-1</f>
        <v>14</v>
      </c>
      <c r="R3596" t="n">
        <v>16</v>
      </c>
    </row>
    <row r="3597" spans="16:18">
      <c r="P3597" s="12" t="n">
        <v>40153</v>
      </c>
      <c r="Q3597">
        <f>Q3590-1</f>
        <v>13</v>
      </c>
      <c r="R3597" t="n">
        <v>16</v>
      </c>
    </row>
    <row r="3598" spans="16:18">
      <c r="P3598" s="12" t="n">
        <v>40152</v>
      </c>
      <c r="Q3598">
        <f>Q3591-1</f>
        <v>13</v>
      </c>
      <c r="R3598" t="n">
        <v>16</v>
      </c>
    </row>
    <row r="3599" spans="16:18">
      <c r="P3599" s="12" t="n">
        <v>40151</v>
      </c>
      <c r="Q3599">
        <f>Q3592-1</f>
        <v>13</v>
      </c>
      <c r="R3599" t="n">
        <v>16</v>
      </c>
    </row>
    <row r="3600" spans="16:18">
      <c r="P3600" s="12" t="n">
        <v>40150</v>
      </c>
      <c r="Q3600">
        <f>Q3593-1</f>
        <v>13</v>
      </c>
      <c r="R3600" t="n">
        <v>16</v>
      </c>
    </row>
    <row r="3601" spans="16:18">
      <c r="P3601" s="12" t="n">
        <v>40149</v>
      </c>
      <c r="Q3601">
        <f>Q3594-1</f>
        <v>13</v>
      </c>
      <c r="R3601" t="n">
        <v>16</v>
      </c>
    </row>
    <row r="3602" spans="16:18">
      <c r="P3602" s="12" t="n">
        <v>40148</v>
      </c>
      <c r="Q3602">
        <f>Q3595-1</f>
        <v>13</v>
      </c>
      <c r="R3602" t="n">
        <v>16</v>
      </c>
    </row>
    <row r="3603" spans="16:18">
      <c r="P3603" s="12" t="n">
        <v>40147</v>
      </c>
      <c r="Q3603">
        <f>Q3596-1</f>
        <v>13</v>
      </c>
      <c r="R3603" t="n">
        <v>16</v>
      </c>
    </row>
    <row r="3604" spans="16:18">
      <c r="P3604" s="12" t="n">
        <v>40146</v>
      </c>
      <c r="Q3604">
        <f>Q3597-1</f>
        <v>12</v>
      </c>
      <c r="R3604" t="n">
        <v>16</v>
      </c>
    </row>
    <row r="3605" spans="16:18">
      <c r="P3605" s="12" t="n">
        <v>40145</v>
      </c>
      <c r="Q3605">
        <f>Q3598-1</f>
        <v>12</v>
      </c>
      <c r="R3605" t="n">
        <v>16</v>
      </c>
    </row>
    <row r="3606" spans="16:18">
      <c r="P3606" s="12" t="n">
        <v>40144</v>
      </c>
      <c r="Q3606">
        <f>Q3599-1</f>
        <v>12</v>
      </c>
      <c r="R3606" t="n">
        <v>16</v>
      </c>
    </row>
    <row r="3607" spans="16:18">
      <c r="P3607" s="12" t="n">
        <v>40143</v>
      </c>
      <c r="Q3607">
        <f>Q3600-1</f>
        <v>12</v>
      </c>
      <c r="R3607" t="n">
        <v>16</v>
      </c>
    </row>
    <row r="3608" spans="16:18">
      <c r="P3608" s="12" t="n">
        <v>40142</v>
      </c>
      <c r="Q3608">
        <f>Q3601-1</f>
        <v>12</v>
      </c>
      <c r="R3608" t="n">
        <v>16</v>
      </c>
    </row>
    <row r="3609" spans="16:18">
      <c r="P3609" s="12" t="n">
        <v>40141</v>
      </c>
      <c r="Q3609">
        <f>Q3602-1</f>
        <v>12</v>
      </c>
      <c r="R3609" t="n">
        <v>16</v>
      </c>
    </row>
    <row r="3610" spans="16:18">
      <c r="P3610" s="12" t="n">
        <v>40140</v>
      </c>
      <c r="Q3610">
        <f>Q3603-1</f>
        <v>12</v>
      </c>
      <c r="R3610" t="n">
        <v>16</v>
      </c>
    </row>
    <row r="3611" spans="16:18">
      <c r="P3611" s="12" t="n">
        <v>40139</v>
      </c>
      <c r="Q3611">
        <f>Q3604-1</f>
        <v>11</v>
      </c>
      <c r="R3611" t="n">
        <v>16</v>
      </c>
    </row>
    <row r="3612" spans="16:18">
      <c r="P3612" s="12" t="n">
        <v>40138</v>
      </c>
      <c r="Q3612">
        <f>Q3605-1</f>
        <v>11</v>
      </c>
      <c r="R3612" t="n">
        <v>16</v>
      </c>
    </row>
    <row r="3613" spans="16:18">
      <c r="P3613" s="12" t="n">
        <v>40137</v>
      </c>
      <c r="Q3613">
        <f>Q3606-1</f>
        <v>11</v>
      </c>
      <c r="R3613" t="n">
        <v>16</v>
      </c>
    </row>
    <row r="3614" spans="16:18">
      <c r="P3614" s="12" t="n">
        <v>40136</v>
      </c>
      <c r="Q3614">
        <f>Q3607-1</f>
        <v>11</v>
      </c>
      <c r="R3614" t="n">
        <v>16</v>
      </c>
    </row>
    <row r="3615" spans="16:18">
      <c r="P3615" s="12" t="n">
        <v>40135</v>
      </c>
      <c r="Q3615">
        <f>Q3608-1</f>
        <v>11</v>
      </c>
      <c r="R3615" t="n">
        <v>16</v>
      </c>
    </row>
    <row r="3616" spans="16:18">
      <c r="P3616" s="12" t="n">
        <v>40134</v>
      </c>
      <c r="Q3616">
        <f>Q3609-1</f>
        <v>11</v>
      </c>
      <c r="R3616" t="n">
        <v>16</v>
      </c>
    </row>
    <row r="3617" spans="16:18">
      <c r="P3617" s="12" t="n">
        <v>40133</v>
      </c>
      <c r="Q3617">
        <f>Q3610-1</f>
        <v>11</v>
      </c>
      <c r="R3617" t="n">
        <v>16</v>
      </c>
    </row>
    <row r="3618" spans="16:18">
      <c r="P3618" s="12" t="n">
        <v>40132</v>
      </c>
      <c r="Q3618">
        <f>Q3611-1</f>
        <v>10</v>
      </c>
      <c r="R3618" t="n">
        <v>16</v>
      </c>
    </row>
    <row r="3619" spans="16:18">
      <c r="P3619" s="12" t="n">
        <v>40131</v>
      </c>
      <c r="Q3619">
        <f>Q3612-1</f>
        <v>10</v>
      </c>
      <c r="R3619" t="n">
        <v>16</v>
      </c>
    </row>
    <row r="3620" spans="16:18">
      <c r="P3620" s="12" t="n">
        <v>40130</v>
      </c>
      <c r="Q3620">
        <f>Q3613-1</f>
        <v>10</v>
      </c>
      <c r="R3620" t="n">
        <v>16</v>
      </c>
    </row>
    <row r="3621" spans="16:18">
      <c r="P3621" s="12" t="n">
        <v>40129</v>
      </c>
      <c r="Q3621">
        <f>Q3614-1</f>
        <v>10</v>
      </c>
      <c r="R3621" t="n">
        <v>16</v>
      </c>
    </row>
    <row r="3622" spans="16:18">
      <c r="P3622" s="12" t="n">
        <v>40128</v>
      </c>
      <c r="Q3622">
        <f>Q3615-1</f>
        <v>10</v>
      </c>
      <c r="R3622" t="n">
        <v>16</v>
      </c>
    </row>
    <row r="3623" spans="16:18">
      <c r="P3623" s="12" t="n">
        <v>40127</v>
      </c>
      <c r="Q3623">
        <f>Q3616-1</f>
        <v>10</v>
      </c>
      <c r="R3623" t="n">
        <v>16</v>
      </c>
    </row>
    <row r="3624" spans="16:18">
      <c r="P3624" s="12" t="n">
        <v>40126</v>
      </c>
      <c r="Q3624">
        <f>Q3617-1</f>
        <v>10</v>
      </c>
      <c r="R3624" t="n">
        <v>16</v>
      </c>
    </row>
    <row r="3625" spans="16:18">
      <c r="P3625" s="12" t="n">
        <v>40125</v>
      </c>
      <c r="Q3625">
        <f>Q3618-1</f>
        <v>9</v>
      </c>
      <c r="R3625" t="n">
        <v>16</v>
      </c>
    </row>
    <row r="3626" spans="16:18">
      <c r="P3626" s="12" t="n">
        <v>40124</v>
      </c>
      <c r="Q3626">
        <f>Q3619-1</f>
        <v>9</v>
      </c>
      <c r="R3626" t="n">
        <v>16</v>
      </c>
    </row>
    <row r="3627" spans="16:18">
      <c r="P3627" s="12" t="n">
        <v>40123</v>
      </c>
      <c r="Q3627">
        <f>Q3620-1</f>
        <v>9</v>
      </c>
      <c r="R3627" t="n">
        <v>16</v>
      </c>
    </row>
    <row r="3628" spans="16:18">
      <c r="P3628" s="12" t="n">
        <v>40122</v>
      </c>
      <c r="Q3628">
        <f>Q3621-1</f>
        <v>9</v>
      </c>
      <c r="R3628" t="n">
        <v>16</v>
      </c>
    </row>
    <row r="3629" spans="16:18">
      <c r="P3629" s="12" t="n">
        <v>40121</v>
      </c>
      <c r="Q3629">
        <f>Q3622-1</f>
        <v>9</v>
      </c>
      <c r="R3629" t="n">
        <v>16</v>
      </c>
    </row>
    <row r="3630" spans="16:18">
      <c r="P3630" s="12" t="n">
        <v>40120</v>
      </c>
      <c r="Q3630">
        <f>Q3623-1</f>
        <v>9</v>
      </c>
      <c r="R3630" t="n">
        <v>16</v>
      </c>
    </row>
    <row r="3631" spans="16:18">
      <c r="P3631" s="12" t="n">
        <v>40119</v>
      </c>
      <c r="Q3631">
        <f>Q3624-1</f>
        <v>9</v>
      </c>
      <c r="R3631" t="n">
        <v>16</v>
      </c>
    </row>
    <row r="3632" spans="16:18">
      <c r="P3632" s="12" t="n">
        <v>40118</v>
      </c>
      <c r="Q3632">
        <f>Q3625-1</f>
        <v>8</v>
      </c>
      <c r="R3632" t="n">
        <v>16</v>
      </c>
    </row>
    <row r="3633" spans="16:18">
      <c r="P3633" s="12" t="n">
        <v>40117</v>
      </c>
      <c r="Q3633">
        <f>Q3626-1</f>
        <v>8</v>
      </c>
      <c r="R3633" t="n">
        <v>16</v>
      </c>
    </row>
    <row r="3634" spans="16:18">
      <c r="P3634" s="12" t="n">
        <v>40116</v>
      </c>
      <c r="Q3634">
        <f>Q3627-1</f>
        <v>8</v>
      </c>
      <c r="R3634" t="n">
        <v>16</v>
      </c>
    </row>
    <row r="3635" spans="16:18">
      <c r="P3635" s="12" t="n">
        <v>40115</v>
      </c>
      <c r="Q3635">
        <f>Q3628-1</f>
        <v>8</v>
      </c>
      <c r="R3635" t="n">
        <v>16</v>
      </c>
    </row>
    <row r="3636" spans="16:18">
      <c r="P3636" s="12" t="n">
        <v>40114</v>
      </c>
      <c r="Q3636">
        <f>Q3629-1</f>
        <v>8</v>
      </c>
      <c r="R3636" t="n">
        <v>16</v>
      </c>
    </row>
    <row r="3637" spans="16:18">
      <c r="P3637" s="12" t="n">
        <v>40113</v>
      </c>
      <c r="Q3637">
        <f>Q3630-1</f>
        <v>8</v>
      </c>
      <c r="R3637" t="n">
        <v>16</v>
      </c>
    </row>
    <row r="3638" spans="16:18">
      <c r="P3638" s="12" t="n">
        <v>40112</v>
      </c>
      <c r="Q3638">
        <f>Q3631-1</f>
        <v>8</v>
      </c>
      <c r="R3638" t="n">
        <v>16</v>
      </c>
    </row>
    <row r="3639" spans="16:18">
      <c r="P3639" s="12" t="n">
        <v>40111</v>
      </c>
      <c r="Q3639">
        <f>Q3632-1</f>
        <v>7</v>
      </c>
      <c r="R3639" t="n">
        <v>16</v>
      </c>
    </row>
    <row r="3640" spans="16:18">
      <c r="P3640" s="12" t="n">
        <v>40110</v>
      </c>
      <c r="Q3640">
        <f>Q3633-1</f>
        <v>7</v>
      </c>
      <c r="R3640" t="n">
        <v>16</v>
      </c>
    </row>
    <row r="3641" spans="16:18">
      <c r="P3641" s="12" t="n">
        <v>40109</v>
      </c>
      <c r="Q3641">
        <f>Q3634-1</f>
        <v>7</v>
      </c>
      <c r="R3641" t="n">
        <v>16</v>
      </c>
    </row>
    <row r="3642" spans="16:18">
      <c r="P3642" s="12" t="n">
        <v>40108</v>
      </c>
      <c r="Q3642">
        <f>Q3635-1</f>
        <v>7</v>
      </c>
      <c r="R3642" t="n">
        <v>16</v>
      </c>
    </row>
    <row r="3643" spans="16:18">
      <c r="P3643" s="12" t="n">
        <v>40107</v>
      </c>
      <c r="Q3643">
        <f>Q3636-1</f>
        <v>7</v>
      </c>
      <c r="R3643" t="n">
        <v>16</v>
      </c>
    </row>
    <row r="3644" spans="16:18">
      <c r="P3644" s="12" t="n">
        <v>40106</v>
      </c>
      <c r="Q3644">
        <f>Q3637-1</f>
        <v>7</v>
      </c>
      <c r="R3644" t="n">
        <v>16</v>
      </c>
    </row>
    <row r="3645" spans="16:18">
      <c r="P3645" s="12" t="n">
        <v>40105</v>
      </c>
      <c r="Q3645">
        <f>Q3638-1</f>
        <v>7</v>
      </c>
      <c r="R3645" t="n">
        <v>16</v>
      </c>
    </row>
    <row r="3646" spans="16:18">
      <c r="P3646" s="12" t="n">
        <v>40104</v>
      </c>
      <c r="Q3646">
        <f>Q3639-1</f>
        <v>6</v>
      </c>
      <c r="R3646" t="n">
        <v>16</v>
      </c>
    </row>
    <row r="3647" spans="16:18">
      <c r="P3647" s="12" t="n">
        <v>40103</v>
      </c>
      <c r="Q3647">
        <f>Q3640-1</f>
        <v>6</v>
      </c>
      <c r="R3647" t="n">
        <v>16</v>
      </c>
    </row>
    <row r="3648" spans="16:18">
      <c r="P3648" s="12" t="n">
        <v>40102</v>
      </c>
      <c r="Q3648">
        <f>Q3641-1</f>
        <v>6</v>
      </c>
      <c r="R3648" t="n">
        <v>16</v>
      </c>
    </row>
    <row r="3649" spans="16:18">
      <c r="P3649" s="12" t="n">
        <v>40101</v>
      </c>
      <c r="Q3649">
        <f>Q3642-1</f>
        <v>6</v>
      </c>
      <c r="R3649" t="n">
        <v>16</v>
      </c>
    </row>
    <row r="3650" spans="16:18">
      <c r="P3650" s="12" t="n">
        <v>40100</v>
      </c>
      <c r="Q3650">
        <f>Q3643-1</f>
        <v>6</v>
      </c>
      <c r="R3650" t="n">
        <v>16</v>
      </c>
    </row>
    <row r="3651" spans="16:18">
      <c r="P3651" s="12" t="n">
        <v>40099</v>
      </c>
      <c r="Q3651">
        <f>Q3644-1</f>
        <v>6</v>
      </c>
      <c r="R3651" t="n">
        <v>16</v>
      </c>
    </row>
    <row r="3652" spans="16:18">
      <c r="P3652" s="12" t="n">
        <v>40098</v>
      </c>
      <c r="Q3652">
        <f>Q3645-1</f>
        <v>6</v>
      </c>
      <c r="R3652" t="n">
        <v>16</v>
      </c>
    </row>
    <row r="3653" spans="16:18">
      <c r="P3653" s="12" t="n">
        <v>40097</v>
      </c>
      <c r="Q3653">
        <f>Q3646-1</f>
        <v>5</v>
      </c>
      <c r="R3653" t="n">
        <v>16</v>
      </c>
    </row>
    <row r="3654" spans="16:18">
      <c r="P3654" s="12" t="n">
        <v>40096</v>
      </c>
      <c r="Q3654">
        <f>Q3647-1</f>
        <v>5</v>
      </c>
      <c r="R3654" t="n">
        <v>16</v>
      </c>
    </row>
    <row r="3655" spans="16:18">
      <c r="P3655" s="12" t="n">
        <v>40095</v>
      </c>
      <c r="Q3655">
        <f>Q3648-1</f>
        <v>5</v>
      </c>
      <c r="R3655" t="n">
        <v>16</v>
      </c>
    </row>
    <row r="3656" spans="16:18">
      <c r="P3656" s="12" t="n">
        <v>40094</v>
      </c>
      <c r="Q3656">
        <f>Q3649-1</f>
        <v>5</v>
      </c>
      <c r="R3656" t="n">
        <v>16</v>
      </c>
    </row>
    <row r="3657" spans="16:18">
      <c r="P3657" s="12" t="n">
        <v>40093</v>
      </c>
      <c r="Q3657">
        <f>Q3650-1</f>
        <v>5</v>
      </c>
      <c r="R3657" t="n">
        <v>16</v>
      </c>
    </row>
    <row r="3658" spans="16:18">
      <c r="P3658" s="12" t="n">
        <v>40092</v>
      </c>
      <c r="Q3658">
        <f>Q3651-1</f>
        <v>5</v>
      </c>
      <c r="R3658" t="n">
        <v>16</v>
      </c>
    </row>
    <row r="3659" spans="16:18">
      <c r="P3659" s="12" t="n">
        <v>40091</v>
      </c>
      <c r="Q3659">
        <f>Q3652-1</f>
        <v>5</v>
      </c>
      <c r="R3659" t="n">
        <v>16</v>
      </c>
    </row>
    <row r="3660" spans="16:18">
      <c r="P3660" s="12" t="n">
        <v>40090</v>
      </c>
      <c r="Q3660">
        <f>Q3653-1</f>
        <v>4</v>
      </c>
      <c r="R3660" t="n">
        <v>16</v>
      </c>
    </row>
    <row r="3661" spans="16:18">
      <c r="P3661" s="12" t="n">
        <v>40089</v>
      </c>
      <c r="Q3661">
        <f>Q3654-1</f>
        <v>4</v>
      </c>
      <c r="R3661" t="n">
        <v>16</v>
      </c>
    </row>
    <row r="3662" spans="16:18">
      <c r="P3662" s="12" t="n">
        <v>40088</v>
      </c>
      <c r="Q3662">
        <f>Q3655-1</f>
        <v>4</v>
      </c>
      <c r="R3662" t="n">
        <v>16</v>
      </c>
    </row>
    <row r="3663" spans="16:18">
      <c r="P3663" s="12" t="n">
        <v>40087</v>
      </c>
      <c r="Q3663">
        <f>Q3656-1</f>
        <v>4</v>
      </c>
      <c r="R3663" t="n">
        <v>16</v>
      </c>
    </row>
    <row r="3664" spans="16:18">
      <c r="P3664" s="12" t="n">
        <v>40086</v>
      </c>
      <c r="Q3664">
        <f>Q3657-1</f>
        <v>4</v>
      </c>
      <c r="R3664" t="n">
        <v>16</v>
      </c>
    </row>
    <row r="3665" spans="16:18">
      <c r="P3665" s="12" t="n">
        <v>40085</v>
      </c>
      <c r="Q3665">
        <f>Q3658-1</f>
        <v>4</v>
      </c>
      <c r="R3665" t="n">
        <v>16</v>
      </c>
    </row>
    <row r="3666" spans="16:18">
      <c r="P3666" s="12" t="n">
        <v>40084</v>
      </c>
      <c r="Q3666">
        <f>Q3659-1</f>
        <v>4</v>
      </c>
      <c r="R3666" t="n">
        <v>16</v>
      </c>
    </row>
    <row r="3667" spans="16:18">
      <c r="P3667" s="12" t="n">
        <v>40083</v>
      </c>
      <c r="Q3667">
        <f>Q3660-1</f>
        <v>3</v>
      </c>
      <c r="R3667" t="n">
        <v>16</v>
      </c>
    </row>
    <row r="3668" spans="16:18">
      <c r="P3668" s="12" t="n">
        <v>40082</v>
      </c>
      <c r="Q3668">
        <f>Q3661-1</f>
        <v>3</v>
      </c>
      <c r="R3668" t="n">
        <v>16</v>
      </c>
    </row>
    <row r="3669" spans="16:18">
      <c r="P3669" s="12" t="n">
        <v>40081</v>
      </c>
      <c r="Q3669">
        <f>Q3662-1</f>
        <v>3</v>
      </c>
      <c r="R3669" t="n">
        <v>16</v>
      </c>
    </row>
    <row r="3670" spans="16:18">
      <c r="P3670" s="12" t="n">
        <v>40080</v>
      </c>
      <c r="Q3670">
        <f>Q3663-1</f>
        <v>3</v>
      </c>
      <c r="R3670" t="n">
        <v>16</v>
      </c>
    </row>
    <row r="3671" spans="16:18">
      <c r="P3671" s="12" t="n">
        <v>40079</v>
      </c>
      <c r="Q3671">
        <f>Q3664-1</f>
        <v>3</v>
      </c>
      <c r="R3671" t="n">
        <v>16</v>
      </c>
    </row>
    <row r="3672" spans="16:18">
      <c r="P3672" s="12" t="n">
        <v>40078</v>
      </c>
      <c r="Q3672">
        <f>Q3665-1</f>
        <v>3</v>
      </c>
      <c r="R3672" t="n">
        <v>16</v>
      </c>
    </row>
    <row r="3673" spans="16:18">
      <c r="P3673" s="12" t="n">
        <v>40077</v>
      </c>
      <c r="Q3673">
        <f>Q3666-1</f>
        <v>3</v>
      </c>
      <c r="R3673" t="n">
        <v>16</v>
      </c>
    </row>
    <row r="3674" spans="16:18">
      <c r="P3674" s="12" t="n">
        <v>40076</v>
      </c>
      <c r="Q3674">
        <f>Q3667-1</f>
        <v>2</v>
      </c>
      <c r="R3674" t="n">
        <v>16</v>
      </c>
    </row>
    <row r="3675" spans="16:18">
      <c r="P3675" s="12" t="n">
        <v>40075</v>
      </c>
      <c r="Q3675">
        <f>Q3668-1</f>
        <v>2</v>
      </c>
      <c r="R3675" t="n">
        <v>16</v>
      </c>
    </row>
    <row r="3676" spans="16:18">
      <c r="P3676" s="12" t="n">
        <v>40074</v>
      </c>
      <c r="Q3676">
        <f>Q3669-1</f>
        <v>2</v>
      </c>
      <c r="R3676" t="n">
        <v>16</v>
      </c>
    </row>
    <row r="3677" spans="16:18">
      <c r="P3677" s="12" t="n">
        <v>40073</v>
      </c>
      <c r="Q3677">
        <f>Q3670-1</f>
        <v>2</v>
      </c>
      <c r="R3677" t="n">
        <v>16</v>
      </c>
    </row>
    <row r="3678" spans="16:18">
      <c r="P3678" s="12" t="n">
        <v>40072</v>
      </c>
      <c r="Q3678">
        <f>Q3671-1</f>
        <v>2</v>
      </c>
      <c r="R3678" t="n">
        <v>16</v>
      </c>
    </row>
    <row r="3679" spans="16:18">
      <c r="P3679" s="12" t="n">
        <v>40071</v>
      </c>
      <c r="Q3679">
        <f>Q3672-1</f>
        <v>2</v>
      </c>
      <c r="R3679" t="n">
        <v>16</v>
      </c>
    </row>
    <row r="3680" spans="16:18">
      <c r="P3680" s="12" t="n">
        <v>40070</v>
      </c>
      <c r="Q3680">
        <f>Q3673-1</f>
        <v>2</v>
      </c>
      <c r="R3680" t="n">
        <v>16</v>
      </c>
    </row>
    <row r="3681" spans="16:18">
      <c r="P3681" s="12" t="n">
        <v>40069</v>
      </c>
      <c r="Q3681">
        <f>Q3674-1</f>
        <v>1</v>
      </c>
      <c r="R3681" t="n">
        <v>16</v>
      </c>
    </row>
    <row r="3682" spans="16:18">
      <c r="P3682" s="12" t="n">
        <v>40068</v>
      </c>
      <c r="Q3682">
        <f>Q3675-1</f>
        <v>1</v>
      </c>
      <c r="R3682" t="n">
        <v>16</v>
      </c>
    </row>
    <row r="3683" spans="16:18">
      <c r="P3683" s="12" t="n">
        <v>40067</v>
      </c>
      <c r="Q3683">
        <f>Q3676-1</f>
        <v>1</v>
      </c>
      <c r="R3683" t="n">
        <v>16</v>
      </c>
    </row>
    <row r="3684" spans="16:18">
      <c r="P3684" s="12" t="n">
        <v>40066</v>
      </c>
      <c r="Q3684">
        <f>Q3677-1</f>
        <v>1</v>
      </c>
      <c r="R3684" t="n">
        <v>16</v>
      </c>
    </row>
    <row r="3685" spans="16:18">
      <c r="P3685" s="12" t="n">
        <v>40065</v>
      </c>
      <c r="Q3685">
        <f>Q3678-1</f>
        <v>1</v>
      </c>
      <c r="R3685" t="n">
        <v>16</v>
      </c>
    </row>
    <row r="3686" spans="16:18">
      <c r="P3686" s="12" t="n">
        <v>40064</v>
      </c>
      <c r="Q3686">
        <f>Q3679-1</f>
        <v>1</v>
      </c>
      <c r="R3686" t="n">
        <v>16</v>
      </c>
    </row>
    <row r="3687" spans="16:18">
      <c r="P3687" s="12" t="n">
        <v>40063</v>
      </c>
      <c r="Q3687">
        <f>Q3680-1</f>
        <v>1</v>
      </c>
      <c r="R3687" t="n">
        <v>16</v>
      </c>
    </row>
    <row r="3688" spans="16:18">
      <c r="P3688" s="12" t="n">
        <v>40062</v>
      </c>
      <c r="Q3688" t="n">
        <v>16</v>
      </c>
      <c r="R3688" t="n">
        <v>15</v>
      </c>
    </row>
    <row r="3689" spans="16:18">
      <c r="P3689" s="12" t="n">
        <v>40061</v>
      </c>
      <c r="Q3689" t="n">
        <v>16</v>
      </c>
      <c r="R3689" t="n">
        <v>15</v>
      </c>
    </row>
    <row r="3690" spans="16:18">
      <c r="P3690" s="12" t="n">
        <v>40060</v>
      </c>
      <c r="Q3690" t="n">
        <v>16</v>
      </c>
      <c r="R3690" t="n">
        <v>15</v>
      </c>
    </row>
    <row r="3691" spans="16:18">
      <c r="P3691" s="12" t="n">
        <v>40059</v>
      </c>
      <c r="Q3691" t="n">
        <v>16</v>
      </c>
      <c r="R3691" t="n">
        <v>15</v>
      </c>
    </row>
    <row r="3692" spans="16:18">
      <c r="P3692" s="12" t="n">
        <v>40058</v>
      </c>
      <c r="Q3692" t="n">
        <v>16</v>
      </c>
      <c r="R3692" t="n">
        <v>15</v>
      </c>
    </row>
    <row r="3693" spans="16:18">
      <c r="P3693" s="12" t="n">
        <v>40057</v>
      </c>
      <c r="Q3693" t="n">
        <v>16</v>
      </c>
      <c r="R3693" t="n">
        <v>15</v>
      </c>
    </row>
    <row r="3694" spans="16:18">
      <c r="P3694" s="12" t="n">
        <v>40056</v>
      </c>
      <c r="Q3694" t="n">
        <v>16</v>
      </c>
      <c r="R3694" t="n">
        <v>15</v>
      </c>
    </row>
    <row r="3695" spans="16:18">
      <c r="P3695" s="12" t="n">
        <v>40055</v>
      </c>
      <c r="Q3695">
        <f>Q3688-1</f>
        <v>15</v>
      </c>
      <c r="R3695" t="n">
        <v>15</v>
      </c>
    </row>
    <row r="3696" spans="16:18">
      <c r="P3696" s="12" t="n">
        <v>40054</v>
      </c>
      <c r="Q3696">
        <f>Q3689-1</f>
        <v>15</v>
      </c>
      <c r="R3696" t="n">
        <v>15</v>
      </c>
    </row>
    <row r="3697" spans="16:18">
      <c r="P3697" s="12" t="n">
        <v>40053</v>
      </c>
      <c r="Q3697">
        <f>Q3690-1</f>
        <v>15</v>
      </c>
      <c r="R3697" t="n">
        <v>15</v>
      </c>
    </row>
    <row r="3698" spans="16:18">
      <c r="P3698" s="12" t="n">
        <v>40052</v>
      </c>
      <c r="Q3698">
        <f>Q3691-1</f>
        <v>15</v>
      </c>
      <c r="R3698" t="n">
        <v>15</v>
      </c>
    </row>
    <row r="3699" spans="16:18">
      <c r="P3699" s="12" t="n">
        <v>40051</v>
      </c>
      <c r="Q3699">
        <f>Q3692-1</f>
        <v>15</v>
      </c>
      <c r="R3699" t="n">
        <v>15</v>
      </c>
    </row>
    <row r="3700" spans="16:18">
      <c r="P3700" s="12" t="n">
        <v>40050</v>
      </c>
      <c r="Q3700">
        <f>Q3693-1</f>
        <v>15</v>
      </c>
      <c r="R3700" t="n">
        <v>15</v>
      </c>
    </row>
    <row r="3701" spans="16:18">
      <c r="P3701" s="12" t="n">
        <v>40049</v>
      </c>
      <c r="Q3701">
        <f>Q3694-1</f>
        <v>15</v>
      </c>
      <c r="R3701" t="n">
        <v>15</v>
      </c>
    </row>
    <row r="3702" spans="16:18">
      <c r="P3702" s="12" t="n">
        <v>40048</v>
      </c>
      <c r="Q3702">
        <f>Q3695-1</f>
        <v>14</v>
      </c>
      <c r="R3702" t="n">
        <v>15</v>
      </c>
    </row>
    <row r="3703" spans="16:18">
      <c r="P3703" s="12" t="n">
        <v>40047</v>
      </c>
      <c r="Q3703">
        <f>Q3696-1</f>
        <v>14</v>
      </c>
      <c r="R3703" t="n">
        <v>15</v>
      </c>
    </row>
    <row r="3704" spans="16:18">
      <c r="P3704" s="12" t="n">
        <v>40046</v>
      </c>
      <c r="Q3704">
        <f>Q3697-1</f>
        <v>14</v>
      </c>
      <c r="R3704" t="n">
        <v>15</v>
      </c>
    </row>
    <row r="3705" spans="16:18">
      <c r="P3705" s="12" t="n">
        <v>40045</v>
      </c>
      <c r="Q3705">
        <f>Q3698-1</f>
        <v>14</v>
      </c>
      <c r="R3705" t="n">
        <v>15</v>
      </c>
    </row>
    <row r="3706" spans="16:18">
      <c r="P3706" s="12" t="n">
        <v>40044</v>
      </c>
      <c r="Q3706">
        <f>Q3699-1</f>
        <v>14</v>
      </c>
      <c r="R3706" t="n">
        <v>15</v>
      </c>
    </row>
    <row r="3707" spans="16:18">
      <c r="P3707" s="12" t="n">
        <v>40043</v>
      </c>
      <c r="Q3707">
        <f>Q3700-1</f>
        <v>14</v>
      </c>
      <c r="R3707" t="n">
        <v>15</v>
      </c>
    </row>
    <row r="3708" spans="16:18">
      <c r="P3708" s="12" t="n">
        <v>40042</v>
      </c>
      <c r="Q3708">
        <f>Q3701-1</f>
        <v>14</v>
      </c>
      <c r="R3708" t="n">
        <v>15</v>
      </c>
    </row>
    <row r="3709" spans="16:18">
      <c r="P3709" s="12" t="n">
        <v>40041</v>
      </c>
      <c r="Q3709">
        <f>Q3702-1</f>
        <v>13</v>
      </c>
      <c r="R3709" t="n">
        <v>15</v>
      </c>
    </row>
    <row r="3710" spans="16:18">
      <c r="P3710" s="12" t="n">
        <v>40040</v>
      </c>
      <c r="Q3710">
        <f>Q3703-1</f>
        <v>13</v>
      </c>
      <c r="R3710" t="n">
        <v>15</v>
      </c>
    </row>
    <row r="3711" spans="16:18">
      <c r="P3711" s="12" t="n">
        <v>40039</v>
      </c>
      <c r="Q3711">
        <f>Q3704-1</f>
        <v>13</v>
      </c>
      <c r="R3711" t="n">
        <v>15</v>
      </c>
    </row>
    <row r="3712" spans="16:18">
      <c r="P3712" s="12" t="n">
        <v>40038</v>
      </c>
      <c r="Q3712">
        <f>Q3705-1</f>
        <v>13</v>
      </c>
      <c r="R3712" t="n">
        <v>15</v>
      </c>
    </row>
    <row r="3713" spans="16:18">
      <c r="P3713" s="12" t="n">
        <v>40037</v>
      </c>
      <c r="Q3713">
        <f>Q3706-1</f>
        <v>13</v>
      </c>
      <c r="R3713" t="n">
        <v>15</v>
      </c>
    </row>
    <row r="3714" spans="16:18">
      <c r="P3714" s="12" t="n">
        <v>40036</v>
      </c>
      <c r="Q3714">
        <f>Q3707-1</f>
        <v>13</v>
      </c>
      <c r="R3714" t="n">
        <v>15</v>
      </c>
    </row>
    <row r="3715" spans="16:18">
      <c r="P3715" s="12" t="n">
        <v>40035</v>
      </c>
      <c r="Q3715">
        <f>Q3708-1</f>
        <v>13</v>
      </c>
      <c r="R3715" t="n">
        <v>15</v>
      </c>
    </row>
    <row r="3716" spans="16:18">
      <c r="P3716" s="12" t="n">
        <v>40034</v>
      </c>
      <c r="Q3716">
        <f>Q3709-1</f>
        <v>12</v>
      </c>
      <c r="R3716" t="n">
        <v>15</v>
      </c>
    </row>
    <row r="3717" spans="16:18">
      <c r="P3717" s="12" t="n">
        <v>40033</v>
      </c>
      <c r="Q3717">
        <f>Q3710-1</f>
        <v>12</v>
      </c>
      <c r="R3717" t="n">
        <v>15</v>
      </c>
    </row>
    <row r="3718" spans="16:18">
      <c r="P3718" s="12" t="n">
        <v>40032</v>
      </c>
      <c r="Q3718">
        <f>Q3711-1</f>
        <v>12</v>
      </c>
      <c r="R3718" t="n">
        <v>15</v>
      </c>
    </row>
    <row r="3719" spans="16:18">
      <c r="P3719" s="12" t="n">
        <v>40031</v>
      </c>
      <c r="Q3719">
        <f>Q3712-1</f>
        <v>12</v>
      </c>
      <c r="R3719" t="n">
        <v>15</v>
      </c>
    </row>
    <row r="3720" spans="16:18">
      <c r="P3720" s="12" t="n">
        <v>40030</v>
      </c>
      <c r="Q3720">
        <f>Q3713-1</f>
        <v>12</v>
      </c>
      <c r="R3720" t="n">
        <v>15</v>
      </c>
    </row>
    <row r="3721" spans="16:18">
      <c r="P3721" s="12" t="n">
        <v>40029</v>
      </c>
      <c r="Q3721">
        <f>Q3714-1</f>
        <v>12</v>
      </c>
      <c r="R3721" t="n">
        <v>15</v>
      </c>
    </row>
    <row r="3722" spans="16:18">
      <c r="P3722" s="12" t="n">
        <v>40028</v>
      </c>
      <c r="Q3722">
        <f>Q3715-1</f>
        <v>12</v>
      </c>
      <c r="R3722" t="n">
        <v>15</v>
      </c>
    </row>
    <row r="3723" spans="16:18">
      <c r="P3723" s="12" t="n">
        <v>40027</v>
      </c>
      <c r="Q3723">
        <f>Q3716-1</f>
        <v>11</v>
      </c>
      <c r="R3723" t="n">
        <v>15</v>
      </c>
    </row>
    <row r="3724" spans="16:18">
      <c r="P3724" s="12" t="n">
        <v>40026</v>
      </c>
      <c r="Q3724">
        <f>Q3717-1</f>
        <v>11</v>
      </c>
      <c r="R3724" t="n">
        <v>15</v>
      </c>
    </row>
    <row r="3725" spans="16:18">
      <c r="P3725" s="12" t="n">
        <v>40025</v>
      </c>
      <c r="Q3725">
        <f>Q3718-1</f>
        <v>11</v>
      </c>
      <c r="R3725" t="n">
        <v>15</v>
      </c>
    </row>
    <row r="3726" spans="16:18">
      <c r="P3726" s="12" t="n">
        <v>40024</v>
      </c>
      <c r="Q3726">
        <f>Q3719-1</f>
        <v>11</v>
      </c>
      <c r="R3726" t="n">
        <v>15</v>
      </c>
    </row>
    <row r="3727" spans="16:18">
      <c r="P3727" s="12" t="n">
        <v>40023</v>
      </c>
      <c r="Q3727">
        <f>Q3720-1</f>
        <v>11</v>
      </c>
      <c r="R3727" t="n">
        <v>15</v>
      </c>
    </row>
    <row r="3728" spans="16:18">
      <c r="P3728" s="12" t="n">
        <v>40022</v>
      </c>
      <c r="Q3728">
        <f>Q3721-1</f>
        <v>11</v>
      </c>
      <c r="R3728" t="n">
        <v>15</v>
      </c>
    </row>
    <row r="3729" spans="16:18">
      <c r="P3729" s="12" t="n">
        <v>40021</v>
      </c>
      <c r="Q3729">
        <f>Q3722-1</f>
        <v>11</v>
      </c>
      <c r="R3729" t="n">
        <v>15</v>
      </c>
    </row>
    <row r="3730" spans="16:18">
      <c r="P3730" s="12" t="n">
        <v>40020</v>
      </c>
      <c r="Q3730">
        <f>Q3723-1</f>
        <v>10</v>
      </c>
      <c r="R3730" t="n">
        <v>15</v>
      </c>
    </row>
    <row r="3731" spans="16:18">
      <c r="P3731" s="12" t="n">
        <v>40019</v>
      </c>
      <c r="Q3731">
        <f>Q3724-1</f>
        <v>10</v>
      </c>
      <c r="R3731" t="n">
        <v>15</v>
      </c>
    </row>
    <row r="3732" spans="16:18">
      <c r="P3732" s="12" t="n">
        <v>40018</v>
      </c>
      <c r="Q3732">
        <f>Q3725-1</f>
        <v>10</v>
      </c>
      <c r="R3732" t="n">
        <v>15</v>
      </c>
    </row>
    <row r="3733" spans="16:18">
      <c r="P3733" s="12" t="n">
        <v>40017</v>
      </c>
      <c r="Q3733">
        <f>Q3726-1</f>
        <v>10</v>
      </c>
      <c r="R3733" t="n">
        <v>15</v>
      </c>
    </row>
    <row r="3734" spans="16:18">
      <c r="P3734" s="12" t="n">
        <v>40016</v>
      </c>
      <c r="Q3734">
        <f>Q3727-1</f>
        <v>10</v>
      </c>
      <c r="R3734" t="n">
        <v>15</v>
      </c>
    </row>
    <row r="3735" spans="16:18">
      <c r="P3735" s="12" t="n">
        <v>40015</v>
      </c>
      <c r="Q3735">
        <f>Q3728-1</f>
        <v>10</v>
      </c>
      <c r="R3735" t="n">
        <v>15</v>
      </c>
    </row>
    <row r="3736" spans="16:18">
      <c r="P3736" s="12" t="n">
        <v>40014</v>
      </c>
      <c r="Q3736">
        <f>Q3729-1</f>
        <v>10</v>
      </c>
      <c r="R3736" t="n">
        <v>15</v>
      </c>
    </row>
    <row r="3737" spans="16:18">
      <c r="P3737" s="12" t="n">
        <v>40013</v>
      </c>
      <c r="Q3737">
        <f>Q3730-1</f>
        <v>9</v>
      </c>
      <c r="R3737" t="n">
        <v>15</v>
      </c>
    </row>
    <row r="3738" spans="16:18">
      <c r="P3738" s="12" t="n">
        <v>40012</v>
      </c>
      <c r="Q3738">
        <f>Q3731-1</f>
        <v>9</v>
      </c>
      <c r="R3738" t="n">
        <v>15</v>
      </c>
    </row>
    <row r="3739" spans="16:18">
      <c r="P3739" s="12" t="n">
        <v>40011</v>
      </c>
      <c r="Q3739">
        <f>Q3732-1</f>
        <v>9</v>
      </c>
      <c r="R3739" t="n">
        <v>15</v>
      </c>
    </row>
    <row r="3740" spans="16:18">
      <c r="P3740" s="12" t="n">
        <v>40010</v>
      </c>
      <c r="Q3740">
        <f>Q3733-1</f>
        <v>9</v>
      </c>
      <c r="R3740" t="n">
        <v>15</v>
      </c>
    </row>
    <row r="3741" spans="16:18">
      <c r="P3741" s="12" t="n">
        <v>40009</v>
      </c>
      <c r="Q3741">
        <f>Q3734-1</f>
        <v>9</v>
      </c>
      <c r="R3741" t="n">
        <v>15</v>
      </c>
    </row>
    <row r="3742" spans="16:18">
      <c r="P3742" s="12" t="n">
        <v>40008</v>
      </c>
      <c r="Q3742">
        <f>Q3735-1</f>
        <v>9</v>
      </c>
      <c r="R3742" t="n">
        <v>15</v>
      </c>
    </row>
    <row r="3743" spans="16:18">
      <c r="P3743" s="12" t="n">
        <v>40007</v>
      </c>
      <c r="Q3743">
        <f>Q3736-1</f>
        <v>9</v>
      </c>
      <c r="R3743" t="n">
        <v>15</v>
      </c>
    </row>
    <row r="3744" spans="16:18">
      <c r="P3744" s="12" t="n">
        <v>40006</v>
      </c>
      <c r="Q3744">
        <f>Q3737-1</f>
        <v>8</v>
      </c>
      <c r="R3744" t="n">
        <v>15</v>
      </c>
    </row>
    <row r="3745" spans="16:18">
      <c r="P3745" s="12" t="n">
        <v>40005</v>
      </c>
      <c r="Q3745">
        <f>Q3738-1</f>
        <v>8</v>
      </c>
      <c r="R3745" t="n">
        <v>15</v>
      </c>
    </row>
    <row r="3746" spans="16:18">
      <c r="P3746" s="12" t="n">
        <v>40004</v>
      </c>
      <c r="Q3746">
        <f>Q3739-1</f>
        <v>8</v>
      </c>
      <c r="R3746" t="n">
        <v>15</v>
      </c>
    </row>
    <row r="3747" spans="16:18">
      <c r="P3747" s="12" t="n">
        <v>40003</v>
      </c>
      <c r="Q3747">
        <f>Q3740-1</f>
        <v>8</v>
      </c>
      <c r="R3747" t="n">
        <v>15</v>
      </c>
    </row>
    <row r="3748" spans="16:18">
      <c r="P3748" s="12" t="n">
        <v>40002</v>
      </c>
      <c r="Q3748">
        <f>Q3741-1</f>
        <v>8</v>
      </c>
      <c r="R3748" t="n">
        <v>15</v>
      </c>
    </row>
    <row r="3749" spans="16:18">
      <c r="P3749" s="12" t="n">
        <v>40001</v>
      </c>
      <c r="Q3749">
        <f>Q3742-1</f>
        <v>8</v>
      </c>
      <c r="R3749" t="n">
        <v>15</v>
      </c>
    </row>
    <row r="3750" spans="16:18">
      <c r="P3750" s="12" t="n">
        <v>40000</v>
      </c>
      <c r="Q3750">
        <f>Q3743-1</f>
        <v>8</v>
      </c>
      <c r="R3750" t="n">
        <v>15</v>
      </c>
    </row>
    <row r="3751" spans="16:18">
      <c r="P3751" s="12" t="n">
        <v>39999</v>
      </c>
      <c r="Q3751">
        <f>Q3744-1</f>
        <v>7</v>
      </c>
      <c r="R3751" t="n">
        <v>15</v>
      </c>
    </row>
    <row r="3752" spans="16:18">
      <c r="P3752" s="12" t="n">
        <v>39998</v>
      </c>
      <c r="Q3752">
        <f>Q3745-1</f>
        <v>7</v>
      </c>
      <c r="R3752" t="n">
        <v>15</v>
      </c>
    </row>
    <row r="3753" spans="16:18">
      <c r="P3753" s="12" t="n">
        <v>39997</v>
      </c>
      <c r="Q3753">
        <f>Q3746-1</f>
        <v>7</v>
      </c>
      <c r="R3753" t="n">
        <v>15</v>
      </c>
    </row>
    <row r="3754" spans="16:18">
      <c r="P3754" s="12" t="n">
        <v>39996</v>
      </c>
      <c r="Q3754">
        <f>Q3747-1</f>
        <v>7</v>
      </c>
      <c r="R3754" t="n">
        <v>15</v>
      </c>
    </row>
    <row r="3755" spans="16:18">
      <c r="P3755" s="12" t="n">
        <v>39995</v>
      </c>
      <c r="Q3755">
        <f>Q3748-1</f>
        <v>7</v>
      </c>
      <c r="R3755" t="n">
        <v>15</v>
      </c>
    </row>
    <row r="3756" spans="16:18">
      <c r="P3756" s="12" t="n">
        <v>39994</v>
      </c>
      <c r="Q3756">
        <f>Q3749-1</f>
        <v>7</v>
      </c>
      <c r="R3756" t="n">
        <v>15</v>
      </c>
    </row>
    <row r="3757" spans="16:18">
      <c r="P3757" s="12" t="n">
        <v>39993</v>
      </c>
      <c r="Q3757">
        <f>Q3750-1</f>
        <v>7</v>
      </c>
      <c r="R3757" t="n">
        <v>15</v>
      </c>
    </row>
    <row r="3758" spans="16:18">
      <c r="P3758" s="12" t="n">
        <v>39992</v>
      </c>
      <c r="Q3758">
        <f>Q3751-1</f>
        <v>6</v>
      </c>
      <c r="R3758" t="n">
        <v>15</v>
      </c>
    </row>
    <row r="3759" spans="16:18">
      <c r="P3759" s="12" t="n">
        <v>39991</v>
      </c>
      <c r="Q3759">
        <f>Q3752-1</f>
        <v>6</v>
      </c>
      <c r="R3759" t="n">
        <v>15</v>
      </c>
    </row>
    <row r="3760" spans="16:18">
      <c r="P3760" s="12" t="n">
        <v>39990</v>
      </c>
      <c r="Q3760">
        <f>Q3753-1</f>
        <v>6</v>
      </c>
      <c r="R3760" t="n">
        <v>15</v>
      </c>
    </row>
    <row r="3761" spans="16:18">
      <c r="P3761" s="12" t="n">
        <v>39989</v>
      </c>
      <c r="Q3761">
        <f>Q3754-1</f>
        <v>6</v>
      </c>
      <c r="R3761" t="n">
        <v>15</v>
      </c>
    </row>
    <row r="3762" spans="16:18">
      <c r="P3762" s="12" t="n">
        <v>39988</v>
      </c>
      <c r="Q3762">
        <f>Q3755-1</f>
        <v>6</v>
      </c>
      <c r="R3762" t="n">
        <v>15</v>
      </c>
    </row>
    <row r="3763" spans="16:18">
      <c r="P3763" s="12" t="n">
        <v>39987</v>
      </c>
      <c r="Q3763">
        <f>Q3756-1</f>
        <v>6</v>
      </c>
      <c r="R3763" t="n">
        <v>15</v>
      </c>
    </row>
    <row r="3764" spans="16:18">
      <c r="P3764" s="12" t="n">
        <v>39986</v>
      </c>
      <c r="Q3764">
        <f>Q3757-1</f>
        <v>6</v>
      </c>
      <c r="R3764" t="n">
        <v>15</v>
      </c>
    </row>
    <row r="3765" spans="16:18">
      <c r="P3765" s="12" t="n">
        <v>39985</v>
      </c>
      <c r="Q3765">
        <f>Q3758-1</f>
        <v>5</v>
      </c>
      <c r="R3765" t="n">
        <v>15</v>
      </c>
    </row>
    <row r="3766" spans="16:18">
      <c r="P3766" s="12" t="n">
        <v>39984</v>
      </c>
      <c r="Q3766">
        <f>Q3759-1</f>
        <v>5</v>
      </c>
      <c r="R3766" t="n">
        <v>15</v>
      </c>
    </row>
    <row r="3767" spans="16:18">
      <c r="P3767" s="12" t="n">
        <v>39983</v>
      </c>
      <c r="Q3767">
        <f>Q3760-1</f>
        <v>5</v>
      </c>
      <c r="R3767" t="n">
        <v>15</v>
      </c>
    </row>
    <row r="3768" spans="16:18">
      <c r="P3768" s="12" t="n">
        <v>39982</v>
      </c>
      <c r="Q3768">
        <f>Q3761-1</f>
        <v>5</v>
      </c>
      <c r="R3768" t="n">
        <v>15</v>
      </c>
    </row>
    <row r="3769" spans="16:18">
      <c r="P3769" s="12" t="n">
        <v>39981</v>
      </c>
      <c r="Q3769">
        <f>Q3762-1</f>
        <v>5</v>
      </c>
      <c r="R3769" t="n">
        <v>15</v>
      </c>
    </row>
    <row r="3770" spans="16:18">
      <c r="P3770" s="12" t="n">
        <v>39980</v>
      </c>
      <c r="Q3770">
        <f>Q3763-1</f>
        <v>5</v>
      </c>
      <c r="R3770" t="n">
        <v>15</v>
      </c>
    </row>
    <row r="3771" spans="16:18">
      <c r="P3771" s="12" t="n">
        <v>39979</v>
      </c>
      <c r="Q3771">
        <f>Q3764-1</f>
        <v>5</v>
      </c>
      <c r="R3771" t="n">
        <v>15</v>
      </c>
    </row>
    <row r="3772" spans="16:18">
      <c r="P3772" s="12" t="n">
        <v>39978</v>
      </c>
      <c r="Q3772">
        <f>Q3765-1</f>
        <v>4</v>
      </c>
      <c r="R3772" t="n">
        <v>15</v>
      </c>
    </row>
    <row r="3773" spans="16:18">
      <c r="P3773" s="12" t="n">
        <v>39977</v>
      </c>
      <c r="Q3773">
        <f>Q3766-1</f>
        <v>4</v>
      </c>
      <c r="R3773" t="n">
        <v>15</v>
      </c>
    </row>
    <row r="3774" spans="16:18">
      <c r="P3774" s="12" t="n">
        <v>39976</v>
      </c>
      <c r="Q3774">
        <f>Q3767-1</f>
        <v>4</v>
      </c>
      <c r="R3774" t="n">
        <v>15</v>
      </c>
    </row>
    <row r="3775" spans="16:18">
      <c r="P3775" s="12" t="n">
        <v>39975</v>
      </c>
      <c r="Q3775">
        <f>Q3768-1</f>
        <v>4</v>
      </c>
      <c r="R3775" t="n">
        <v>15</v>
      </c>
    </row>
    <row r="3776" spans="16:18">
      <c r="P3776" s="12" t="n">
        <v>39974</v>
      </c>
      <c r="Q3776">
        <f>Q3769-1</f>
        <v>4</v>
      </c>
      <c r="R3776" t="n">
        <v>15</v>
      </c>
    </row>
    <row r="3777" spans="16:18">
      <c r="P3777" s="12" t="n">
        <v>39973</v>
      </c>
      <c r="Q3777">
        <f>Q3770-1</f>
        <v>4</v>
      </c>
      <c r="R3777" t="n">
        <v>15</v>
      </c>
    </row>
    <row r="3778" spans="16:18">
      <c r="P3778" s="12" t="n">
        <v>39972</v>
      </c>
      <c r="Q3778">
        <f>Q3771-1</f>
        <v>4</v>
      </c>
      <c r="R3778" t="n">
        <v>15</v>
      </c>
    </row>
    <row r="3779" spans="16:18">
      <c r="P3779" s="12" t="n">
        <v>39971</v>
      </c>
      <c r="Q3779">
        <f>Q3772-1</f>
        <v>3</v>
      </c>
      <c r="R3779" t="n">
        <v>15</v>
      </c>
    </row>
    <row r="3780" spans="16:18">
      <c r="P3780" s="12" t="n">
        <v>39970</v>
      </c>
      <c r="Q3780">
        <f>Q3773-1</f>
        <v>3</v>
      </c>
      <c r="R3780" t="n">
        <v>15</v>
      </c>
    </row>
    <row r="3781" spans="16:18">
      <c r="P3781" s="12" t="n">
        <v>39969</v>
      </c>
      <c r="Q3781">
        <f>Q3774-1</f>
        <v>3</v>
      </c>
      <c r="R3781" t="n">
        <v>15</v>
      </c>
    </row>
    <row r="3782" spans="16:18">
      <c r="P3782" s="12" t="n">
        <v>39968</v>
      </c>
      <c r="Q3782">
        <f>Q3775-1</f>
        <v>3</v>
      </c>
      <c r="R3782" t="n">
        <v>15</v>
      </c>
    </row>
    <row r="3783" spans="16:18">
      <c r="P3783" s="12" t="n">
        <v>39967</v>
      </c>
      <c r="Q3783">
        <f>Q3776-1</f>
        <v>3</v>
      </c>
      <c r="R3783" t="n">
        <v>15</v>
      </c>
    </row>
    <row r="3784" spans="16:18">
      <c r="P3784" s="12" t="n">
        <v>39966</v>
      </c>
      <c r="Q3784">
        <f>Q3777-1</f>
        <v>3</v>
      </c>
      <c r="R3784" t="n">
        <v>15</v>
      </c>
    </row>
    <row r="3785" spans="16:18">
      <c r="P3785" s="12" t="n">
        <v>39965</v>
      </c>
      <c r="Q3785">
        <f>Q3778-1</f>
        <v>3</v>
      </c>
      <c r="R3785" t="n">
        <v>15</v>
      </c>
    </row>
    <row r="3786" spans="16:18">
      <c r="P3786" s="12" t="n">
        <v>39964</v>
      </c>
      <c r="Q3786">
        <f>Q3779-1</f>
        <v>2</v>
      </c>
      <c r="R3786" t="n">
        <v>15</v>
      </c>
    </row>
    <row r="3787" spans="16:18">
      <c r="P3787" s="12" t="n">
        <v>39963</v>
      </c>
      <c r="Q3787">
        <f>Q3780-1</f>
        <v>2</v>
      </c>
      <c r="R3787" t="n">
        <v>15</v>
      </c>
    </row>
    <row r="3788" spans="16:18">
      <c r="P3788" s="12" t="n">
        <v>39962</v>
      </c>
      <c r="Q3788">
        <f>Q3781-1</f>
        <v>2</v>
      </c>
      <c r="R3788" t="n">
        <v>15</v>
      </c>
    </row>
    <row r="3789" spans="16:18">
      <c r="P3789" s="12" t="n">
        <v>39961</v>
      </c>
      <c r="Q3789">
        <f>Q3782-1</f>
        <v>2</v>
      </c>
      <c r="R3789" t="n">
        <v>15</v>
      </c>
    </row>
    <row r="3790" spans="16:18">
      <c r="P3790" s="12" t="n">
        <v>39960</v>
      </c>
      <c r="Q3790">
        <f>Q3783-1</f>
        <v>2</v>
      </c>
      <c r="R3790" t="n">
        <v>15</v>
      </c>
    </row>
    <row r="3791" spans="16:18">
      <c r="P3791" s="12" t="n">
        <v>39959</v>
      </c>
      <c r="Q3791">
        <f>Q3784-1</f>
        <v>2</v>
      </c>
      <c r="R3791" t="n">
        <v>15</v>
      </c>
    </row>
    <row r="3792" spans="16:18">
      <c r="P3792" s="12" t="n">
        <v>39958</v>
      </c>
      <c r="Q3792">
        <f>Q3785-1</f>
        <v>2</v>
      </c>
      <c r="R3792" t="n">
        <v>15</v>
      </c>
    </row>
    <row r="3793" spans="16:18">
      <c r="P3793" s="12" t="n">
        <v>39957</v>
      </c>
      <c r="Q3793">
        <f>Q3786-1</f>
        <v>1</v>
      </c>
      <c r="R3793" t="n">
        <v>15</v>
      </c>
    </row>
    <row r="3794" spans="16:18">
      <c r="P3794" s="12" t="n">
        <v>39956</v>
      </c>
      <c r="Q3794">
        <f>Q3787-1</f>
        <v>1</v>
      </c>
      <c r="R3794" t="n">
        <v>15</v>
      </c>
    </row>
    <row r="3795" spans="16:18">
      <c r="P3795" s="12" t="n">
        <v>39955</v>
      </c>
      <c r="Q3795">
        <f>Q3788-1</f>
        <v>1</v>
      </c>
      <c r="R3795" t="n">
        <v>15</v>
      </c>
    </row>
    <row r="3796" spans="16:18">
      <c r="P3796" s="12" t="n">
        <v>39954</v>
      </c>
      <c r="Q3796">
        <f>Q3789-1</f>
        <v>1</v>
      </c>
      <c r="R3796" t="n">
        <v>15</v>
      </c>
    </row>
    <row r="3797" spans="16:18">
      <c r="P3797" s="12" t="n">
        <v>39953</v>
      </c>
      <c r="Q3797">
        <f>Q3790-1</f>
        <v>1</v>
      </c>
      <c r="R3797" t="n">
        <v>15</v>
      </c>
    </row>
    <row r="3798" spans="16:18">
      <c r="P3798" s="12" t="n">
        <v>39952</v>
      </c>
      <c r="Q3798">
        <f>Q3791-1</f>
        <v>1</v>
      </c>
      <c r="R3798" t="n">
        <v>15</v>
      </c>
    </row>
    <row r="3799" spans="16:18">
      <c r="P3799" s="12" t="n">
        <v>39951</v>
      </c>
      <c r="Q3799">
        <f>Q3792-1</f>
        <v>1</v>
      </c>
      <c r="R3799" t="n">
        <v>15</v>
      </c>
    </row>
    <row r="3800" spans="16:18">
      <c r="P3800" s="12" t="n">
        <v>39950</v>
      </c>
      <c r="Q3800" t="n">
        <v>16</v>
      </c>
      <c r="R3800" t="n">
        <v>14</v>
      </c>
    </row>
    <row r="3801" spans="16:18">
      <c r="P3801" s="12" t="n">
        <v>39949</v>
      </c>
      <c r="Q3801" t="n">
        <v>16</v>
      </c>
      <c r="R3801" t="n">
        <v>14</v>
      </c>
    </row>
    <row r="3802" spans="16:18">
      <c r="P3802" s="12" t="n">
        <v>39948</v>
      </c>
      <c r="Q3802" t="n">
        <v>16</v>
      </c>
      <c r="R3802" t="n">
        <v>14</v>
      </c>
    </row>
    <row r="3803" spans="16:18">
      <c r="P3803" s="12" t="n">
        <v>39947</v>
      </c>
      <c r="Q3803" t="n">
        <v>16</v>
      </c>
      <c r="R3803" t="n">
        <v>14</v>
      </c>
    </row>
    <row r="3804" spans="16:18">
      <c r="P3804" s="12" t="n">
        <v>39946</v>
      </c>
      <c r="Q3804" t="n">
        <v>16</v>
      </c>
      <c r="R3804" t="n">
        <v>14</v>
      </c>
    </row>
    <row r="3805" spans="16:18">
      <c r="P3805" s="12" t="n">
        <v>39945</v>
      </c>
      <c r="Q3805" t="n">
        <v>16</v>
      </c>
      <c r="R3805" t="n">
        <v>14</v>
      </c>
    </row>
    <row r="3806" spans="16:18">
      <c r="P3806" s="12" t="n">
        <v>39944</v>
      </c>
      <c r="Q3806" t="n">
        <v>16</v>
      </c>
      <c r="R3806" t="n">
        <v>14</v>
      </c>
    </row>
    <row r="3807" spans="16:18">
      <c r="P3807" s="12" t="n">
        <v>39943</v>
      </c>
      <c r="Q3807">
        <f>Q3800-1</f>
        <v>15</v>
      </c>
      <c r="R3807" t="n">
        <v>14</v>
      </c>
    </row>
    <row r="3808" spans="16:18">
      <c r="P3808" s="12" t="n">
        <v>39942</v>
      </c>
      <c r="Q3808">
        <f>Q3801-1</f>
        <v>15</v>
      </c>
      <c r="R3808" t="n">
        <v>14</v>
      </c>
    </row>
    <row r="3809" spans="16:18">
      <c r="P3809" s="12" t="n">
        <v>39941</v>
      </c>
      <c r="Q3809">
        <f>Q3802-1</f>
        <v>15</v>
      </c>
      <c r="R3809" t="n">
        <v>14</v>
      </c>
    </row>
    <row r="3810" spans="16:18">
      <c r="P3810" s="12" t="n">
        <v>39940</v>
      </c>
      <c r="Q3810">
        <f>Q3803-1</f>
        <v>15</v>
      </c>
      <c r="R3810" t="n">
        <v>14</v>
      </c>
    </row>
    <row r="3811" spans="16:18">
      <c r="P3811" s="12" t="n">
        <v>39939</v>
      </c>
      <c r="Q3811">
        <f>Q3804-1</f>
        <v>15</v>
      </c>
      <c r="R3811" t="n">
        <v>14</v>
      </c>
    </row>
    <row r="3812" spans="16:18">
      <c r="P3812" s="12" t="n">
        <v>39938</v>
      </c>
      <c r="Q3812">
        <f>Q3805-1</f>
        <v>15</v>
      </c>
      <c r="R3812" t="n">
        <v>14</v>
      </c>
    </row>
    <row r="3813" spans="16:18">
      <c r="P3813" s="12" t="n">
        <v>39937</v>
      </c>
      <c r="Q3813">
        <f>Q3806-1</f>
        <v>15</v>
      </c>
      <c r="R3813" t="n">
        <v>14</v>
      </c>
    </row>
    <row r="3814" spans="16:18">
      <c r="P3814" s="12" t="n">
        <v>39936</v>
      </c>
      <c r="Q3814">
        <f>Q3807-1</f>
        <v>14</v>
      </c>
      <c r="R3814" t="n">
        <v>14</v>
      </c>
    </row>
    <row r="3815" spans="16:18">
      <c r="P3815" s="12" t="n">
        <v>39935</v>
      </c>
      <c r="Q3815">
        <f>Q3808-1</f>
        <v>14</v>
      </c>
      <c r="R3815" t="n">
        <v>14</v>
      </c>
    </row>
    <row r="3816" spans="16:18">
      <c r="P3816" s="12" t="n">
        <v>39934</v>
      </c>
      <c r="Q3816">
        <f>Q3809-1</f>
        <v>14</v>
      </c>
      <c r="R3816" t="n">
        <v>14</v>
      </c>
    </row>
    <row r="3817" spans="16:18">
      <c r="P3817" s="12" t="n">
        <v>39933</v>
      </c>
      <c r="Q3817">
        <f>Q3810-1</f>
        <v>14</v>
      </c>
      <c r="R3817" t="n">
        <v>14</v>
      </c>
    </row>
    <row r="3818" spans="16:18">
      <c r="P3818" s="12" t="n">
        <v>39932</v>
      </c>
      <c r="Q3818">
        <f>Q3811-1</f>
        <v>14</v>
      </c>
      <c r="R3818" t="n">
        <v>14</v>
      </c>
    </row>
    <row r="3819" spans="16:18">
      <c r="P3819" s="12" t="n">
        <v>39931</v>
      </c>
      <c r="Q3819">
        <f>Q3812-1</f>
        <v>14</v>
      </c>
      <c r="R3819" t="n">
        <v>14</v>
      </c>
    </row>
    <row r="3820" spans="16:18">
      <c r="P3820" s="12" t="n">
        <v>39930</v>
      </c>
      <c r="Q3820">
        <f>Q3813-1</f>
        <v>14</v>
      </c>
      <c r="R3820" t="n">
        <v>14</v>
      </c>
    </row>
    <row r="3821" spans="16:18">
      <c r="P3821" s="12" t="n">
        <v>39929</v>
      </c>
      <c r="Q3821">
        <f>Q3814-1</f>
        <v>13</v>
      </c>
      <c r="R3821" t="n">
        <v>14</v>
      </c>
    </row>
    <row r="3822" spans="16:18">
      <c r="P3822" s="12" t="n">
        <v>39928</v>
      </c>
      <c r="Q3822">
        <f>Q3815-1</f>
        <v>13</v>
      </c>
      <c r="R3822" t="n">
        <v>14</v>
      </c>
    </row>
    <row r="3823" spans="16:18">
      <c r="P3823" s="12" t="n">
        <v>39927</v>
      </c>
      <c r="Q3823">
        <f>Q3816-1</f>
        <v>13</v>
      </c>
      <c r="R3823" t="n">
        <v>14</v>
      </c>
    </row>
    <row r="3824" spans="16:18">
      <c r="P3824" s="12" t="n">
        <v>39926</v>
      </c>
      <c r="Q3824">
        <f>Q3817-1</f>
        <v>13</v>
      </c>
      <c r="R3824" t="n">
        <v>14</v>
      </c>
    </row>
    <row r="3825" spans="16:18">
      <c r="P3825" s="12" t="n">
        <v>39925</v>
      </c>
      <c r="Q3825">
        <f>Q3818-1</f>
        <v>13</v>
      </c>
      <c r="R3825" t="n">
        <v>14</v>
      </c>
    </row>
    <row r="3826" spans="16:18">
      <c r="P3826" s="12" t="n">
        <v>39924</v>
      </c>
      <c r="Q3826">
        <f>Q3819-1</f>
        <v>13</v>
      </c>
      <c r="R3826" t="n">
        <v>14</v>
      </c>
    </row>
    <row r="3827" spans="16:18">
      <c r="P3827" s="12" t="n">
        <v>39923</v>
      </c>
      <c r="Q3827">
        <f>Q3820-1</f>
        <v>13</v>
      </c>
      <c r="R3827" t="n">
        <v>14</v>
      </c>
    </row>
    <row r="3828" spans="16:18">
      <c r="P3828" s="12" t="n">
        <v>39922</v>
      </c>
      <c r="Q3828">
        <f>Q3821-1</f>
        <v>12</v>
      </c>
      <c r="R3828" t="n">
        <v>14</v>
      </c>
    </row>
    <row r="3829" spans="16:18">
      <c r="P3829" s="12" t="n">
        <v>39921</v>
      </c>
      <c r="Q3829">
        <f>Q3822-1</f>
        <v>12</v>
      </c>
      <c r="R3829" t="n">
        <v>14</v>
      </c>
    </row>
    <row r="3830" spans="16:18">
      <c r="P3830" s="12" t="n">
        <v>39920</v>
      </c>
      <c r="Q3830">
        <f>Q3823-1</f>
        <v>12</v>
      </c>
      <c r="R3830" t="n">
        <v>14</v>
      </c>
    </row>
    <row r="3831" spans="16:18">
      <c r="P3831" s="12" t="n">
        <v>39919</v>
      </c>
      <c r="Q3831">
        <f>Q3824-1</f>
        <v>12</v>
      </c>
      <c r="R3831" t="n">
        <v>14</v>
      </c>
    </row>
    <row r="3832" spans="16:18">
      <c r="P3832" s="12" t="n">
        <v>39918</v>
      </c>
      <c r="Q3832">
        <f>Q3825-1</f>
        <v>12</v>
      </c>
      <c r="R3832" t="n">
        <v>14</v>
      </c>
    </row>
    <row r="3833" spans="16:18">
      <c r="P3833" s="12" t="n">
        <v>39917</v>
      </c>
      <c r="Q3833">
        <f>Q3826-1</f>
        <v>12</v>
      </c>
      <c r="R3833" t="n">
        <v>14</v>
      </c>
    </row>
    <row r="3834" spans="16:18">
      <c r="P3834" s="12" t="n">
        <v>39916</v>
      </c>
      <c r="Q3834">
        <f>Q3827-1</f>
        <v>12</v>
      </c>
      <c r="R3834" t="n">
        <v>14</v>
      </c>
    </row>
    <row r="3835" spans="16:18">
      <c r="P3835" s="12" t="n">
        <v>39915</v>
      </c>
      <c r="Q3835">
        <f>Q3828-1</f>
        <v>11</v>
      </c>
      <c r="R3835" t="n">
        <v>14</v>
      </c>
    </row>
    <row r="3836" spans="16:18">
      <c r="P3836" s="12" t="n">
        <v>39914</v>
      </c>
      <c r="Q3836">
        <f>Q3829-1</f>
        <v>11</v>
      </c>
      <c r="R3836" t="n">
        <v>14</v>
      </c>
    </row>
    <row r="3837" spans="16:18">
      <c r="P3837" s="12" t="n">
        <v>39913</v>
      </c>
      <c r="Q3837">
        <f>Q3830-1</f>
        <v>11</v>
      </c>
      <c r="R3837" t="n">
        <v>14</v>
      </c>
    </row>
    <row r="3838" spans="16:18">
      <c r="P3838" s="12" t="n">
        <v>39912</v>
      </c>
      <c r="Q3838">
        <f>Q3831-1</f>
        <v>11</v>
      </c>
      <c r="R3838" t="n">
        <v>14</v>
      </c>
    </row>
    <row r="3839" spans="16:18">
      <c r="P3839" s="12" t="n">
        <v>39911</v>
      </c>
      <c r="Q3839">
        <f>Q3832-1</f>
        <v>11</v>
      </c>
      <c r="R3839" t="n">
        <v>14</v>
      </c>
    </row>
    <row r="3840" spans="16:18">
      <c r="P3840" s="12" t="n">
        <v>39910</v>
      </c>
      <c r="Q3840">
        <f>Q3833-1</f>
        <v>11</v>
      </c>
      <c r="R3840" t="n">
        <v>14</v>
      </c>
    </row>
    <row r="3841" spans="16:18">
      <c r="P3841" s="12" t="n">
        <v>39909</v>
      </c>
      <c r="Q3841">
        <f>Q3834-1</f>
        <v>11</v>
      </c>
      <c r="R3841" t="n">
        <v>14</v>
      </c>
    </row>
    <row r="3842" spans="16:18">
      <c r="P3842" s="12" t="n">
        <v>39908</v>
      </c>
      <c r="Q3842">
        <f>Q3835-1</f>
        <v>10</v>
      </c>
      <c r="R3842" t="n">
        <v>14</v>
      </c>
    </row>
    <row r="3843" spans="16:18">
      <c r="P3843" s="12" t="n">
        <v>39907</v>
      </c>
      <c r="Q3843">
        <f>Q3836-1</f>
        <v>10</v>
      </c>
      <c r="R3843" t="n">
        <v>14</v>
      </c>
    </row>
    <row r="3844" spans="16:18">
      <c r="P3844" s="12" t="n">
        <v>39906</v>
      </c>
      <c r="Q3844">
        <f>Q3837-1</f>
        <v>10</v>
      </c>
      <c r="R3844" t="n">
        <v>14</v>
      </c>
    </row>
    <row r="3845" spans="16:18">
      <c r="P3845" s="12" t="n">
        <v>39905</v>
      </c>
      <c r="Q3845">
        <f>Q3838-1</f>
        <v>10</v>
      </c>
      <c r="R3845" t="n">
        <v>14</v>
      </c>
    </row>
    <row r="3846" spans="16:18">
      <c r="P3846" s="12" t="n">
        <v>39904</v>
      </c>
      <c r="Q3846">
        <f>Q3839-1</f>
        <v>10</v>
      </c>
      <c r="R3846" t="n">
        <v>14</v>
      </c>
    </row>
    <row r="3847" spans="16:18">
      <c r="P3847" s="12" t="n">
        <v>39903</v>
      </c>
      <c r="Q3847">
        <f>Q3840-1</f>
        <v>10</v>
      </c>
      <c r="R3847" t="n">
        <v>14</v>
      </c>
    </row>
    <row r="3848" spans="16:18">
      <c r="P3848" s="12" t="n">
        <v>39902</v>
      </c>
      <c r="Q3848">
        <f>Q3841-1</f>
        <v>10</v>
      </c>
      <c r="R3848" t="n">
        <v>14</v>
      </c>
    </row>
    <row r="3849" spans="16:18">
      <c r="P3849" s="12" t="n">
        <v>39901</v>
      </c>
      <c r="Q3849">
        <f>Q3842-1</f>
        <v>9</v>
      </c>
      <c r="R3849" t="n">
        <v>14</v>
      </c>
    </row>
    <row r="3850" spans="16:18">
      <c r="P3850" s="12" t="n">
        <v>39900</v>
      </c>
      <c r="Q3850">
        <f>Q3843-1</f>
        <v>9</v>
      </c>
      <c r="R3850" t="n">
        <v>14</v>
      </c>
    </row>
    <row r="3851" spans="16:18">
      <c r="P3851" s="12" t="n">
        <v>39899</v>
      </c>
      <c r="Q3851">
        <f>Q3844-1</f>
        <v>9</v>
      </c>
      <c r="R3851" t="n">
        <v>14</v>
      </c>
    </row>
    <row r="3852" spans="16:18">
      <c r="P3852" s="12" t="n">
        <v>39898</v>
      </c>
      <c r="Q3852">
        <f>Q3845-1</f>
        <v>9</v>
      </c>
      <c r="R3852" t="n">
        <v>14</v>
      </c>
    </row>
    <row r="3853" spans="16:18">
      <c r="P3853" s="12" t="n">
        <v>39897</v>
      </c>
      <c r="Q3853">
        <f>Q3846-1</f>
        <v>9</v>
      </c>
      <c r="R3853" t="n">
        <v>14</v>
      </c>
    </row>
    <row r="3854" spans="16:18">
      <c r="P3854" s="12" t="n">
        <v>39896</v>
      </c>
      <c r="Q3854">
        <f>Q3847-1</f>
        <v>9</v>
      </c>
      <c r="R3854" t="n">
        <v>14</v>
      </c>
    </row>
    <row r="3855" spans="16:18">
      <c r="P3855" s="12" t="n">
        <v>39895</v>
      </c>
      <c r="Q3855">
        <f>Q3848-1</f>
        <v>9</v>
      </c>
      <c r="R3855" t="n">
        <v>14</v>
      </c>
    </row>
    <row r="3856" spans="16:18">
      <c r="P3856" s="12" t="n">
        <v>39894</v>
      </c>
      <c r="Q3856">
        <f>Q3849-1</f>
        <v>8</v>
      </c>
      <c r="R3856" t="n">
        <v>14</v>
      </c>
    </row>
    <row r="3857" spans="16:18">
      <c r="P3857" s="12" t="n">
        <v>39893</v>
      </c>
      <c r="Q3857">
        <f>Q3850-1</f>
        <v>8</v>
      </c>
      <c r="R3857" t="n">
        <v>14</v>
      </c>
    </row>
    <row r="3858" spans="16:18">
      <c r="P3858" s="12" t="n">
        <v>39892</v>
      </c>
      <c r="Q3858">
        <f>Q3851-1</f>
        <v>8</v>
      </c>
      <c r="R3858" t="n">
        <v>14</v>
      </c>
    </row>
    <row r="3859" spans="16:18">
      <c r="P3859" s="12" t="n">
        <v>39891</v>
      </c>
      <c r="Q3859">
        <f>Q3852-1</f>
        <v>8</v>
      </c>
      <c r="R3859" t="n">
        <v>14</v>
      </c>
    </row>
    <row r="3860" spans="16:18">
      <c r="P3860" s="12" t="n">
        <v>39890</v>
      </c>
      <c r="Q3860">
        <f>Q3853-1</f>
        <v>8</v>
      </c>
      <c r="R3860" t="n">
        <v>14</v>
      </c>
    </row>
    <row r="3861" spans="16:18">
      <c r="P3861" s="12" t="n">
        <v>39889</v>
      </c>
      <c r="Q3861">
        <f>Q3854-1</f>
        <v>8</v>
      </c>
      <c r="R3861" t="n">
        <v>14</v>
      </c>
    </row>
    <row r="3862" spans="16:18">
      <c r="P3862" s="12" t="n">
        <v>39888</v>
      </c>
      <c r="Q3862">
        <f>Q3855-1</f>
        <v>8</v>
      </c>
      <c r="R3862" t="n">
        <v>14</v>
      </c>
    </row>
    <row r="3863" spans="16:18">
      <c r="P3863" s="12" t="n">
        <v>39887</v>
      </c>
      <c r="Q3863">
        <f>Q3856-1</f>
        <v>7</v>
      </c>
      <c r="R3863" t="n">
        <v>14</v>
      </c>
    </row>
    <row r="3864" spans="16:18">
      <c r="P3864" s="12" t="n">
        <v>39886</v>
      </c>
      <c r="Q3864">
        <f>Q3857-1</f>
        <v>7</v>
      </c>
      <c r="R3864" t="n">
        <v>14</v>
      </c>
    </row>
    <row r="3865" spans="16:18">
      <c r="P3865" s="12" t="n">
        <v>39885</v>
      </c>
      <c r="Q3865">
        <f>Q3858-1</f>
        <v>7</v>
      </c>
      <c r="R3865" t="n">
        <v>14</v>
      </c>
    </row>
    <row r="3866" spans="16:18">
      <c r="P3866" s="12" t="n">
        <v>39884</v>
      </c>
      <c r="Q3866">
        <f>Q3859-1</f>
        <v>7</v>
      </c>
      <c r="R3866" t="n">
        <v>14</v>
      </c>
    </row>
    <row r="3867" spans="16:18">
      <c r="P3867" s="12" t="n">
        <v>39883</v>
      </c>
      <c r="Q3867">
        <f>Q3860-1</f>
        <v>7</v>
      </c>
      <c r="R3867" t="n">
        <v>14</v>
      </c>
    </row>
    <row r="3868" spans="16:18">
      <c r="P3868" s="12" t="n">
        <v>39882</v>
      </c>
      <c r="Q3868">
        <f>Q3861-1</f>
        <v>7</v>
      </c>
      <c r="R3868" t="n">
        <v>14</v>
      </c>
    </row>
    <row r="3869" spans="16:18">
      <c r="P3869" s="12" t="n">
        <v>39881</v>
      </c>
      <c r="Q3869">
        <f>Q3862-1</f>
        <v>7</v>
      </c>
      <c r="R3869" t="n">
        <v>14</v>
      </c>
    </row>
    <row r="3870" spans="16:18">
      <c r="P3870" s="12" t="n">
        <v>39880</v>
      </c>
      <c r="Q3870">
        <f>Q3863-1</f>
        <v>6</v>
      </c>
      <c r="R3870" t="n">
        <v>14</v>
      </c>
    </row>
    <row r="3871" spans="16:18">
      <c r="P3871" s="12" t="n">
        <v>39879</v>
      </c>
      <c r="Q3871">
        <f>Q3864-1</f>
        <v>6</v>
      </c>
      <c r="R3871" t="n">
        <v>14</v>
      </c>
    </row>
    <row r="3872" spans="16:18">
      <c r="P3872" s="12" t="n">
        <v>39878</v>
      </c>
      <c r="Q3872">
        <f>Q3865-1</f>
        <v>6</v>
      </c>
      <c r="R3872" t="n">
        <v>14</v>
      </c>
    </row>
    <row r="3873" spans="16:18">
      <c r="P3873" s="12" t="n">
        <v>39877</v>
      </c>
      <c r="Q3873">
        <f>Q3866-1</f>
        <v>6</v>
      </c>
      <c r="R3873" t="n">
        <v>14</v>
      </c>
    </row>
    <row r="3874" spans="16:18">
      <c r="P3874" s="12" t="n">
        <v>39876</v>
      </c>
      <c r="Q3874">
        <f>Q3867-1</f>
        <v>6</v>
      </c>
      <c r="R3874" t="n">
        <v>14</v>
      </c>
    </row>
    <row r="3875" spans="16:18">
      <c r="P3875" s="12" t="n">
        <v>39875</v>
      </c>
      <c r="Q3875">
        <f>Q3868-1</f>
        <v>6</v>
      </c>
      <c r="R3875" t="n">
        <v>14</v>
      </c>
    </row>
    <row r="3876" spans="16:18">
      <c r="P3876" s="12" t="n">
        <v>39874</v>
      </c>
      <c r="Q3876">
        <f>Q3869-1</f>
        <v>6</v>
      </c>
      <c r="R3876" t="n">
        <v>14</v>
      </c>
    </row>
    <row r="3877" spans="16:18">
      <c r="P3877" s="12" t="n">
        <v>39873</v>
      </c>
      <c r="Q3877">
        <f>Q3870-1</f>
        <v>5</v>
      </c>
      <c r="R3877" t="n">
        <v>14</v>
      </c>
    </row>
    <row r="3878" spans="16:18">
      <c r="P3878" s="12" t="n">
        <v>39872</v>
      </c>
      <c r="Q3878">
        <f>Q3871-1</f>
        <v>5</v>
      </c>
      <c r="R3878" t="n">
        <v>14</v>
      </c>
    </row>
    <row r="3879" spans="16:18">
      <c r="P3879" s="12" t="n">
        <v>39871</v>
      </c>
      <c r="Q3879">
        <f>Q3872-1</f>
        <v>5</v>
      </c>
      <c r="R3879" t="n">
        <v>14</v>
      </c>
    </row>
    <row r="3880" spans="16:18">
      <c r="P3880" s="12" t="n">
        <v>39870</v>
      </c>
      <c r="Q3880">
        <f>Q3873-1</f>
        <v>5</v>
      </c>
      <c r="R3880" t="n">
        <v>14</v>
      </c>
    </row>
    <row r="3881" spans="16:18">
      <c r="P3881" s="12" t="n">
        <v>39869</v>
      </c>
      <c r="Q3881">
        <f>Q3874-1</f>
        <v>5</v>
      </c>
      <c r="R3881" t="n">
        <v>14</v>
      </c>
    </row>
    <row r="3882" spans="16:18">
      <c r="P3882" s="12" t="n">
        <v>39868</v>
      </c>
      <c r="Q3882">
        <f>Q3875-1</f>
        <v>5</v>
      </c>
      <c r="R3882" t="n">
        <v>14</v>
      </c>
    </row>
    <row r="3883" spans="16:18">
      <c r="P3883" s="12" t="n">
        <v>39867</v>
      </c>
      <c r="Q3883">
        <f>Q3876-1</f>
        <v>5</v>
      </c>
      <c r="R3883" t="n">
        <v>14</v>
      </c>
    </row>
    <row r="3884" spans="16:18">
      <c r="P3884" s="12" t="n">
        <v>39866</v>
      </c>
      <c r="Q3884">
        <f>Q3877-1</f>
        <v>4</v>
      </c>
      <c r="R3884" t="n">
        <v>14</v>
      </c>
    </row>
    <row r="3885" spans="16:18">
      <c r="P3885" s="12" t="n">
        <v>39865</v>
      </c>
      <c r="Q3885">
        <f>Q3878-1</f>
        <v>4</v>
      </c>
      <c r="R3885" t="n">
        <v>14</v>
      </c>
    </row>
    <row r="3886" spans="16:18">
      <c r="P3886" s="12" t="n">
        <v>39864</v>
      </c>
      <c r="Q3886">
        <f>Q3879-1</f>
        <v>4</v>
      </c>
      <c r="R3886" t="n">
        <v>14</v>
      </c>
    </row>
    <row r="3887" spans="16:18">
      <c r="P3887" s="12" t="n">
        <v>39863</v>
      </c>
      <c r="Q3887">
        <f>Q3880-1</f>
        <v>4</v>
      </c>
      <c r="R3887" t="n">
        <v>14</v>
      </c>
    </row>
    <row r="3888" spans="16:18">
      <c r="P3888" s="12" t="n">
        <v>39862</v>
      </c>
      <c r="Q3888">
        <f>Q3881-1</f>
        <v>4</v>
      </c>
      <c r="R3888" t="n">
        <v>14</v>
      </c>
    </row>
    <row r="3889" spans="16:18">
      <c r="P3889" s="12" t="n">
        <v>39861</v>
      </c>
      <c r="Q3889">
        <f>Q3882-1</f>
        <v>4</v>
      </c>
      <c r="R3889" t="n">
        <v>14</v>
      </c>
    </row>
    <row r="3890" spans="16:18">
      <c r="P3890" s="12" t="n">
        <v>39860</v>
      </c>
      <c r="Q3890">
        <f>Q3883-1</f>
        <v>4</v>
      </c>
      <c r="R3890" t="n">
        <v>14</v>
      </c>
    </row>
    <row r="3891" spans="16:18">
      <c r="P3891" s="12" t="n">
        <v>39859</v>
      </c>
      <c r="Q3891">
        <f>Q3884-1</f>
        <v>3</v>
      </c>
      <c r="R3891" t="n">
        <v>14</v>
      </c>
    </row>
    <row r="3892" spans="16:18">
      <c r="P3892" s="12" t="n">
        <v>39858</v>
      </c>
      <c r="Q3892">
        <f>Q3885-1</f>
        <v>3</v>
      </c>
      <c r="R3892" t="n">
        <v>14</v>
      </c>
    </row>
    <row r="3893" spans="16:18">
      <c r="P3893" s="12" t="n">
        <v>39857</v>
      </c>
      <c r="Q3893">
        <f>Q3886-1</f>
        <v>3</v>
      </c>
      <c r="R3893" t="n">
        <v>14</v>
      </c>
    </row>
    <row r="3894" spans="16:18">
      <c r="P3894" s="12" t="n">
        <v>39856</v>
      </c>
      <c r="Q3894">
        <f>Q3887-1</f>
        <v>3</v>
      </c>
      <c r="R3894" t="n">
        <v>14</v>
      </c>
    </row>
    <row r="3895" spans="16:18">
      <c r="P3895" s="12" t="n">
        <v>39855</v>
      </c>
      <c r="Q3895">
        <f>Q3888-1</f>
        <v>3</v>
      </c>
      <c r="R3895" t="n">
        <v>14</v>
      </c>
    </row>
    <row r="3896" spans="16:18">
      <c r="P3896" s="12" t="n">
        <v>39854</v>
      </c>
      <c r="Q3896">
        <f>Q3889-1</f>
        <v>3</v>
      </c>
      <c r="R3896" t="n">
        <v>14</v>
      </c>
    </row>
    <row r="3897" spans="16:18">
      <c r="P3897" s="12" t="n">
        <v>39853</v>
      </c>
      <c r="Q3897">
        <f>Q3890-1</f>
        <v>3</v>
      </c>
      <c r="R3897" t="n">
        <v>14</v>
      </c>
    </row>
    <row r="3898" spans="16:18">
      <c r="P3898" s="12" t="n">
        <v>39852</v>
      </c>
      <c r="Q3898">
        <f>Q3891-1</f>
        <v>2</v>
      </c>
      <c r="R3898" t="n">
        <v>14</v>
      </c>
    </row>
    <row r="3899" spans="16:18">
      <c r="P3899" s="12" t="n">
        <v>39851</v>
      </c>
      <c r="Q3899">
        <f>Q3892-1</f>
        <v>2</v>
      </c>
      <c r="R3899" t="n">
        <v>14</v>
      </c>
    </row>
    <row r="3900" spans="16:18">
      <c r="P3900" s="12" t="n">
        <v>39850</v>
      </c>
      <c r="Q3900">
        <f>Q3893-1</f>
        <v>2</v>
      </c>
      <c r="R3900" t="n">
        <v>14</v>
      </c>
    </row>
    <row r="3901" spans="16:18">
      <c r="P3901" s="12" t="n">
        <v>39849</v>
      </c>
      <c r="Q3901">
        <f>Q3894-1</f>
        <v>2</v>
      </c>
      <c r="R3901" t="n">
        <v>14</v>
      </c>
    </row>
    <row r="3902" spans="16:18">
      <c r="P3902" s="12" t="n">
        <v>39848</v>
      </c>
      <c r="Q3902">
        <f>Q3895-1</f>
        <v>2</v>
      </c>
      <c r="R3902" t="n">
        <v>14</v>
      </c>
    </row>
    <row r="3903" spans="16:18">
      <c r="P3903" s="12" t="n">
        <v>39847</v>
      </c>
      <c r="Q3903">
        <f>Q3896-1</f>
        <v>2</v>
      </c>
      <c r="R3903" t="n">
        <v>14</v>
      </c>
    </row>
    <row r="3904" spans="16:18">
      <c r="P3904" s="12" t="n">
        <v>39846</v>
      </c>
      <c r="Q3904">
        <f>Q3897-1</f>
        <v>2</v>
      </c>
      <c r="R3904" t="n">
        <v>14</v>
      </c>
    </row>
    <row r="3905" spans="16:18">
      <c r="P3905" s="12" t="n">
        <v>39845</v>
      </c>
      <c r="Q3905">
        <f>Q3898-1</f>
        <v>1</v>
      </c>
      <c r="R3905" t="n">
        <v>14</v>
      </c>
    </row>
    <row r="3906" spans="16:18">
      <c r="P3906" s="12" t="n">
        <v>39844</v>
      </c>
      <c r="Q3906">
        <f>Q3899-1</f>
        <v>1</v>
      </c>
      <c r="R3906" t="n">
        <v>14</v>
      </c>
    </row>
    <row r="3907" spans="16:18">
      <c r="P3907" s="12" t="n">
        <v>39843</v>
      </c>
      <c r="Q3907">
        <f>Q3900-1</f>
        <v>1</v>
      </c>
      <c r="R3907" t="n">
        <v>14</v>
      </c>
    </row>
    <row r="3908" spans="16:18">
      <c r="P3908" s="12" t="n">
        <v>39842</v>
      </c>
      <c r="Q3908">
        <f>Q3901-1</f>
        <v>1</v>
      </c>
      <c r="R3908" t="n">
        <v>14</v>
      </c>
    </row>
    <row r="3909" spans="16:18">
      <c r="P3909" s="12" t="n">
        <v>39841</v>
      </c>
      <c r="Q3909">
        <f>Q3902-1</f>
        <v>1</v>
      </c>
      <c r="R3909" t="n">
        <v>14</v>
      </c>
    </row>
    <row r="3910" spans="16:18">
      <c r="P3910" s="12" t="n">
        <v>39840</v>
      </c>
      <c r="Q3910">
        <f>Q3903-1</f>
        <v>1</v>
      </c>
      <c r="R3910" t="n">
        <v>14</v>
      </c>
    </row>
    <row r="3911" spans="16:18">
      <c r="P3911" s="12" t="n">
        <v>39839</v>
      </c>
      <c r="Q3911">
        <f>Q3904-1</f>
        <v>1</v>
      </c>
      <c r="R3911" t="n">
        <v>14</v>
      </c>
    </row>
    <row r="3912" spans="16:18">
      <c r="P3912" s="12" t="n">
        <v>39838</v>
      </c>
      <c r="Q3912" t="n">
        <v>16</v>
      </c>
      <c r="R3912" t="n">
        <v>13</v>
      </c>
    </row>
    <row r="3913" spans="16:18">
      <c r="P3913" s="12" t="n">
        <v>39837</v>
      </c>
      <c r="Q3913" t="n">
        <v>16</v>
      </c>
      <c r="R3913" t="n">
        <v>13</v>
      </c>
    </row>
    <row r="3914" spans="16:18">
      <c r="P3914" s="12" t="n">
        <v>39836</v>
      </c>
      <c r="Q3914" t="n">
        <v>16</v>
      </c>
      <c r="R3914" t="n">
        <v>13</v>
      </c>
    </row>
    <row r="3915" spans="16:18">
      <c r="P3915" s="12" t="n">
        <v>39835</v>
      </c>
      <c r="Q3915" t="n">
        <v>16</v>
      </c>
      <c r="R3915" t="n">
        <v>13</v>
      </c>
    </row>
    <row r="3916" spans="16:18">
      <c r="P3916" s="12" t="n">
        <v>39834</v>
      </c>
      <c r="Q3916" t="n">
        <v>16</v>
      </c>
      <c r="R3916" t="n">
        <v>13</v>
      </c>
    </row>
    <row r="3917" spans="16:18">
      <c r="P3917" s="12" t="n">
        <v>39833</v>
      </c>
      <c r="Q3917" t="n">
        <v>16</v>
      </c>
      <c r="R3917" t="n">
        <v>13</v>
      </c>
    </row>
    <row r="3918" spans="16:18">
      <c r="P3918" s="12" t="n">
        <v>39832</v>
      </c>
      <c r="Q3918" t="n">
        <v>16</v>
      </c>
      <c r="R3918" t="n">
        <v>13</v>
      </c>
    </row>
    <row r="3919" spans="16:18">
      <c r="P3919" s="12" t="n">
        <v>39831</v>
      </c>
      <c r="Q3919">
        <f>Q3912-1</f>
        <v>15</v>
      </c>
      <c r="R3919" t="n">
        <v>13</v>
      </c>
    </row>
    <row r="3920" spans="16:18">
      <c r="P3920" s="12" t="n">
        <v>39830</v>
      </c>
      <c r="Q3920">
        <f>Q3913-1</f>
        <v>15</v>
      </c>
      <c r="R3920" t="n">
        <v>13</v>
      </c>
    </row>
    <row r="3921" spans="16:18">
      <c r="P3921" s="12" t="n">
        <v>39829</v>
      </c>
      <c r="Q3921">
        <f>Q3914-1</f>
        <v>15</v>
      </c>
      <c r="R3921" t="n">
        <v>13</v>
      </c>
    </row>
    <row r="3922" spans="16:18">
      <c r="P3922" s="12" t="n">
        <v>39828</v>
      </c>
      <c r="Q3922">
        <f>Q3915-1</f>
        <v>15</v>
      </c>
      <c r="R3922" t="n">
        <v>13</v>
      </c>
    </row>
    <row r="3923" spans="16:18">
      <c r="P3923" s="12" t="n">
        <v>39827</v>
      </c>
      <c r="Q3923">
        <f>Q3916-1</f>
        <v>15</v>
      </c>
      <c r="R3923" t="n">
        <v>13</v>
      </c>
    </row>
    <row r="3924" spans="16:18">
      <c r="P3924" s="12" t="n">
        <v>39826</v>
      </c>
      <c r="Q3924">
        <f>Q3917-1</f>
        <v>15</v>
      </c>
      <c r="R3924" t="n">
        <v>13</v>
      </c>
    </row>
    <row r="3925" spans="16:18">
      <c r="P3925" s="12" t="n">
        <v>39825</v>
      </c>
      <c r="Q3925">
        <f>Q3918-1</f>
        <v>15</v>
      </c>
      <c r="R3925" t="n">
        <v>13</v>
      </c>
    </row>
    <row r="3926" spans="16:18">
      <c r="P3926" s="12" t="n">
        <v>39824</v>
      </c>
      <c r="Q3926">
        <f>Q3919-1</f>
        <v>14</v>
      </c>
      <c r="R3926" t="n">
        <v>13</v>
      </c>
    </row>
    <row r="3927" spans="16:18">
      <c r="P3927" s="12" t="n">
        <v>39823</v>
      </c>
      <c r="Q3927">
        <f>Q3920-1</f>
        <v>14</v>
      </c>
      <c r="R3927" t="n">
        <v>13</v>
      </c>
    </row>
    <row r="3928" spans="16:18">
      <c r="P3928" s="12" t="n">
        <v>39822</v>
      </c>
      <c r="Q3928">
        <f>Q3921-1</f>
        <v>14</v>
      </c>
      <c r="R3928" t="n">
        <v>13</v>
      </c>
    </row>
    <row r="3929" spans="16:18">
      <c r="P3929" s="12" t="n">
        <v>39821</v>
      </c>
      <c r="Q3929">
        <f>Q3922-1</f>
        <v>14</v>
      </c>
      <c r="R3929" t="n">
        <v>13</v>
      </c>
    </row>
    <row r="3930" spans="16:18">
      <c r="P3930" s="12" t="n">
        <v>39820</v>
      </c>
      <c r="Q3930">
        <f>Q3923-1</f>
        <v>14</v>
      </c>
      <c r="R3930" t="n">
        <v>13</v>
      </c>
    </row>
    <row r="3931" spans="16:18">
      <c r="P3931" s="12" t="n">
        <v>39819</v>
      </c>
      <c r="Q3931">
        <f>Q3924-1</f>
        <v>14</v>
      </c>
      <c r="R3931" t="n">
        <v>13</v>
      </c>
    </row>
    <row r="3932" spans="16:18">
      <c r="P3932" s="12" t="n">
        <v>39818</v>
      </c>
      <c r="Q3932">
        <f>Q3925-1</f>
        <v>14</v>
      </c>
      <c r="R3932" t="n">
        <v>13</v>
      </c>
    </row>
    <row r="3933" spans="16:18">
      <c r="P3933" s="12" t="n">
        <v>39817</v>
      </c>
      <c r="Q3933">
        <f>Q3926-1</f>
        <v>13</v>
      </c>
      <c r="R3933" t="n">
        <v>13</v>
      </c>
    </row>
    <row r="3934" spans="16:18">
      <c r="P3934" s="12" t="n">
        <v>39816</v>
      </c>
      <c r="Q3934">
        <f>Q3927-1</f>
        <v>13</v>
      </c>
      <c r="R3934" t="n">
        <v>13</v>
      </c>
    </row>
    <row r="3935" spans="16:18">
      <c r="P3935" s="12" t="n">
        <v>39815</v>
      </c>
      <c r="Q3935">
        <f>Q3928-1</f>
        <v>13</v>
      </c>
      <c r="R3935" t="n">
        <v>13</v>
      </c>
    </row>
    <row r="3936" spans="16:18">
      <c r="P3936" s="12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78571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94643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2" t="n">
        <v>43745</v>
      </c>
    </row>
    <row r="2" spans="15:21">
      <c r="O2" s="21" t="n">
        <v>0.596999999999999975</v>
      </c>
      <c r="P2" s="21" t="n">
        <v>0.866000000000000014</v>
      </c>
      <c r="Q2" s="21" t="n">
        <v>0.596999999999999975</v>
      </c>
      <c r="R2" s="21"/>
      <c r="S2" s="21"/>
      <c r="T2" s="21"/>
      <c r="U2" s="21"/>
    </row>
    <row r="3" spans="1:22">
      <c r="A3" s="347" t="s">
        <v>56</v>
      </c>
      <c r="B3" s="348" t="s">
        <v>57</v>
      </c>
      <c r="C3" s="348" t="s">
        <v>58</v>
      </c>
      <c r="D3" s="348" t="s">
        <v>59</v>
      </c>
      <c r="E3" s="348" t="s">
        <v>62</v>
      </c>
      <c r="F3" s="348" t="s">
        <v>67</v>
      </c>
      <c r="G3" s="348" t="s">
        <v>75</v>
      </c>
      <c r="H3" s="348" t="s">
        <v>76</v>
      </c>
      <c r="I3" s="348" t="s">
        <v>77</v>
      </c>
      <c r="J3" s="348" t="s">
        <v>78</v>
      </c>
      <c r="K3" s="348" t="s">
        <v>79</v>
      </c>
      <c r="L3" s="348" t="s">
        <v>80</v>
      </c>
      <c r="M3" s="348" t="s">
        <v>59</v>
      </c>
      <c r="N3" s="349" t="s">
        <v>182</v>
      </c>
      <c r="O3" s="350" t="s">
        <v>539</v>
      </c>
      <c r="P3" s="350" t="s">
        <v>540</v>
      </c>
      <c r="Q3" s="350" t="s">
        <v>541</v>
      </c>
      <c r="R3" s="350" t="s">
        <v>542</v>
      </c>
      <c r="S3" s="350" t="s">
        <v>543</v>
      </c>
      <c r="T3" s="350" t="s">
        <v>544</v>
      </c>
      <c r="U3" s="350" t="s">
        <v>545</v>
      </c>
      <c r="V3" s="350" t="s">
        <v>15</v>
      </c>
    </row>
    <row r="4" spans="1:22">
      <c r="A4" t="str">
        <f>Plantilla!D5</f>
        <v>S. Candela</v>
      </c>
      <c r="B4">
        <f>Plantilla!E5</f>
        <v>23</v>
      </c>
      <c r="C4" s="328">
        <f>Plantilla!F5</f>
        <v>83</v>
      </c>
      <c r="D4" t="str">
        <f>Plantilla!G5</f>
        <v>CAB</v>
      </c>
      <c r="E4" s="91">
        <f>Plantilla!J5</f>
        <v>0.741736667689717066</v>
      </c>
      <c r="F4" s="89">
        <f>Plantilla!O5</f>
        <v>1.5</v>
      </c>
      <c r="G4" s="89">
        <f>Plantilla!W5</f>
        <v>12.5</v>
      </c>
      <c r="H4" s="89">
        <f>Plantilla!X5</f>
        <v>2</v>
      </c>
      <c r="I4" s="89">
        <f>Plantilla!Y5</f>
        <v>0</v>
      </c>
      <c r="J4" s="89">
        <f>Plantilla!Z5</f>
        <v>0</v>
      </c>
      <c r="K4" s="89">
        <f>Plantilla!AA5</f>
        <v>0</v>
      </c>
      <c r="L4" s="89">
        <f>Plantilla!AB5</f>
        <v>0</v>
      </c>
      <c r="M4" s="89">
        <f>Plantilla!AC5</f>
        <v>4</v>
      </c>
      <c r="N4" s="91">
        <f>1/3</f>
        <v>0.333333333333332993</v>
      </c>
      <c r="O4" s="351">
        <f>N4*O$2</f>
        <v>0.199000000000000021</v>
      </c>
      <c r="P4" s="351">
        <f>$N4*P$2</f>
        <v>0.288666666666665996</v>
      </c>
      <c r="Q4" s="351">
        <f>$N4*Q$2</f>
        <v>0.199000000000000021</v>
      </c>
      <c r="V4" s="352">
        <f>Q4+P4+O4</f>
        <v>0.686666666666666003</v>
      </c>
    </row>
    <row r="5" spans="1:22">
      <c r="A5" t="str">
        <f>Plantilla!D4</f>
        <v>E. Tarrida</v>
      </c>
      <c r="B5">
        <f>Plantilla!E4</f>
        <v>20</v>
      </c>
      <c r="C5" s="328">
        <f>Plantilla!F4</f>
        <v>92</v>
      </c>
      <c r="D5" t="str">
        <f>Plantilla!G4</f>
        <v>RAP</v>
      </c>
      <c r="E5" s="91">
        <f>Plantilla!J4</f>
        <v>0.788086142701999925</v>
      </c>
      <c r="F5" s="89">
        <f>Plantilla!O4</f>
        <v>1.5</v>
      </c>
      <c r="G5" s="89">
        <f>Plantilla!W4</f>
        <v>13.1666666666666998</v>
      </c>
      <c r="H5" s="89">
        <f>Plantilla!X4</f>
        <v>6</v>
      </c>
      <c r="I5" s="89">
        <f>Plantilla!Y4</f>
        <v>2</v>
      </c>
      <c r="J5" s="89">
        <f>Plantilla!Z4</f>
        <v>2</v>
      </c>
      <c r="K5" s="89">
        <f>Plantilla!AA4</f>
        <v>3</v>
      </c>
      <c r="L5" s="89">
        <f>Plantilla!AB4</f>
        <v>2</v>
      </c>
      <c r="M5" s="89">
        <f>Plantilla!AC4</f>
        <v>4</v>
      </c>
      <c r="N5" s="7">
        <f>1/4</f>
        <v>0.25</v>
      </c>
      <c r="O5" s="351">
        <f>$N5*O$2</f>
        <v>0.149249999999999989</v>
      </c>
      <c r="P5" s="351">
        <f>$N5*P$2</f>
        <v>0.216500000000000004</v>
      </c>
      <c r="Q5" s="351">
        <f>$N5*Q$2</f>
        <v>0.149249999999999989</v>
      </c>
      <c r="V5" s="352">
        <f>Q5+P5+O5</f>
        <v>0.515000000000000036</v>
      </c>
    </row>
    <row r="6" spans="1:22">
      <c r="A6" t="str">
        <f>Plantilla!D6</f>
        <v>D. Juliol</v>
      </c>
      <c r="B6">
        <f>Plantilla!E6</f>
        <v>17</v>
      </c>
      <c r="C6" s="328">
        <f>Plantilla!F6</f>
        <v>37</v>
      </c>
      <c r="E6" s="91">
        <f>Plantilla!J6</f>
        <v>0.429625726311892997</v>
      </c>
      <c r="F6" s="89">
        <f>Plantilla!O6</f>
        <v>1.5</v>
      </c>
      <c r="G6" s="89">
        <f>Plantilla!W6</f>
        <v>1</v>
      </c>
      <c r="H6" s="89">
        <f>Plantilla!X6</f>
        <v>5</v>
      </c>
      <c r="I6" s="89">
        <f>Plantilla!Y6</f>
        <v>4</v>
      </c>
      <c r="J6" s="89">
        <f>Plantilla!Z6</f>
        <v>5</v>
      </c>
      <c r="K6" s="89">
        <f>Plantilla!AA6</f>
        <v>2</v>
      </c>
      <c r="L6" s="89">
        <f>Plantilla!AB6</f>
        <v>4.25</v>
      </c>
      <c r="M6" s="89">
        <f>Plantilla!AC6</f>
        <v>1</v>
      </c>
      <c r="N6" s="91"/>
      <c r="V6" s="16"/>
    </row>
    <row r="7" spans="1:22">
      <c r="A7" t="str">
        <f>Plantilla!D7</f>
        <v>M. Teixé</v>
      </c>
      <c r="B7">
        <f>Plantilla!E7</f>
        <v>29</v>
      </c>
      <c r="C7" s="328">
        <f>Plantilla!F7</f>
        <v>9</v>
      </c>
      <c r="E7" s="91">
        <f>Plantilla!J7</f>
        <v>1.04710644668102004</v>
      </c>
      <c r="F7" s="89">
        <f>Plantilla!O7</f>
        <v>1.5</v>
      </c>
      <c r="G7" s="89">
        <f>Plantilla!W7</f>
        <v>0</v>
      </c>
      <c r="H7" s="89">
        <f>Plantilla!X7</f>
        <v>6</v>
      </c>
      <c r="I7" s="89">
        <f>Plantilla!Y7</f>
        <v>2</v>
      </c>
      <c r="J7" s="89">
        <f>Plantilla!Z7</f>
        <v>5</v>
      </c>
      <c r="K7" s="89">
        <f>Plantilla!AA7</f>
        <v>3</v>
      </c>
      <c r="L7" s="89">
        <f>Plantilla!AB7</f>
        <v>1</v>
      </c>
      <c r="M7" s="89">
        <f>Plantilla!AC7</f>
        <v>4</v>
      </c>
      <c r="N7" s="91"/>
      <c r="V7" s="16"/>
    </row>
    <row r="8" spans="1:22">
      <c r="A8" t="str">
        <f>Plantilla!D11</f>
        <v>J-L. Grellier</v>
      </c>
      <c r="B8">
        <f>Plantilla!E11</f>
        <v>31</v>
      </c>
      <c r="C8" s="328">
        <f>Plantilla!F11</f>
        <v>12</v>
      </c>
      <c r="E8" s="91">
        <f>Plantilla!J11</f>
        <v>1.09272524738915999</v>
      </c>
      <c r="F8" s="89">
        <f>Plantilla!O11</f>
        <v>1.5</v>
      </c>
      <c r="G8" s="89">
        <f>Plantilla!W11</f>
        <v>0</v>
      </c>
      <c r="H8" s="89">
        <f>Plantilla!X11</f>
        <v>5</v>
      </c>
      <c r="I8" s="89">
        <f>Plantilla!Y11</f>
        <v>5</v>
      </c>
      <c r="J8" s="89">
        <f>Plantilla!Z11</f>
        <v>2</v>
      </c>
      <c r="K8" s="89">
        <f>Plantilla!AA11</f>
        <v>1</v>
      </c>
      <c r="L8" s="89">
        <f>Plantilla!AB11</f>
        <v>1</v>
      </c>
      <c r="M8" s="89">
        <f>Plantilla!AC11</f>
        <v>3</v>
      </c>
      <c r="N8" s="91"/>
      <c r="V8" s="16"/>
    </row>
    <row r="9" spans="1:22">
      <c r="A9" t="str">
        <f>Plantilla!D12</f>
        <v>A. Aluja</v>
      </c>
      <c r="B9">
        <f>Plantilla!E12</f>
        <v>33</v>
      </c>
      <c r="C9" s="328">
        <f>Plantilla!F12</f>
        <v>40</v>
      </c>
      <c r="E9" s="91">
        <f>Plantilla!J12</f>
        <v>1.18945947025397004</v>
      </c>
      <c r="F9" s="89">
        <f>Plantilla!O12</f>
        <v>1.5</v>
      </c>
      <c r="G9" s="89">
        <f>Plantilla!W12</f>
        <v>0</v>
      </c>
      <c r="H9" s="89">
        <f>Plantilla!X12</f>
        <v>5</v>
      </c>
      <c r="I9" s="89">
        <f>Plantilla!Y12</f>
        <v>3.95000000000000018</v>
      </c>
      <c r="J9" s="89">
        <f>Plantilla!Z12</f>
        <v>2.95000000000000018</v>
      </c>
      <c r="K9" s="89">
        <f>Plantilla!AA12</f>
        <v>2</v>
      </c>
      <c r="L9" s="89">
        <f>Plantilla!AB12</f>
        <v>0</v>
      </c>
      <c r="M9" s="89">
        <f>Plantilla!AC12</f>
        <v>6</v>
      </c>
      <c r="N9" s="91"/>
      <c r="V9" s="16"/>
    </row>
    <row r="10" spans="1:22">
      <c r="A10" t="str">
        <f>Plantilla!D14</f>
        <v>J. Banal</v>
      </c>
      <c r="B10">
        <f>Plantilla!E14</f>
        <v>27</v>
      </c>
      <c r="C10" s="328">
        <f>Plantilla!F14</f>
        <v>75</v>
      </c>
      <c r="D10" t="str">
        <f>Plantilla!G14</f>
        <v>POT</v>
      </c>
      <c r="E10" s="91">
        <f>Plantilla!J14</f>
        <v>0.857936901981583055</v>
      </c>
      <c r="F10" s="89">
        <f>Plantilla!O14</f>
        <v>1.5</v>
      </c>
      <c r="G10" s="89">
        <f>Plantilla!W14</f>
        <v>1</v>
      </c>
      <c r="H10" s="89">
        <f>Plantilla!X14</f>
        <v>4</v>
      </c>
      <c r="I10" s="89">
        <f>Plantilla!Y14</f>
        <v>5</v>
      </c>
      <c r="J10" s="89">
        <f>Plantilla!Z14</f>
        <v>2</v>
      </c>
      <c r="K10" s="89">
        <f>Plantilla!AA14</f>
        <v>4</v>
      </c>
      <c r="L10" s="89">
        <f>Plantilla!AB14</f>
        <v>2</v>
      </c>
      <c r="M10" s="89">
        <f>Plantilla!AC14</f>
        <v>5</v>
      </c>
      <c r="N10" s="91"/>
      <c r="V10" s="16"/>
    </row>
    <row r="11" spans="1:22">
      <c r="A11" t="str">
        <f>Plantilla!D15</f>
        <v>D. Salat</v>
      </c>
      <c r="B11">
        <f>Plantilla!E15</f>
        <v>23</v>
      </c>
      <c r="C11" s="328">
        <f>Plantilla!F15</f>
        <v>37</v>
      </c>
      <c r="E11" s="91">
        <f>Plantilla!J15</f>
        <v>0.830999053863866877</v>
      </c>
      <c r="F11" s="89">
        <f>Plantilla!O15</f>
        <v>1.5</v>
      </c>
      <c r="G11" s="89">
        <f>Plantilla!W15</f>
        <v>0</v>
      </c>
      <c r="H11" s="89">
        <f>Plantilla!X15</f>
        <v>4</v>
      </c>
      <c r="I11" s="89">
        <f>Plantilla!Y15</f>
        <v>5</v>
      </c>
      <c r="J11" s="89">
        <f>Plantilla!Z15</f>
        <v>3</v>
      </c>
      <c r="K11" s="89">
        <f>Plantilla!AA15</f>
        <v>3</v>
      </c>
      <c r="L11" s="89">
        <f>Plantilla!AB15</f>
        <v>1</v>
      </c>
      <c r="M11" s="89">
        <f>Plantilla!AC15</f>
        <v>4</v>
      </c>
      <c r="N11" s="91"/>
      <c r="V11" s="16"/>
    </row>
    <row r="12" spans="1:22">
      <c r="A12" t="str">
        <f>Plantilla!D16</f>
        <v>P-P. Cunill</v>
      </c>
      <c r="B12">
        <f>Plantilla!E16</f>
        <v>22</v>
      </c>
      <c r="C12" s="328">
        <f>Plantilla!F16</f>
        <v>2</v>
      </c>
      <c r="E12" s="91">
        <f>Plantilla!J16</f>
        <v>0.673533304426540003</v>
      </c>
      <c r="F12" s="89">
        <f>Plantilla!O16</f>
        <v>1.5</v>
      </c>
      <c r="G12" s="89">
        <f>Plantilla!W16</f>
        <v>0</v>
      </c>
      <c r="H12" s="89">
        <f>Plantilla!X16</f>
        <v>3</v>
      </c>
      <c r="I12" s="89">
        <f>Plantilla!Y16</f>
        <v>5</v>
      </c>
      <c r="J12" s="89">
        <f>Plantilla!Z16</f>
        <v>1</v>
      </c>
      <c r="K12" s="89">
        <f>Plantilla!AA16</f>
        <v>5</v>
      </c>
      <c r="L12" s="89">
        <f>Plantilla!AB16</f>
        <v>2</v>
      </c>
      <c r="M12" s="89">
        <f>Plantilla!AC16</f>
        <v>5</v>
      </c>
      <c r="N12" s="91"/>
      <c r="V12" s="16"/>
    </row>
    <row r="13" spans="1:22">
      <c r="A13" t="str">
        <f>Plantilla!D18</f>
        <v>I. Escuder</v>
      </c>
      <c r="B13">
        <f>Plantilla!E18</f>
        <v>25</v>
      </c>
      <c r="C13" s="328">
        <f>Plantilla!F18</f>
        <v>64</v>
      </c>
      <c r="E13" s="91">
        <f>Plantilla!J18</f>
        <v>0.90832164983411694</v>
      </c>
      <c r="F13" s="89">
        <f>Plantilla!O18</f>
        <v>1.5</v>
      </c>
      <c r="G13" s="89">
        <f>Plantilla!W18</f>
        <v>0</v>
      </c>
      <c r="H13" s="89">
        <f>Plantilla!X18</f>
        <v>5</v>
      </c>
      <c r="I13" s="89">
        <f>Plantilla!Y18</f>
        <v>6</v>
      </c>
      <c r="J13" s="89">
        <f>Plantilla!Z18</f>
        <v>2</v>
      </c>
      <c r="K13" s="89">
        <f>Plantilla!AA18</f>
        <v>3</v>
      </c>
      <c r="L13" s="89">
        <f>Plantilla!AB18</f>
        <v>1</v>
      </c>
      <c r="M13" s="89">
        <f>Plantilla!AC18</f>
        <v>4</v>
      </c>
      <c r="N13" s="91"/>
      <c r="V13" s="16"/>
    </row>
    <row r="14" spans="1:22">
      <c r="A14" t="str">
        <f>Plantilla!D19</f>
        <v>A. Guau</v>
      </c>
      <c r="B14">
        <f>Plantilla!E19</f>
        <v>26</v>
      </c>
      <c r="C14" s="328">
        <f>Plantilla!F19</f>
        <v>62</v>
      </c>
      <c r="E14" s="91">
        <f>Plantilla!J19</f>
        <v>0.943426901463917034</v>
      </c>
      <c r="F14" s="89">
        <f>Plantilla!O19</f>
        <v>1.5</v>
      </c>
      <c r="G14" s="89">
        <f>Plantilla!W19</f>
        <v>0</v>
      </c>
      <c r="H14" s="89">
        <f>Plantilla!X19</f>
        <v>3</v>
      </c>
      <c r="I14" s="89">
        <f>Plantilla!Y19</f>
        <v>6</v>
      </c>
      <c r="J14" s="89">
        <f>Plantilla!Z19</f>
        <v>2</v>
      </c>
      <c r="K14" s="89">
        <f>Plantilla!AA19</f>
        <v>4</v>
      </c>
      <c r="L14" s="89">
        <f>Plantilla!AB19</f>
        <v>3</v>
      </c>
      <c r="M14" s="89">
        <f>Plantilla!AC19</f>
        <v>4</v>
      </c>
      <c r="N14" s="91"/>
      <c r="V14" s="16"/>
    </row>
    <row r="15" spans="1:22">
      <c r="A15" t="str">
        <f>Plantilla!D21</f>
        <v>M. Tàcias</v>
      </c>
      <c r="B15">
        <f>Plantilla!E21</f>
        <v>29</v>
      </c>
      <c r="C15" s="328">
        <f>Plantilla!F21</f>
        <v>66</v>
      </c>
      <c r="D15" t="str">
        <f>Plantilla!G21</f>
        <v>IMP</v>
      </c>
      <c r="E15" s="91">
        <f>Plantilla!J21</f>
        <v>1.11001188360830993</v>
      </c>
      <c r="F15" s="89">
        <f>Plantilla!O21</f>
        <v>1.5</v>
      </c>
      <c r="G15" s="89">
        <f>Plantilla!W21</f>
        <v>0</v>
      </c>
      <c r="H15" s="89">
        <f>Plantilla!X21</f>
        <v>5</v>
      </c>
      <c r="I15" s="89">
        <f>Plantilla!Y21</f>
        <v>5</v>
      </c>
      <c r="J15" s="89">
        <f>Plantilla!Z21</f>
        <v>5</v>
      </c>
      <c r="K15" s="89">
        <f>Plantilla!AA21</f>
        <v>3</v>
      </c>
      <c r="L15" s="89">
        <f>Plantilla!AB21</f>
        <v>2</v>
      </c>
      <c r="M15" s="89">
        <f>Plantilla!AC21</f>
        <v>2</v>
      </c>
      <c r="N15" s="91"/>
      <c r="V15" s="16"/>
    </row>
    <row r="16" spans="1:22">
      <c r="A16" t="str">
        <f>Plantilla!D22</f>
        <v>A. Aguilella</v>
      </c>
      <c r="B16">
        <f>Plantilla!E22</f>
        <v>23</v>
      </c>
      <c r="C16" s="328">
        <f>Plantilla!F22</f>
        <v>38</v>
      </c>
      <c r="E16" s="91">
        <f>Plantilla!J22</f>
        <v>0.741736667689717066</v>
      </c>
      <c r="F16" s="89">
        <f>Plantilla!O22</f>
        <v>1.5</v>
      </c>
      <c r="G16" s="89">
        <f>Plantilla!W22</f>
        <v>0</v>
      </c>
      <c r="H16" s="89">
        <f>Plantilla!X22</f>
        <v>4</v>
      </c>
      <c r="I16" s="89">
        <f>Plantilla!Y22</f>
        <v>5</v>
      </c>
      <c r="J16" s="89">
        <f>Plantilla!Z22</f>
        <v>5</v>
      </c>
      <c r="K16" s="89">
        <f>Plantilla!AA22</f>
        <v>4</v>
      </c>
      <c r="L16" s="89">
        <f>Plantilla!AB22</f>
        <v>1</v>
      </c>
      <c r="M16" s="89">
        <f>Plantilla!AC22</f>
        <v>4</v>
      </c>
      <c r="N16" s="91"/>
      <c r="V16" s="16"/>
    </row>
    <row r="17" spans="1:22">
      <c r="A17" t="str">
        <f>Plantilla!D23</f>
        <v>T. Averous</v>
      </c>
      <c r="B17">
        <f>Plantilla!E23</f>
        <v>25</v>
      </c>
      <c r="C17" s="328">
        <f>Plantilla!F23</f>
        <v>20</v>
      </c>
      <c r="E17" s="91">
        <f>Plantilla!J23</f>
        <v>0.931960005781359868</v>
      </c>
      <c r="F17" s="89">
        <f>Plantilla!O23</f>
        <v>1.5</v>
      </c>
      <c r="G17" s="89">
        <f>Plantilla!W23</f>
        <v>0</v>
      </c>
      <c r="H17" s="89">
        <f>Plantilla!X23</f>
        <v>3</v>
      </c>
      <c r="I17" s="89">
        <f>Plantilla!Y23</f>
        <v>5</v>
      </c>
      <c r="J17" s="89">
        <f>Plantilla!Z23</f>
        <v>6</v>
      </c>
      <c r="K17" s="89">
        <f>Plantilla!AA23</f>
        <v>5</v>
      </c>
      <c r="L17" s="89">
        <f>Plantilla!AB23</f>
        <v>2</v>
      </c>
      <c r="M17" s="89">
        <f>Plantilla!AC23</f>
        <v>4</v>
      </c>
      <c r="N17" s="91"/>
      <c r="V17" s="16"/>
    </row>
    <row r="18" spans="1:22">
      <c r="A18" t="str">
        <f>Plantilla!D25</f>
        <v>L-G. Salares</v>
      </c>
      <c r="B18">
        <f>Plantilla!E25</f>
        <v>20</v>
      </c>
      <c r="C18" s="328">
        <f>Plantilla!F25</f>
        <v>66</v>
      </c>
      <c r="E18" s="91">
        <f>Plantilla!J25</f>
        <v>0.757602298755993075</v>
      </c>
      <c r="F18" s="89">
        <f>Plantilla!O25</f>
        <v>1.5</v>
      </c>
      <c r="G18" s="89">
        <f>Plantilla!W25</f>
        <v>0</v>
      </c>
      <c r="H18" s="89">
        <f>Plantilla!X25</f>
        <v>1</v>
      </c>
      <c r="I18" s="89">
        <f>Plantilla!Y25</f>
        <v>3</v>
      </c>
      <c r="J18" s="89">
        <f>Plantilla!Z25</f>
        <v>5</v>
      </c>
      <c r="K18" s="89">
        <f>Plantilla!AA25</f>
        <v>3</v>
      </c>
      <c r="L18" s="89">
        <f>Plantilla!AB25</f>
        <v>6.20000000000000018</v>
      </c>
      <c r="M18" s="89">
        <f>Plantilla!AC25</f>
        <v>5</v>
      </c>
      <c r="N18" s="91"/>
      <c r="V18" s="16"/>
    </row>
    <row r="19" spans="1:22">
      <c r="A19" t="str">
        <f>Plantilla!D26</f>
        <v>I. Velayo</v>
      </c>
      <c r="B19">
        <f>Plantilla!E26</f>
        <v>19</v>
      </c>
      <c r="C19" s="328">
        <f>Plantilla!F26</f>
        <v>7</v>
      </c>
      <c r="E19" s="91">
        <f>Plantilla!J26</f>
        <v>0.482303781356789951</v>
      </c>
      <c r="F19" s="89">
        <f>Plantilla!O26</f>
        <v>1.5</v>
      </c>
      <c r="G19" s="89">
        <f>Plantilla!W26</f>
        <v>0</v>
      </c>
      <c r="H19" s="89">
        <f>Plantilla!X26</f>
        <v>4</v>
      </c>
      <c r="I19" s="89">
        <f>Plantilla!Y26</f>
        <v>3</v>
      </c>
      <c r="J19" s="89">
        <f>Plantilla!Z26</f>
        <v>3</v>
      </c>
      <c r="K19" s="89">
        <f>Plantilla!AA26</f>
        <v>3</v>
      </c>
      <c r="L19" s="89">
        <f>Plantilla!AB26</f>
        <v>5.20000000000000018</v>
      </c>
      <c r="M19" s="89">
        <f>Plantilla!AC26</f>
        <v>1</v>
      </c>
      <c r="N19" s="91"/>
      <c r="V19" s="16"/>
    </row>
    <row r="20" spans="1:22">
      <c r="A20" t="str">
        <f>Plantilla!D27</f>
        <v>A. Manent</v>
      </c>
      <c r="B20">
        <f>Plantilla!E27</f>
        <v>28</v>
      </c>
      <c r="C20" s="328">
        <f>Plantilla!F27</f>
        <v>55</v>
      </c>
      <c r="E20" s="91">
        <f>Plantilla!J27</f>
        <v>0.987150252658994098</v>
      </c>
      <c r="F20" s="89">
        <f>Plantilla!O27</f>
        <v>1.5</v>
      </c>
      <c r="G20" s="89">
        <f>Plantilla!W27</f>
        <v>0</v>
      </c>
      <c r="H20" s="89">
        <f>Plantilla!X27</f>
        <v>2</v>
      </c>
      <c r="I20" s="89">
        <f>Plantilla!Y27</f>
        <v>3</v>
      </c>
      <c r="J20" s="89">
        <f>Plantilla!Z27</f>
        <v>2</v>
      </c>
      <c r="K20" s="89">
        <f>Plantilla!AA27</f>
        <v>5</v>
      </c>
      <c r="L20" s="89">
        <f>Plantilla!AB27</f>
        <v>5</v>
      </c>
      <c r="M20" s="89">
        <f>Plantilla!AC27</f>
        <v>2</v>
      </c>
      <c r="N20" s="91"/>
      <c r="V20" s="16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{42A8FC29-06F2-6F40-900F-7771D976F362}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{79704174-1799-C920-C231-F7612890A655}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A8FC29-06F2-6F40-900F-7771D976F3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79704174-1799-C920-C231-F7612890A6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78571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2" t="n">
        <v>43745</v>
      </c>
    </row>
    <row r="2" spans="15:22">
      <c r="O2" s="7" t="s">
        <v>20</v>
      </c>
      <c r="P2" s="21" t="n">
        <v>0.276000000000000023</v>
      </c>
      <c r="Q2" s="21" t="n">
        <v>0.425</v>
      </c>
      <c r="R2" s="21" t="n">
        <v>0.276000000000000023</v>
      </c>
      <c r="S2" s="21"/>
      <c r="T2" s="21"/>
      <c r="U2" s="21"/>
      <c r="V2" s="21"/>
    </row>
    <row r="3" spans="15:22">
      <c r="O3" s="7" t="s">
        <v>103</v>
      </c>
      <c r="P3" s="21" t="n">
        <v>0.141999999999999993</v>
      </c>
      <c r="Q3" s="21" t="n">
        <v>0.4</v>
      </c>
      <c r="R3" s="21" t="n">
        <v>0.141999999999999993</v>
      </c>
      <c r="S3" s="21"/>
      <c r="T3" s="21"/>
      <c r="U3" s="21"/>
      <c r="V3" s="21"/>
    </row>
    <row r="4" spans="15:22">
      <c r="O4" s="7" t="s">
        <v>105</v>
      </c>
      <c r="P4" s="21" t="n">
        <v>0.348999999999999977</v>
      </c>
      <c r="Q4" s="21" t="n">
        <v>0.201000000000000023</v>
      </c>
      <c r="R4" s="21" t="n">
        <v>0</v>
      </c>
      <c r="S4" s="21"/>
      <c r="T4" s="21"/>
      <c r="U4" s="21"/>
      <c r="V4" s="21"/>
    </row>
    <row r="5" spans="1:23">
      <c r="A5" s="347" t="s">
        <v>56</v>
      </c>
      <c r="B5" s="348" t="s">
        <v>57</v>
      </c>
      <c r="C5" s="348" t="s">
        <v>58</v>
      </c>
      <c r="D5" s="348" t="s">
        <v>59</v>
      </c>
      <c r="E5" s="348" t="s">
        <v>62</v>
      </c>
      <c r="F5" s="348" t="s">
        <v>67</v>
      </c>
      <c r="G5" s="348" t="s">
        <v>75</v>
      </c>
      <c r="H5" s="348" t="s">
        <v>76</v>
      </c>
      <c r="I5" s="348" t="s">
        <v>77</v>
      </c>
      <c r="J5" s="348" t="s">
        <v>78</v>
      </c>
      <c r="K5" s="348" t="s">
        <v>79</v>
      </c>
      <c r="L5" s="348" t="s">
        <v>80</v>
      </c>
      <c r="M5" s="348" t="s">
        <v>59</v>
      </c>
      <c r="N5" s="349" t="s">
        <v>182</v>
      </c>
      <c r="O5" s="349" t="s">
        <v>55</v>
      </c>
      <c r="P5" s="350" t="s">
        <v>539</v>
      </c>
      <c r="Q5" s="350" t="s">
        <v>540</v>
      </c>
      <c r="R5" s="350" t="s">
        <v>541</v>
      </c>
      <c r="S5" s="350" t="s">
        <v>542</v>
      </c>
      <c r="T5" s="350" t="s">
        <v>543</v>
      </c>
      <c r="U5" s="350" t="s">
        <v>544</v>
      </c>
      <c r="V5" s="350" t="s">
        <v>545</v>
      </c>
      <c r="W5" s="350" t="s">
        <v>15</v>
      </c>
    </row>
    <row r="6" spans="1:23">
      <c r="A6" t="str">
        <f>Plantilla!D5</f>
        <v>S. Candela</v>
      </c>
      <c r="B6">
        <f>Plantilla!E5</f>
        <v>23</v>
      </c>
      <c r="C6" s="328">
        <f>Plantilla!F5</f>
        <v>83</v>
      </c>
      <c r="D6" t="str">
        <f>Plantilla!G5</f>
        <v>CAB</v>
      </c>
      <c r="E6" s="91">
        <f>Plantilla!J5</f>
        <v>0.741736667689717066</v>
      </c>
      <c r="F6" s="89">
        <f>Plantilla!O5</f>
        <v>1.5</v>
      </c>
      <c r="G6" s="89">
        <f>Plantilla!W5</f>
        <v>12.5</v>
      </c>
      <c r="H6" s="89">
        <f>Plantilla!X5</f>
        <v>2</v>
      </c>
      <c r="I6" s="89">
        <f>Plantilla!Y5</f>
        <v>0</v>
      </c>
      <c r="J6" s="89">
        <f>Plantilla!Z5</f>
        <v>0</v>
      </c>
      <c r="K6" s="89">
        <f>Plantilla!AA5</f>
        <v>0</v>
      </c>
      <c r="L6" s="89">
        <f>Plantilla!AB5</f>
        <v>0</v>
      </c>
      <c r="M6" s="89">
        <f>Plantilla!AC5</f>
        <v>4</v>
      </c>
      <c r="N6" s="91">
        <f>1/3</f>
        <v>0.333333333333332993</v>
      </c>
      <c r="O6" s="91" t="s">
        <v>20</v>
      </c>
      <c r="P6" s="351">
        <f>$N6*P$2</f>
        <v>0.0919999999999999929</v>
      </c>
      <c r="Q6" s="351">
        <f>$N6*Q$2</f>
        <v>0.141666666666667007</v>
      </c>
      <c r="R6" s="351">
        <f>$N6*R$2</f>
        <v>0.0919999999999999929</v>
      </c>
      <c r="W6" s="352">
        <f>R6+Q6+P6</f>
        <v>0.325666666666666993</v>
      </c>
    </row>
    <row r="7" spans="1:23">
      <c r="A7" t="str">
        <f>Plantilla!D16</f>
        <v>P-P. Cunill</v>
      </c>
      <c r="B7">
        <f>Plantilla!E16</f>
        <v>22</v>
      </c>
      <c r="C7" s="328">
        <f>Plantilla!F16</f>
        <v>2</v>
      </c>
      <c r="E7" s="91">
        <f>Plantilla!J16</f>
        <v>0.673533304426540003</v>
      </c>
      <c r="F7" s="89">
        <f>Plantilla!O16</f>
        <v>1.5</v>
      </c>
      <c r="G7" s="89">
        <f>Plantilla!W16</f>
        <v>0</v>
      </c>
      <c r="H7" s="89">
        <f>Plantilla!X16</f>
        <v>3</v>
      </c>
      <c r="I7" s="89">
        <f>Plantilla!Y16</f>
        <v>5</v>
      </c>
      <c r="J7" s="89">
        <f>Plantilla!Z16</f>
        <v>1</v>
      </c>
      <c r="K7" s="89">
        <f>Plantilla!AA16</f>
        <v>5</v>
      </c>
      <c r="L7" s="89">
        <f>Plantilla!AB16</f>
        <v>2</v>
      </c>
      <c r="M7" s="89">
        <f>Plantilla!AC16</f>
        <v>5</v>
      </c>
      <c r="N7" s="91">
        <f>1/3</f>
        <v>0.333333333333332993</v>
      </c>
      <c r="O7" s="91" t="s">
        <v>103</v>
      </c>
      <c r="P7" s="351">
        <f>N7*P$3</f>
        <v>0.0473333333333329964</v>
      </c>
      <c r="Q7" s="351">
        <f>N7*Q$3</f>
        <v>0.133333333333332993</v>
      </c>
      <c r="R7" s="351">
        <f>N7*R$3</f>
        <v>0.0473333333333329964</v>
      </c>
      <c r="W7" s="352">
        <f>R7+Q7+P7</f>
        <v>0.227999999999999003</v>
      </c>
    </row>
    <row r="8" spans="1:23">
      <c r="A8" t="str">
        <f>Plantilla!D4</f>
        <v>E. Tarrida</v>
      </c>
      <c r="B8">
        <f>Plantilla!E4</f>
        <v>20</v>
      </c>
      <c r="C8" s="328">
        <f>Plantilla!F4</f>
        <v>92</v>
      </c>
      <c r="D8" t="str">
        <f>Plantilla!G4</f>
        <v>RAP</v>
      </c>
      <c r="E8" s="91">
        <f>Plantilla!J4</f>
        <v>0.788086142701999925</v>
      </c>
      <c r="F8" s="89">
        <f>Plantilla!O4</f>
        <v>1.5</v>
      </c>
      <c r="G8" s="89">
        <f>Plantilla!W4</f>
        <v>13.1666666666666998</v>
      </c>
      <c r="H8" s="89">
        <f>Plantilla!X4</f>
        <v>6</v>
      </c>
      <c r="I8" s="89">
        <f>Plantilla!Y4</f>
        <v>2</v>
      </c>
      <c r="J8" s="89">
        <f>Plantilla!Z4</f>
        <v>2</v>
      </c>
      <c r="K8" s="89">
        <f>Plantilla!AA4</f>
        <v>3</v>
      </c>
      <c r="L8" s="89">
        <f>Plantilla!AB4</f>
        <v>2</v>
      </c>
      <c r="M8" s="89">
        <f>Plantilla!AC4</f>
        <v>4</v>
      </c>
      <c r="N8" s="7">
        <f>1/5</f>
        <v>0.2</v>
      </c>
      <c r="O8" s="7" t="s">
        <v>20</v>
      </c>
      <c r="P8" s="351">
        <f>$N8*P$2</f>
        <v>0.0552000000000000046</v>
      </c>
      <c r="Q8" s="351">
        <f>$N8*Q$2</f>
        <v>0.085</v>
      </c>
      <c r="R8" s="351">
        <f>$N8*R$2</f>
        <v>0.0552000000000000046</v>
      </c>
      <c r="W8" s="352">
        <f>R8+Q8+P8</f>
        <v>0.195399999999999991</v>
      </c>
    </row>
    <row r="9" spans="1:23">
      <c r="A9" t="str">
        <f>Plantilla!D22</f>
        <v>A. Aguilella</v>
      </c>
      <c r="B9">
        <f>Plantilla!E22</f>
        <v>23</v>
      </c>
      <c r="C9" s="328">
        <f>Plantilla!F22</f>
        <v>38</v>
      </c>
      <c r="E9" s="91">
        <f>Plantilla!J22</f>
        <v>0.741736667689717066</v>
      </c>
      <c r="F9" s="89">
        <f>Plantilla!O22</f>
        <v>1.5</v>
      </c>
      <c r="G9" s="89">
        <f>Plantilla!W22</f>
        <v>0</v>
      </c>
      <c r="H9" s="89">
        <f>Plantilla!X22</f>
        <v>4</v>
      </c>
      <c r="I9" s="89">
        <f>Plantilla!Y22</f>
        <v>5</v>
      </c>
      <c r="J9" s="89">
        <f>Plantilla!Z22</f>
        <v>5</v>
      </c>
      <c r="K9" s="89">
        <f>Plantilla!AA22</f>
        <v>4</v>
      </c>
      <c r="L9" s="89">
        <f>Plantilla!AB22</f>
        <v>1</v>
      </c>
      <c r="M9" s="89">
        <f>Plantilla!AC22</f>
        <v>4</v>
      </c>
      <c r="N9" s="91">
        <f>1/4</f>
        <v>0.25</v>
      </c>
      <c r="O9" s="91" t="s">
        <v>105</v>
      </c>
      <c r="P9" s="351">
        <f>N9*P$4</f>
        <v>0.0872499999999999964</v>
      </c>
      <c r="Q9" s="351">
        <f>$N9*Q$4</f>
        <v>0.0502500000000000036</v>
      </c>
      <c r="R9" s="351">
        <f>$N9*R$4</f>
        <v>0</v>
      </c>
      <c r="W9" s="352">
        <f>R9+Q9+P9</f>
        <v>0.1375</v>
      </c>
    </row>
    <row r="10" spans="1:23">
      <c r="A10" t="str">
        <f>Plantilla!D15</f>
        <v>D. Salat</v>
      </c>
      <c r="B10">
        <f>Plantilla!E15</f>
        <v>23</v>
      </c>
      <c r="C10" s="328">
        <f>Plantilla!F15</f>
        <v>37</v>
      </c>
      <c r="E10" s="91">
        <f>Plantilla!J15</f>
        <v>0.830999053863866877</v>
      </c>
      <c r="F10" s="89">
        <f>Plantilla!O15</f>
        <v>1.5</v>
      </c>
      <c r="G10" s="89">
        <f>Plantilla!W15</f>
        <v>0</v>
      </c>
      <c r="H10" s="89">
        <f>Plantilla!X15</f>
        <v>4</v>
      </c>
      <c r="I10" s="89">
        <f>Plantilla!Y15</f>
        <v>5</v>
      </c>
      <c r="J10" s="89">
        <f>Plantilla!Z15</f>
        <v>3</v>
      </c>
      <c r="K10" s="89">
        <f>Plantilla!AA15</f>
        <v>3</v>
      </c>
      <c r="L10" s="89">
        <f>Plantilla!AB15</f>
        <v>1</v>
      </c>
      <c r="M10" s="89">
        <f>Plantilla!AC15</f>
        <v>4</v>
      </c>
      <c r="N10" s="91"/>
      <c r="O10" s="91"/>
      <c r="P10" s="351"/>
      <c r="Q10" s="351"/>
      <c r="R10" s="351"/>
      <c r="W10" s="352"/>
    </row>
    <row r="11" spans="1:23">
      <c r="A11" t="str">
        <f>Plantilla!D23</f>
        <v>T. Averous</v>
      </c>
      <c r="B11">
        <f>Plantilla!E23</f>
        <v>25</v>
      </c>
      <c r="C11" s="328">
        <f>Plantilla!F23</f>
        <v>20</v>
      </c>
      <c r="E11" s="91">
        <f>Plantilla!J23</f>
        <v>0.931960005781359868</v>
      </c>
      <c r="F11" s="89">
        <f>Plantilla!O23</f>
        <v>1.5</v>
      </c>
      <c r="G11" s="89">
        <f>Plantilla!W23</f>
        <v>0</v>
      </c>
      <c r="H11" s="89">
        <f>Plantilla!X23</f>
        <v>3</v>
      </c>
      <c r="I11" s="89">
        <f>Plantilla!Y23</f>
        <v>5</v>
      </c>
      <c r="J11" s="89">
        <f>Plantilla!Z23</f>
        <v>6</v>
      </c>
      <c r="K11" s="89">
        <f>Plantilla!AA23</f>
        <v>5</v>
      </c>
      <c r="L11" s="89">
        <f>Plantilla!AB23</f>
        <v>2</v>
      </c>
      <c r="M11" s="89">
        <f>Plantilla!AC23</f>
        <v>4</v>
      </c>
      <c r="N11" s="91"/>
      <c r="O11" s="91"/>
      <c r="P11" s="351"/>
      <c r="Q11" s="351"/>
      <c r="R11" s="351"/>
      <c r="W11" s="352"/>
    </row>
    <row r="12" spans="1:23">
      <c r="A12" t="str">
        <f>Plantilla!D18</f>
        <v>I. Escuder</v>
      </c>
      <c r="B12">
        <f>Plantilla!E18</f>
        <v>25</v>
      </c>
      <c r="C12" s="328">
        <f>Plantilla!F18</f>
        <v>64</v>
      </c>
      <c r="E12" s="91">
        <f>Plantilla!J18</f>
        <v>0.90832164983411694</v>
      </c>
      <c r="F12" s="89">
        <f>Plantilla!O18</f>
        <v>1.5</v>
      </c>
      <c r="G12" s="89">
        <f>Plantilla!W18</f>
        <v>0</v>
      </c>
      <c r="H12" s="89">
        <f>Plantilla!X18</f>
        <v>5</v>
      </c>
      <c r="I12" s="89">
        <f>Plantilla!Y18</f>
        <v>6</v>
      </c>
      <c r="J12" s="89">
        <f>Plantilla!Z18</f>
        <v>2</v>
      </c>
      <c r="K12" s="89">
        <f>Plantilla!AA18</f>
        <v>3</v>
      </c>
      <c r="L12" s="89">
        <f>Plantilla!AB18</f>
        <v>1</v>
      </c>
      <c r="M12" s="89">
        <f>Plantilla!AC18</f>
        <v>4</v>
      </c>
      <c r="N12" s="91"/>
      <c r="O12" s="91"/>
      <c r="P12" s="351"/>
      <c r="Q12" s="351"/>
      <c r="R12" s="351"/>
      <c r="W12" s="352"/>
    </row>
    <row r="13" spans="1:23">
      <c r="A13" t="str">
        <f>Plantilla!D6</f>
        <v>D. Juliol</v>
      </c>
      <c r="B13">
        <f>Plantilla!E6</f>
        <v>17</v>
      </c>
      <c r="C13" s="328">
        <f>Plantilla!F6</f>
        <v>37</v>
      </c>
      <c r="E13" s="91">
        <f>Plantilla!J6</f>
        <v>0.429625726311892997</v>
      </c>
      <c r="F13" s="89">
        <f>Plantilla!O6</f>
        <v>1.5</v>
      </c>
      <c r="G13" s="89">
        <f>Plantilla!W6</f>
        <v>1</v>
      </c>
      <c r="H13" s="89">
        <f>Plantilla!X6</f>
        <v>5</v>
      </c>
      <c r="I13" s="89">
        <f>Plantilla!Y6</f>
        <v>4</v>
      </c>
      <c r="J13" s="89">
        <f>Plantilla!Z6</f>
        <v>5</v>
      </c>
      <c r="K13" s="89">
        <f>Plantilla!AA6</f>
        <v>2</v>
      </c>
      <c r="L13" s="89">
        <f>Plantilla!AB6</f>
        <v>4.25</v>
      </c>
      <c r="M13" s="89">
        <f>Plantilla!AC6</f>
        <v>1</v>
      </c>
      <c r="N13" s="91"/>
      <c r="O13" s="91"/>
      <c r="W13" s="16"/>
    </row>
    <row r="14" spans="1:23">
      <c r="A14" t="str">
        <f>Plantilla!D7</f>
        <v>M. Teixé</v>
      </c>
      <c r="B14">
        <f>Plantilla!E7</f>
        <v>29</v>
      </c>
      <c r="C14" s="328">
        <f>Plantilla!F7</f>
        <v>9</v>
      </c>
      <c r="E14" s="91">
        <f>Plantilla!J7</f>
        <v>1.04710644668102004</v>
      </c>
      <c r="F14" s="89">
        <f>Plantilla!O7</f>
        <v>1.5</v>
      </c>
      <c r="G14" s="89">
        <f>Plantilla!W7</f>
        <v>0</v>
      </c>
      <c r="H14" s="89">
        <f>Plantilla!X7</f>
        <v>6</v>
      </c>
      <c r="I14" s="89">
        <f>Plantilla!Y7</f>
        <v>2</v>
      </c>
      <c r="J14" s="89">
        <f>Plantilla!Z7</f>
        <v>5</v>
      </c>
      <c r="K14" s="89">
        <f>Plantilla!AA7</f>
        <v>3</v>
      </c>
      <c r="L14" s="89">
        <f>Plantilla!AB7</f>
        <v>1</v>
      </c>
      <c r="M14" s="89">
        <f>Plantilla!AC7</f>
        <v>4</v>
      </c>
      <c r="N14" s="91"/>
      <c r="O14" s="91"/>
      <c r="W14" s="16"/>
    </row>
    <row r="15" spans="1:23">
      <c r="A15" t="str">
        <f>Plantilla!D11</f>
        <v>J-L. Grellier</v>
      </c>
      <c r="B15">
        <f>Plantilla!E11</f>
        <v>31</v>
      </c>
      <c r="C15" s="328">
        <f>Plantilla!F11</f>
        <v>12</v>
      </c>
      <c r="E15" s="91">
        <f>Plantilla!J11</f>
        <v>1.09272524738915999</v>
      </c>
      <c r="F15" s="89">
        <f>Plantilla!O11</f>
        <v>1.5</v>
      </c>
      <c r="G15" s="89">
        <f>Plantilla!W11</f>
        <v>0</v>
      </c>
      <c r="H15" s="89">
        <f>Plantilla!X11</f>
        <v>5</v>
      </c>
      <c r="I15" s="89">
        <f>Plantilla!Y11</f>
        <v>5</v>
      </c>
      <c r="J15" s="89">
        <f>Plantilla!Z11</f>
        <v>2</v>
      </c>
      <c r="K15" s="89">
        <f>Plantilla!AA11</f>
        <v>1</v>
      </c>
      <c r="L15" s="89">
        <f>Plantilla!AB11</f>
        <v>1</v>
      </c>
      <c r="M15" s="89">
        <f>Plantilla!AC11</f>
        <v>3</v>
      </c>
      <c r="N15" s="91"/>
      <c r="O15" s="91"/>
      <c r="W15" s="16"/>
    </row>
    <row r="16" spans="1:23">
      <c r="A16" t="str">
        <f>Plantilla!D12</f>
        <v>A. Aluja</v>
      </c>
      <c r="B16">
        <f>Plantilla!E12</f>
        <v>33</v>
      </c>
      <c r="C16" s="328">
        <f>Plantilla!F12</f>
        <v>40</v>
      </c>
      <c r="E16" s="91">
        <f>Plantilla!J12</f>
        <v>1.18945947025397004</v>
      </c>
      <c r="F16" s="89">
        <f>Plantilla!O12</f>
        <v>1.5</v>
      </c>
      <c r="G16" s="89">
        <f>Plantilla!W12</f>
        <v>0</v>
      </c>
      <c r="H16" s="89">
        <f>Plantilla!X12</f>
        <v>5</v>
      </c>
      <c r="I16" s="89">
        <f>Plantilla!Y12</f>
        <v>3.95000000000000018</v>
      </c>
      <c r="J16" s="89">
        <f>Plantilla!Z12</f>
        <v>2.95000000000000018</v>
      </c>
      <c r="K16" s="89">
        <f>Plantilla!AA12</f>
        <v>2</v>
      </c>
      <c r="L16" s="89">
        <f>Plantilla!AB12</f>
        <v>0</v>
      </c>
      <c r="M16" s="89">
        <f>Plantilla!AC12</f>
        <v>6</v>
      </c>
      <c r="N16" s="91"/>
      <c r="O16" s="91"/>
      <c r="W16" s="16"/>
    </row>
    <row r="17" spans="1:23">
      <c r="A17" t="str">
        <f>Plantilla!D14</f>
        <v>J. Banal</v>
      </c>
      <c r="B17">
        <f>Plantilla!E14</f>
        <v>27</v>
      </c>
      <c r="C17" s="328">
        <f>Plantilla!F14</f>
        <v>75</v>
      </c>
      <c r="D17" t="str">
        <f>Plantilla!G14</f>
        <v>POT</v>
      </c>
      <c r="E17" s="91">
        <f>Plantilla!J14</f>
        <v>0.857936901981583055</v>
      </c>
      <c r="F17" s="89">
        <f>Plantilla!O14</f>
        <v>1.5</v>
      </c>
      <c r="G17" s="89">
        <f>Plantilla!W14</f>
        <v>1</v>
      </c>
      <c r="H17" s="89">
        <f>Plantilla!X14</f>
        <v>4</v>
      </c>
      <c r="I17" s="89">
        <f>Plantilla!Y14</f>
        <v>5</v>
      </c>
      <c r="J17" s="89">
        <f>Plantilla!Z14</f>
        <v>2</v>
      </c>
      <c r="K17" s="89">
        <f>Plantilla!AA14</f>
        <v>4</v>
      </c>
      <c r="L17" s="89">
        <f>Plantilla!AB14</f>
        <v>2</v>
      </c>
      <c r="M17" s="89">
        <f>Plantilla!AC14</f>
        <v>5</v>
      </c>
      <c r="N17" s="91"/>
      <c r="O17" s="91"/>
      <c r="W17" s="16"/>
    </row>
    <row r="18" spans="1:23">
      <c r="A18" t="str">
        <f>Plantilla!D19</f>
        <v>A. Guau</v>
      </c>
      <c r="B18">
        <f>Plantilla!E19</f>
        <v>26</v>
      </c>
      <c r="C18" s="328">
        <f>Plantilla!F19</f>
        <v>62</v>
      </c>
      <c r="E18" s="91">
        <f>Plantilla!J19</f>
        <v>0.943426901463917034</v>
      </c>
      <c r="F18" s="89">
        <f>Plantilla!O19</f>
        <v>1.5</v>
      </c>
      <c r="G18" s="89">
        <f>Plantilla!W19</f>
        <v>0</v>
      </c>
      <c r="H18" s="89">
        <f>Plantilla!X19</f>
        <v>3</v>
      </c>
      <c r="I18" s="89">
        <f>Plantilla!Y19</f>
        <v>6</v>
      </c>
      <c r="J18" s="89">
        <f>Plantilla!Z19</f>
        <v>2</v>
      </c>
      <c r="K18" s="89">
        <f>Plantilla!AA19</f>
        <v>4</v>
      </c>
      <c r="L18" s="89">
        <f>Plantilla!AB19</f>
        <v>3</v>
      </c>
      <c r="M18" s="89">
        <f>Plantilla!AC19</f>
        <v>4</v>
      </c>
      <c r="N18" s="91"/>
      <c r="O18" s="91"/>
      <c r="W18" s="16"/>
    </row>
    <row r="19" spans="1:23">
      <c r="A19" t="str">
        <f>Plantilla!D21</f>
        <v>M. Tàcias</v>
      </c>
      <c r="B19">
        <f>Plantilla!E21</f>
        <v>29</v>
      </c>
      <c r="C19" s="328">
        <f>Plantilla!F21</f>
        <v>66</v>
      </c>
      <c r="D19" t="str">
        <f>Plantilla!G21</f>
        <v>IMP</v>
      </c>
      <c r="E19" s="91">
        <f>Plantilla!J21</f>
        <v>1.11001188360830993</v>
      </c>
      <c r="F19" s="89">
        <f>Plantilla!O21</f>
        <v>1.5</v>
      </c>
      <c r="G19" s="89">
        <f>Plantilla!W21</f>
        <v>0</v>
      </c>
      <c r="H19" s="89">
        <f>Plantilla!X21</f>
        <v>5</v>
      </c>
      <c r="I19" s="89">
        <f>Plantilla!Y21</f>
        <v>5</v>
      </c>
      <c r="J19" s="89">
        <f>Plantilla!Z21</f>
        <v>5</v>
      </c>
      <c r="K19" s="89">
        <f>Plantilla!AA21</f>
        <v>3</v>
      </c>
      <c r="L19" s="89">
        <f>Plantilla!AB21</f>
        <v>2</v>
      </c>
      <c r="M19" s="89">
        <f>Plantilla!AC21</f>
        <v>2</v>
      </c>
      <c r="N19" s="91"/>
      <c r="O19" s="91"/>
      <c r="W19" s="16"/>
    </row>
    <row r="20" spans="1:23">
      <c r="A20" t="str">
        <f>Plantilla!D25</f>
        <v>L-G. Salares</v>
      </c>
      <c r="B20">
        <f>Plantilla!E25</f>
        <v>20</v>
      </c>
      <c r="C20" s="328">
        <f>Plantilla!F25</f>
        <v>66</v>
      </c>
      <c r="E20" s="91">
        <f>Plantilla!J25</f>
        <v>0.757602298755993075</v>
      </c>
      <c r="F20" s="89">
        <f>Plantilla!O25</f>
        <v>1.5</v>
      </c>
      <c r="G20" s="89">
        <f>Plantilla!W25</f>
        <v>0</v>
      </c>
      <c r="H20" s="89">
        <f>Plantilla!X25</f>
        <v>1</v>
      </c>
      <c r="I20" s="89">
        <f>Plantilla!Y25</f>
        <v>3</v>
      </c>
      <c r="J20" s="89">
        <f>Plantilla!Z25</f>
        <v>5</v>
      </c>
      <c r="K20" s="89">
        <f>Plantilla!AA25</f>
        <v>3</v>
      </c>
      <c r="L20" s="89">
        <f>Plantilla!AB25</f>
        <v>6.20000000000000018</v>
      </c>
      <c r="M20" s="89">
        <f>Plantilla!AC25</f>
        <v>5</v>
      </c>
      <c r="N20" s="91"/>
      <c r="O20" s="91"/>
      <c r="W20" s="16"/>
    </row>
    <row r="21" spans="1:23">
      <c r="A21" t="str">
        <f>Plantilla!D26</f>
        <v>I. Velayo</v>
      </c>
      <c r="B21">
        <f>Plantilla!E26</f>
        <v>19</v>
      </c>
      <c r="C21" s="328">
        <f>Plantilla!F26</f>
        <v>7</v>
      </c>
      <c r="E21" s="91">
        <f>Plantilla!J26</f>
        <v>0.482303781356789951</v>
      </c>
      <c r="F21" s="89">
        <f>Plantilla!O26</f>
        <v>1.5</v>
      </c>
      <c r="G21" s="89">
        <f>Plantilla!W26</f>
        <v>0</v>
      </c>
      <c r="H21" s="89">
        <f>Plantilla!X26</f>
        <v>4</v>
      </c>
      <c r="I21" s="89">
        <f>Plantilla!Y26</f>
        <v>3</v>
      </c>
      <c r="J21" s="89">
        <f>Plantilla!Z26</f>
        <v>3</v>
      </c>
      <c r="K21" s="89">
        <f>Plantilla!AA26</f>
        <v>3</v>
      </c>
      <c r="L21" s="89">
        <f>Plantilla!AB26</f>
        <v>5.20000000000000018</v>
      </c>
      <c r="M21" s="89">
        <f>Plantilla!AC26</f>
        <v>1</v>
      </c>
      <c r="N21" s="91"/>
      <c r="O21" s="91"/>
      <c r="W21" s="16"/>
    </row>
    <row r="22" spans="1:23">
      <c r="A22" t="str">
        <f>Plantilla!D27</f>
        <v>A. Manent</v>
      </c>
      <c r="B22">
        <f>Plantilla!E27</f>
        <v>28</v>
      </c>
      <c r="C22" s="328">
        <f>Plantilla!F27</f>
        <v>55</v>
      </c>
      <c r="E22" s="91">
        <f>Plantilla!J27</f>
        <v>0.987150252658994098</v>
      </c>
      <c r="F22" s="89">
        <f>Plantilla!O27</f>
        <v>1.5</v>
      </c>
      <c r="G22" s="89">
        <f>Plantilla!W27</f>
        <v>0</v>
      </c>
      <c r="H22" s="89">
        <f>Plantilla!X27</f>
        <v>2</v>
      </c>
      <c r="I22" s="89">
        <f>Plantilla!Y27</f>
        <v>3</v>
      </c>
      <c r="J22" s="89">
        <f>Plantilla!Z27</f>
        <v>2</v>
      </c>
      <c r="K22" s="89">
        <f>Plantilla!AA27</f>
        <v>5</v>
      </c>
      <c r="L22" s="89">
        <f>Plantilla!AB27</f>
        <v>5</v>
      </c>
      <c r="M22" s="89">
        <f>Plantilla!AC27</f>
        <v>2</v>
      </c>
      <c r="N22" s="91"/>
      <c r="O22" s="91"/>
      <c r="W22" s="16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{229AD9F2-BAF2-C476-C2AA-84206561951F}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{52BA72EF-E00D-405A-9464-EB5025497912}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9AD9F2-BAF2-C476-C2AA-8420656195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52BA72EF-E00D-405A-9464-EB50254979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78571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20</v>
      </c>
      <c r="P2" s="21"/>
      <c r="Q2" s="21"/>
      <c r="R2" s="21"/>
      <c r="S2" s="21" t="n">
        <v>0</v>
      </c>
      <c r="T2" s="21"/>
      <c r="U2" s="21"/>
      <c r="V2" s="21"/>
    </row>
    <row r="3" spans="14:22">
      <c r="N3" s="7"/>
      <c r="O3" s="7" t="s">
        <v>103</v>
      </c>
      <c r="P3" s="21"/>
      <c r="Q3" s="21"/>
      <c r="R3" s="21"/>
      <c r="S3" s="21" t="n">
        <v>1</v>
      </c>
      <c r="T3" s="21"/>
      <c r="U3" s="21"/>
      <c r="V3" s="21"/>
    </row>
    <row r="4" spans="14:22">
      <c r="N4" s="7"/>
      <c r="O4" s="7" t="s">
        <v>104</v>
      </c>
      <c r="P4" s="21"/>
      <c r="Q4" s="21"/>
      <c r="R4" s="21"/>
      <c r="S4" s="21" t="n">
        <v>0.94399999999999995</v>
      </c>
      <c r="T4" s="21"/>
      <c r="U4" s="21"/>
      <c r="V4" s="21"/>
    </row>
    <row r="5" spans="14:22">
      <c r="N5" s="7"/>
      <c r="O5" s="7" t="s">
        <v>105</v>
      </c>
      <c r="P5" s="21"/>
      <c r="Q5" s="21"/>
      <c r="R5" s="21"/>
      <c r="S5" s="21" t="n">
        <v>0.454999999999999982</v>
      </c>
      <c r="T5" s="21"/>
      <c r="U5" s="21"/>
      <c r="V5" s="21"/>
    </row>
    <row r="6" spans="14:22">
      <c r="N6" s="7"/>
      <c r="O6" s="7" t="s">
        <v>22</v>
      </c>
      <c r="P6" s="21"/>
      <c r="Q6" s="21"/>
      <c r="R6" s="21"/>
      <c r="S6" s="21" t="n">
        <v>0.25</v>
      </c>
      <c r="T6" s="21"/>
      <c r="U6" s="21"/>
      <c r="V6" s="21"/>
    </row>
    <row r="7" spans="1:23">
      <c r="A7" s="347" t="s">
        <v>56</v>
      </c>
      <c r="B7" s="348" t="s">
        <v>57</v>
      </c>
      <c r="C7" s="348" t="s">
        <v>58</v>
      </c>
      <c r="D7" s="348" t="s">
        <v>59</v>
      </c>
      <c r="E7" s="348" t="s">
        <v>62</v>
      </c>
      <c r="F7" s="348" t="s">
        <v>67</v>
      </c>
      <c r="G7" s="348" t="s">
        <v>75</v>
      </c>
      <c r="H7" s="348" t="s">
        <v>76</v>
      </c>
      <c r="I7" s="348" t="s">
        <v>77</v>
      </c>
      <c r="J7" s="348" t="s">
        <v>78</v>
      </c>
      <c r="K7" s="348" t="s">
        <v>79</v>
      </c>
      <c r="L7" s="348" t="s">
        <v>80</v>
      </c>
      <c r="M7" s="348" t="s">
        <v>59</v>
      </c>
      <c r="N7" s="349" t="s">
        <v>182</v>
      </c>
      <c r="O7" s="349" t="s">
        <v>55</v>
      </c>
      <c r="P7" s="350" t="s">
        <v>539</v>
      </c>
      <c r="Q7" s="350" t="s">
        <v>540</v>
      </c>
      <c r="R7" s="350" t="s">
        <v>541</v>
      </c>
      <c r="S7" s="350" t="s">
        <v>542</v>
      </c>
      <c r="T7" s="350" t="s">
        <v>543</v>
      </c>
      <c r="U7" s="350" t="s">
        <v>544</v>
      </c>
      <c r="V7" s="350" t="s">
        <v>545</v>
      </c>
      <c r="W7" s="350" t="s">
        <v>15</v>
      </c>
    </row>
    <row r="8" spans="1:23">
      <c r="A8" t="str">
        <f>Plantilla!D22</f>
        <v>A. Aguilella</v>
      </c>
      <c r="B8">
        <f>Plantilla!E22</f>
        <v>23</v>
      </c>
      <c r="C8" s="328">
        <f>Plantilla!F22</f>
        <v>38</v>
      </c>
      <c r="E8" s="91">
        <f>Plantilla!J22</f>
        <v>0.741736667689717066</v>
      </c>
      <c r="F8" s="89">
        <f>Plantilla!O22</f>
        <v>1.5</v>
      </c>
      <c r="G8" s="89">
        <f>Plantilla!W22</f>
        <v>0</v>
      </c>
      <c r="H8" s="89">
        <f>Plantilla!X22</f>
        <v>4</v>
      </c>
      <c r="I8" s="89">
        <f>Plantilla!Y22</f>
        <v>5</v>
      </c>
      <c r="J8" s="89">
        <f>Plantilla!Z22</f>
        <v>5</v>
      </c>
      <c r="K8" s="89">
        <f>Plantilla!AA22</f>
        <v>4</v>
      </c>
      <c r="L8" s="89">
        <f>Plantilla!AB22</f>
        <v>1</v>
      </c>
      <c r="M8" s="89">
        <f>Plantilla!AC22</f>
        <v>4</v>
      </c>
      <c r="N8" s="91">
        <f>1/4</f>
        <v>0.25</v>
      </c>
      <c r="O8" s="91" t="s">
        <v>105</v>
      </c>
      <c r="P8" s="351"/>
      <c r="Q8" s="351"/>
      <c r="R8" s="351"/>
      <c r="S8" s="352">
        <f>N8*S$3</f>
        <v>0.25</v>
      </c>
      <c r="W8" s="352">
        <f>S8</f>
        <v>0.25</v>
      </c>
    </row>
    <row r="9" spans="1:23">
      <c r="A9" t="str">
        <f>Plantilla!D16</f>
        <v>P-P. Cunill</v>
      </c>
      <c r="B9">
        <f>Plantilla!E16</f>
        <v>22</v>
      </c>
      <c r="C9" s="328">
        <f>Plantilla!F16</f>
        <v>2</v>
      </c>
      <c r="E9" s="91">
        <f>Plantilla!J16</f>
        <v>0.673533304426540003</v>
      </c>
      <c r="F9" s="89">
        <f>Plantilla!O16</f>
        <v>1.5</v>
      </c>
      <c r="G9" s="89">
        <f>Plantilla!W16</f>
        <v>0</v>
      </c>
      <c r="H9" s="89">
        <f>Plantilla!X16</f>
        <v>3</v>
      </c>
      <c r="I9" s="89">
        <f>Plantilla!Y16</f>
        <v>5</v>
      </c>
      <c r="J9" s="89">
        <f>Plantilla!Z16</f>
        <v>1</v>
      </c>
      <c r="K9" s="89">
        <f>Plantilla!AA16</f>
        <v>5</v>
      </c>
      <c r="L9" s="89">
        <f>Plantilla!AB16</f>
        <v>2</v>
      </c>
      <c r="M9" s="89">
        <f>Plantilla!AC16</f>
        <v>5</v>
      </c>
      <c r="N9" s="91">
        <f>1/4</f>
        <v>0.25</v>
      </c>
      <c r="O9" s="91" t="s">
        <v>104</v>
      </c>
      <c r="P9" s="351"/>
      <c r="Q9" s="351"/>
      <c r="R9" s="351"/>
      <c r="S9" s="352">
        <f>N9*S$4</f>
        <v>0.235999999999999988</v>
      </c>
      <c r="W9" s="352">
        <f>S9</f>
        <v>0.235999999999999988</v>
      </c>
    </row>
    <row r="10" spans="1:23">
      <c r="A10" t="str">
        <f>Plantilla!D25</f>
        <v>L-G. Salares</v>
      </c>
      <c r="B10">
        <f>Plantilla!E25</f>
        <v>20</v>
      </c>
      <c r="C10" s="328">
        <f>Plantilla!F25</f>
        <v>66</v>
      </c>
      <c r="E10" s="91">
        <f>Plantilla!J25</f>
        <v>0.757602298755993075</v>
      </c>
      <c r="F10" s="89">
        <f>Plantilla!O25</f>
        <v>1.5</v>
      </c>
      <c r="G10" s="89">
        <f>Plantilla!W25</f>
        <v>0</v>
      </c>
      <c r="H10" s="89">
        <f>Plantilla!X25</f>
        <v>1</v>
      </c>
      <c r="I10" s="89">
        <f>Plantilla!Y25</f>
        <v>3</v>
      </c>
      <c r="J10" s="89">
        <f>Plantilla!Z25</f>
        <v>5</v>
      </c>
      <c r="K10" s="89">
        <f>Plantilla!AA25</f>
        <v>3</v>
      </c>
      <c r="L10" s="89">
        <f>Plantilla!AB25</f>
        <v>6.20000000000000018</v>
      </c>
      <c r="M10" s="89">
        <f>Plantilla!AC25</f>
        <v>5</v>
      </c>
      <c r="N10" s="91">
        <f>1/3</f>
        <v>0.333333333333332993</v>
      </c>
      <c r="O10" s="91" t="s">
        <v>22</v>
      </c>
      <c r="S10" s="352">
        <f>N10*S$6</f>
        <v>0.0833333333333330017</v>
      </c>
      <c r="W10" s="352">
        <f>S10</f>
        <v>0.0833333333333330017</v>
      </c>
    </row>
    <row r="11" spans="1:23">
      <c r="A11" t="str">
        <f>Plantilla!D15</f>
        <v>D. Salat</v>
      </c>
      <c r="B11">
        <f>Plantilla!E15</f>
        <v>23</v>
      </c>
      <c r="C11" s="328">
        <f>Plantilla!F15</f>
        <v>37</v>
      </c>
      <c r="E11" s="91">
        <f>Plantilla!J15</f>
        <v>0.830999053863866877</v>
      </c>
      <c r="F11" s="89">
        <f>Plantilla!O15</f>
        <v>1.5</v>
      </c>
      <c r="G11" s="89">
        <f>Plantilla!W15</f>
        <v>0</v>
      </c>
      <c r="H11" s="89">
        <f>Plantilla!X15</f>
        <v>4</v>
      </c>
      <c r="I11" s="89">
        <f>Plantilla!Y15</f>
        <v>5</v>
      </c>
      <c r="J11" s="89">
        <f>Plantilla!Z15</f>
        <v>3</v>
      </c>
      <c r="K11" s="89">
        <f>Plantilla!AA15</f>
        <v>3</v>
      </c>
      <c r="L11" s="89">
        <f>Plantilla!AB15</f>
        <v>1</v>
      </c>
      <c r="M11" s="89">
        <f>Plantilla!AC15</f>
        <v>4</v>
      </c>
      <c r="N11" s="91"/>
      <c r="O11" s="91"/>
      <c r="P11" s="351"/>
      <c r="Q11" s="351"/>
      <c r="R11" s="351"/>
      <c r="S11" s="352"/>
      <c r="W11" s="352"/>
    </row>
    <row r="12" spans="1:23">
      <c r="A12" t="str">
        <f>Plantilla!D23</f>
        <v>T. Averous</v>
      </c>
      <c r="B12">
        <f>Plantilla!E23</f>
        <v>25</v>
      </c>
      <c r="C12" s="328">
        <f>Plantilla!F23</f>
        <v>20</v>
      </c>
      <c r="E12" s="91">
        <f>Plantilla!J23</f>
        <v>0.931960005781359868</v>
      </c>
      <c r="F12" s="89">
        <f>Plantilla!O23</f>
        <v>1.5</v>
      </c>
      <c r="G12" s="89">
        <f>Plantilla!W23</f>
        <v>0</v>
      </c>
      <c r="H12" s="89">
        <f>Plantilla!X23</f>
        <v>3</v>
      </c>
      <c r="I12" s="89">
        <f>Plantilla!Y23</f>
        <v>5</v>
      </c>
      <c r="J12" s="89">
        <f>Plantilla!Z23</f>
        <v>6</v>
      </c>
      <c r="K12" s="89">
        <f>Plantilla!AA23</f>
        <v>5</v>
      </c>
      <c r="L12" s="89">
        <f>Plantilla!AB23</f>
        <v>2</v>
      </c>
      <c r="M12" s="89">
        <f>Plantilla!AC23</f>
        <v>4</v>
      </c>
      <c r="N12" s="91"/>
      <c r="O12" s="91"/>
      <c r="P12" s="351"/>
      <c r="Q12" s="351"/>
      <c r="R12" s="351"/>
      <c r="S12" s="352"/>
      <c r="W12" s="352"/>
    </row>
    <row r="13" spans="1:23">
      <c r="A13" t="str">
        <f>Plantilla!D18</f>
        <v>I. Escuder</v>
      </c>
      <c r="B13">
        <f>Plantilla!E18</f>
        <v>25</v>
      </c>
      <c r="C13" s="328">
        <f>Plantilla!F18</f>
        <v>64</v>
      </c>
      <c r="E13" s="91">
        <f>Plantilla!J18</f>
        <v>0.90832164983411694</v>
      </c>
      <c r="F13" s="89">
        <f>Plantilla!O18</f>
        <v>1.5</v>
      </c>
      <c r="G13" s="89">
        <f>Plantilla!W18</f>
        <v>0</v>
      </c>
      <c r="H13" s="89">
        <f>Plantilla!X18</f>
        <v>5</v>
      </c>
      <c r="I13" s="89">
        <f>Plantilla!Y18</f>
        <v>6</v>
      </c>
      <c r="J13" s="89">
        <f>Plantilla!Z18</f>
        <v>2</v>
      </c>
      <c r="K13" s="89">
        <f>Plantilla!AA18</f>
        <v>3</v>
      </c>
      <c r="L13" s="89">
        <f>Plantilla!AB18</f>
        <v>1</v>
      </c>
      <c r="M13" s="89">
        <f>Plantilla!AC18</f>
        <v>4</v>
      </c>
      <c r="N13" s="91"/>
      <c r="O13" s="91"/>
      <c r="P13" s="351"/>
      <c r="Q13" s="351"/>
      <c r="R13" s="351"/>
      <c r="S13" s="352"/>
      <c r="W13" s="352"/>
    </row>
    <row r="14" spans="1:23">
      <c r="A14" t="str">
        <f>Plantilla!D19</f>
        <v>A. Guau</v>
      </c>
      <c r="B14">
        <f>Plantilla!E19</f>
        <v>26</v>
      </c>
      <c r="C14" s="328">
        <f>Plantilla!F19</f>
        <v>62</v>
      </c>
      <c r="E14" s="91">
        <f>Plantilla!J19</f>
        <v>0.943426901463917034</v>
      </c>
      <c r="F14" s="89">
        <f>Plantilla!O19</f>
        <v>1.5</v>
      </c>
      <c r="G14" s="89">
        <f>Plantilla!W19</f>
        <v>0</v>
      </c>
      <c r="H14" s="89">
        <f>Plantilla!X19</f>
        <v>3</v>
      </c>
      <c r="I14" s="89">
        <f>Plantilla!Y19</f>
        <v>6</v>
      </c>
      <c r="J14" s="89">
        <f>Plantilla!Z19</f>
        <v>2</v>
      </c>
      <c r="K14" s="89">
        <f>Plantilla!AA19</f>
        <v>4</v>
      </c>
      <c r="L14" s="89">
        <f>Plantilla!AB19</f>
        <v>3</v>
      </c>
      <c r="M14" s="89">
        <f>Plantilla!AC19</f>
        <v>4</v>
      </c>
      <c r="N14" s="91"/>
      <c r="O14" s="91"/>
      <c r="S14" s="352"/>
      <c r="W14" s="352"/>
    </row>
    <row r="15" spans="1:19">
      <c r="A15" t="str">
        <f>Plantilla!D5</f>
        <v>S. Candela</v>
      </c>
      <c r="B15">
        <f>Plantilla!E5</f>
        <v>23</v>
      </c>
      <c r="C15" s="328">
        <f>Plantilla!F5</f>
        <v>83</v>
      </c>
      <c r="D15" t="str">
        <f>Plantilla!G5</f>
        <v>CAB</v>
      </c>
      <c r="E15" s="91">
        <f>Plantilla!J5</f>
        <v>0.741736667689717066</v>
      </c>
      <c r="F15" s="89">
        <f>Plantilla!O5</f>
        <v>1.5</v>
      </c>
      <c r="G15" s="89">
        <f>Plantilla!W5</f>
        <v>12.5</v>
      </c>
      <c r="H15" s="89">
        <f>Plantilla!X5</f>
        <v>2</v>
      </c>
      <c r="I15" s="89">
        <f>Plantilla!Y5</f>
        <v>0</v>
      </c>
      <c r="J15" s="89">
        <f>Plantilla!Z5</f>
        <v>0</v>
      </c>
      <c r="K15" s="89">
        <f>Plantilla!AA5</f>
        <v>0</v>
      </c>
      <c r="L15" s="89">
        <f>Plantilla!AB5</f>
        <v>0</v>
      </c>
      <c r="M15" s="89">
        <f>Plantilla!AC5</f>
        <v>4</v>
      </c>
      <c r="N15" s="91"/>
      <c r="O15" s="91"/>
      <c r="P15" s="351"/>
      <c r="Q15" s="351"/>
      <c r="R15" s="351"/>
      <c r="S15" s="351"/>
    </row>
    <row r="16" spans="1:19">
      <c r="A16" t="str">
        <f>Plantilla!D4</f>
        <v>E. Tarrida</v>
      </c>
      <c r="B16">
        <f>Plantilla!E4</f>
        <v>20</v>
      </c>
      <c r="C16" s="328">
        <f>Plantilla!F4</f>
        <v>92</v>
      </c>
      <c r="D16" t="str">
        <f>Plantilla!G4</f>
        <v>RAP</v>
      </c>
      <c r="E16" s="91">
        <f>Plantilla!J4</f>
        <v>0.788086142701999925</v>
      </c>
      <c r="F16" s="89">
        <f>Plantilla!O4</f>
        <v>1.5</v>
      </c>
      <c r="G16" s="89">
        <f>Plantilla!W4</f>
        <v>13.1666666666666998</v>
      </c>
      <c r="H16" s="89">
        <f>Plantilla!X4</f>
        <v>6</v>
      </c>
      <c r="I16" s="89">
        <f>Plantilla!Y4</f>
        <v>2</v>
      </c>
      <c r="J16" s="89">
        <f>Plantilla!Z4</f>
        <v>2</v>
      </c>
      <c r="K16" s="89">
        <f>Plantilla!AA4</f>
        <v>3</v>
      </c>
      <c r="L16" s="89">
        <f>Plantilla!AB4</f>
        <v>2</v>
      </c>
      <c r="M16" s="89">
        <f>Plantilla!AC4</f>
        <v>4</v>
      </c>
      <c r="N16" s="7"/>
      <c r="O16" s="7"/>
      <c r="P16" s="351"/>
      <c r="Q16" s="351"/>
      <c r="R16" s="351"/>
      <c r="S16" s="351"/>
    </row>
    <row r="17" spans="1:19">
      <c r="A17" t="str">
        <f>Plantilla!D6</f>
        <v>D. Juliol</v>
      </c>
      <c r="B17">
        <f>Plantilla!E6</f>
        <v>17</v>
      </c>
      <c r="C17" s="328">
        <f>Plantilla!F6</f>
        <v>37</v>
      </c>
      <c r="E17" s="91">
        <f>Plantilla!J6</f>
        <v>0.429625726311892997</v>
      </c>
      <c r="F17" s="89">
        <f>Plantilla!O6</f>
        <v>1.5</v>
      </c>
      <c r="G17" s="89">
        <f>Plantilla!W6</f>
        <v>1</v>
      </c>
      <c r="H17" s="89">
        <f>Plantilla!X6</f>
        <v>5</v>
      </c>
      <c r="I17" s="89">
        <f>Plantilla!Y6</f>
        <v>4</v>
      </c>
      <c r="J17" s="89">
        <f>Plantilla!Z6</f>
        <v>5</v>
      </c>
      <c r="K17" s="89">
        <f>Plantilla!AA6</f>
        <v>2</v>
      </c>
      <c r="L17" s="89">
        <f>Plantilla!AB6</f>
        <v>4.25</v>
      </c>
      <c r="M17" s="89">
        <f>Plantilla!AC6</f>
        <v>1</v>
      </c>
      <c r="N17" s="91"/>
      <c r="O17" s="91"/>
      <c r="S17" s="351"/>
    </row>
    <row r="18" spans="1:19">
      <c r="A18" t="str">
        <f>Plantilla!D7</f>
        <v>M. Teixé</v>
      </c>
      <c r="B18">
        <f>Plantilla!E7</f>
        <v>29</v>
      </c>
      <c r="C18" s="328">
        <f>Plantilla!F7</f>
        <v>9</v>
      </c>
      <c r="E18" s="91">
        <f>Plantilla!J7</f>
        <v>1.04710644668102004</v>
      </c>
      <c r="F18" s="89">
        <f>Plantilla!O7</f>
        <v>1.5</v>
      </c>
      <c r="G18" s="89">
        <f>Plantilla!W7</f>
        <v>0</v>
      </c>
      <c r="H18" s="89">
        <f>Plantilla!X7</f>
        <v>6</v>
      </c>
      <c r="I18" s="89">
        <f>Plantilla!Y7</f>
        <v>2</v>
      </c>
      <c r="J18" s="89">
        <f>Plantilla!Z7</f>
        <v>5</v>
      </c>
      <c r="K18" s="89">
        <f>Plantilla!AA7</f>
        <v>3</v>
      </c>
      <c r="L18" s="89">
        <f>Plantilla!AB7</f>
        <v>1</v>
      </c>
      <c r="M18" s="89">
        <f>Plantilla!AC7</f>
        <v>4</v>
      </c>
      <c r="N18" s="91"/>
      <c r="O18" s="91"/>
      <c r="S18" s="351"/>
    </row>
    <row r="19" spans="1:19">
      <c r="A19" t="str">
        <f>Plantilla!D11</f>
        <v>J-L. Grellier</v>
      </c>
      <c r="B19">
        <f>Plantilla!E11</f>
        <v>31</v>
      </c>
      <c r="C19" s="328">
        <f>Plantilla!F11</f>
        <v>12</v>
      </c>
      <c r="E19" s="91">
        <f>Plantilla!J11</f>
        <v>1.09272524738915999</v>
      </c>
      <c r="F19" s="89">
        <f>Plantilla!O11</f>
        <v>1.5</v>
      </c>
      <c r="G19" s="89">
        <f>Plantilla!W11</f>
        <v>0</v>
      </c>
      <c r="H19" s="89">
        <f>Plantilla!X11</f>
        <v>5</v>
      </c>
      <c r="I19" s="89">
        <f>Plantilla!Y11</f>
        <v>5</v>
      </c>
      <c r="J19" s="89">
        <f>Plantilla!Z11</f>
        <v>2</v>
      </c>
      <c r="K19" s="89">
        <f>Plantilla!AA11</f>
        <v>1</v>
      </c>
      <c r="L19" s="89">
        <f>Plantilla!AB11</f>
        <v>1</v>
      </c>
      <c r="M19" s="89">
        <f>Plantilla!AC11</f>
        <v>3</v>
      </c>
      <c r="N19" s="91"/>
      <c r="O19" s="91"/>
      <c r="S19" s="351"/>
    </row>
    <row r="20" spans="1:19">
      <c r="A20" t="str">
        <f>Plantilla!D12</f>
        <v>A. Aluja</v>
      </c>
      <c r="B20">
        <f>Plantilla!E12</f>
        <v>33</v>
      </c>
      <c r="C20" s="328">
        <f>Plantilla!F12</f>
        <v>40</v>
      </c>
      <c r="E20" s="91">
        <f>Plantilla!J12</f>
        <v>1.18945947025397004</v>
      </c>
      <c r="F20" s="89">
        <f>Plantilla!O12</f>
        <v>1.5</v>
      </c>
      <c r="G20" s="89">
        <f>Plantilla!W12</f>
        <v>0</v>
      </c>
      <c r="H20" s="89">
        <f>Plantilla!X12</f>
        <v>5</v>
      </c>
      <c r="I20" s="89">
        <f>Plantilla!Y12</f>
        <v>3.95000000000000018</v>
      </c>
      <c r="J20" s="89">
        <f>Plantilla!Z12</f>
        <v>2.95000000000000018</v>
      </c>
      <c r="K20" s="89">
        <f>Plantilla!AA12</f>
        <v>2</v>
      </c>
      <c r="L20" s="89">
        <f>Plantilla!AB12</f>
        <v>0</v>
      </c>
      <c r="M20" s="89">
        <f>Plantilla!AC12</f>
        <v>6</v>
      </c>
      <c r="N20" s="91"/>
      <c r="O20" s="91"/>
      <c r="S20" s="351"/>
    </row>
    <row r="21" spans="1:19">
      <c r="A21" t="str">
        <f>Plantilla!D14</f>
        <v>J. Banal</v>
      </c>
      <c r="B21">
        <f>Plantilla!E14</f>
        <v>27</v>
      </c>
      <c r="C21" s="328">
        <f>Plantilla!F14</f>
        <v>75</v>
      </c>
      <c r="D21" t="str">
        <f>Plantilla!G14</f>
        <v>POT</v>
      </c>
      <c r="E21" s="91">
        <f>Plantilla!J14</f>
        <v>0.857936901981583055</v>
      </c>
      <c r="F21" s="89">
        <f>Plantilla!O14</f>
        <v>1.5</v>
      </c>
      <c r="G21" s="89">
        <f>Plantilla!W14</f>
        <v>1</v>
      </c>
      <c r="H21" s="89">
        <f>Plantilla!X14</f>
        <v>4</v>
      </c>
      <c r="I21" s="89">
        <f>Plantilla!Y14</f>
        <v>5</v>
      </c>
      <c r="J21" s="89">
        <f>Plantilla!Z14</f>
        <v>2</v>
      </c>
      <c r="K21" s="89">
        <f>Plantilla!AA14</f>
        <v>4</v>
      </c>
      <c r="L21" s="89">
        <f>Plantilla!AB14</f>
        <v>2</v>
      </c>
      <c r="M21" s="89">
        <f>Plantilla!AC14</f>
        <v>5</v>
      </c>
      <c r="N21" s="91"/>
      <c r="O21" s="91"/>
      <c r="S21" s="351"/>
    </row>
    <row r="22" spans="1:15">
      <c r="A22" t="str">
        <f>Plantilla!D21</f>
        <v>M. Tàcias</v>
      </c>
      <c r="B22">
        <f>Plantilla!E21</f>
        <v>29</v>
      </c>
      <c r="C22" s="328">
        <f>Plantilla!F21</f>
        <v>66</v>
      </c>
      <c r="D22" t="str">
        <f>Plantilla!G21</f>
        <v>IMP</v>
      </c>
      <c r="E22" s="91">
        <f>Plantilla!J21</f>
        <v>1.11001188360830993</v>
      </c>
      <c r="F22" s="89">
        <f>Plantilla!O21</f>
        <v>1.5</v>
      </c>
      <c r="G22" s="89">
        <f>Plantilla!W21</f>
        <v>0</v>
      </c>
      <c r="H22" s="89">
        <f>Plantilla!X21</f>
        <v>5</v>
      </c>
      <c r="I22" s="89">
        <f>Plantilla!Y21</f>
        <v>5</v>
      </c>
      <c r="J22" s="89">
        <f>Plantilla!Z21</f>
        <v>5</v>
      </c>
      <c r="K22" s="89">
        <f>Plantilla!AA21</f>
        <v>3</v>
      </c>
      <c r="L22" s="89">
        <f>Plantilla!AB21</f>
        <v>2</v>
      </c>
      <c r="M22" s="89">
        <f>Plantilla!AC21</f>
        <v>2</v>
      </c>
      <c r="N22" s="91"/>
      <c r="O22" s="91"/>
    </row>
    <row r="23" spans="1:15">
      <c r="A23" t="str">
        <f>Plantilla!D26</f>
        <v>I. Velayo</v>
      </c>
      <c r="B23">
        <f>Plantilla!E26</f>
        <v>19</v>
      </c>
      <c r="C23" s="328">
        <f>Plantilla!F26</f>
        <v>7</v>
      </c>
      <c r="E23" s="91">
        <f>Plantilla!J26</f>
        <v>0.482303781356789951</v>
      </c>
      <c r="F23" s="89">
        <f>Plantilla!O26</f>
        <v>1.5</v>
      </c>
      <c r="G23" s="89">
        <f>Plantilla!W26</f>
        <v>0</v>
      </c>
      <c r="H23" s="89">
        <f>Plantilla!X26</f>
        <v>4</v>
      </c>
      <c r="I23" s="89">
        <f>Plantilla!Y26</f>
        <v>3</v>
      </c>
      <c r="J23" s="89">
        <f>Plantilla!Z26</f>
        <v>3</v>
      </c>
      <c r="K23" s="89">
        <f>Plantilla!AA26</f>
        <v>3</v>
      </c>
      <c r="L23" s="89">
        <f>Plantilla!AB26</f>
        <v>5.20000000000000018</v>
      </c>
      <c r="M23" s="89">
        <f>Plantilla!AC26</f>
        <v>1</v>
      </c>
      <c r="N23" s="91"/>
      <c r="O23" s="91"/>
    </row>
    <row r="24" spans="1:15">
      <c r="A24" t="str">
        <f>Plantilla!D27</f>
        <v>A. Manent</v>
      </c>
      <c r="B24">
        <f>Plantilla!E27</f>
        <v>28</v>
      </c>
      <c r="C24" s="328">
        <f>Plantilla!F27</f>
        <v>55</v>
      </c>
      <c r="E24" s="91">
        <f>Plantilla!J27</f>
        <v>0.987150252658994098</v>
      </c>
      <c r="F24" s="89">
        <f>Plantilla!O27</f>
        <v>1.5</v>
      </c>
      <c r="G24" s="89">
        <f>Plantilla!W27</f>
        <v>0</v>
      </c>
      <c r="H24" s="89">
        <f>Plantilla!X27</f>
        <v>2</v>
      </c>
      <c r="I24" s="89">
        <f>Plantilla!Y27</f>
        <v>3</v>
      </c>
      <c r="J24" s="89">
        <f>Plantilla!Z27</f>
        <v>2</v>
      </c>
      <c r="K24" s="89">
        <f>Plantilla!AA27</f>
        <v>5</v>
      </c>
      <c r="L24" s="89">
        <f>Plantilla!AB27</f>
        <v>5</v>
      </c>
      <c r="M24" s="89">
        <f>Plantilla!AC27</f>
        <v>2</v>
      </c>
      <c r="N24" s="91"/>
      <c r="O24" s="91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{6BCEC66B-978F-6B47-D4E4-A560FFCB1D68}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{72F24AC2-96FC-8A1C-24BB-B778BA170E72}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{65D86E2D-B74D-1EAD-6DDD-183FDDC6D72C}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CEC66B-978F-6B47-D4E4-A560FFCB1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72F24AC2-96FC-8A1C-24BB-B778BA170E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65D86E2D-B74D-1EAD-6DDD-183FDDC6D7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78571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2" t="n">
        <v>43745</v>
      </c>
      <c r="N1" s="7"/>
      <c r="O1" s="7"/>
    </row>
    <row r="2" spans="1:22">
      <c r="A2" s="12"/>
      <c r="N2" s="7"/>
      <c r="O2" s="7" t="s">
        <v>117</v>
      </c>
      <c r="T2" s="21" t="n">
        <v>0.587999999999999989</v>
      </c>
      <c r="U2" s="21" t="n">
        <v>0</v>
      </c>
      <c r="V2" s="21" t="n">
        <v>0</v>
      </c>
    </row>
    <row r="3" spans="14:22">
      <c r="N3" s="7"/>
      <c r="O3" s="7" t="s">
        <v>105</v>
      </c>
      <c r="P3" s="21"/>
      <c r="Q3" s="21"/>
      <c r="R3" s="21"/>
      <c r="S3" s="21"/>
      <c r="T3" s="21" t="n">
        <v>0.864000000000000057</v>
      </c>
      <c r="U3" s="21" t="n">
        <v>0</v>
      </c>
      <c r="V3" s="21" t="n">
        <v>0</v>
      </c>
    </row>
    <row r="4" spans="14:22">
      <c r="N4" s="7"/>
      <c r="O4" s="7" t="s">
        <v>22</v>
      </c>
      <c r="P4" s="21"/>
      <c r="Q4" s="21"/>
      <c r="R4" s="21"/>
      <c r="S4" s="21"/>
      <c r="T4" s="21" t="n">
        <v>0.220999999999999996</v>
      </c>
      <c r="U4" s="21" t="n">
        <v>0</v>
      </c>
      <c r="V4" s="21" t="n">
        <v>0.220999999999999996</v>
      </c>
    </row>
    <row r="5" spans="1:23">
      <c r="A5" s="347" t="s">
        <v>56</v>
      </c>
      <c r="B5" s="348" t="s">
        <v>57</v>
      </c>
      <c r="C5" s="348" t="s">
        <v>58</v>
      </c>
      <c r="D5" s="348" t="s">
        <v>59</v>
      </c>
      <c r="E5" s="348" t="s">
        <v>62</v>
      </c>
      <c r="F5" s="348" t="s">
        <v>67</v>
      </c>
      <c r="G5" s="348" t="s">
        <v>75</v>
      </c>
      <c r="H5" s="348" t="s">
        <v>76</v>
      </c>
      <c r="I5" s="348" t="s">
        <v>77</v>
      </c>
      <c r="J5" s="348" t="s">
        <v>78</v>
      </c>
      <c r="K5" s="348" t="s">
        <v>79</v>
      </c>
      <c r="L5" s="348" t="s">
        <v>80</v>
      </c>
      <c r="M5" s="348" t="s">
        <v>59</v>
      </c>
      <c r="N5" s="349" t="s">
        <v>182</v>
      </c>
      <c r="O5" s="349" t="s">
        <v>55</v>
      </c>
      <c r="P5" s="350" t="s">
        <v>539</v>
      </c>
      <c r="Q5" s="350" t="s">
        <v>540</v>
      </c>
      <c r="R5" s="350" t="s">
        <v>541</v>
      </c>
      <c r="S5" s="350" t="s">
        <v>542</v>
      </c>
      <c r="T5" s="350" t="s">
        <v>543</v>
      </c>
      <c r="U5" s="350" t="s">
        <v>544</v>
      </c>
      <c r="V5" s="350" t="s">
        <v>545</v>
      </c>
      <c r="W5" s="350" t="s">
        <v>376</v>
      </c>
    </row>
    <row r="6" spans="1:23">
      <c r="A6" t="str">
        <f>Plantilla!D22</f>
        <v>A. Aguilella</v>
      </c>
      <c r="B6">
        <f>Plantilla!E22</f>
        <v>23</v>
      </c>
      <c r="C6" s="328">
        <f>Plantilla!F22</f>
        <v>38</v>
      </c>
      <c r="E6" s="91">
        <f>Plantilla!J22</f>
        <v>0.741736667689717066</v>
      </c>
      <c r="F6" s="89">
        <f>Plantilla!O22</f>
        <v>1.5</v>
      </c>
      <c r="G6" s="89">
        <f>Plantilla!W22</f>
        <v>0</v>
      </c>
      <c r="H6" s="89">
        <f>Plantilla!X22</f>
        <v>4</v>
      </c>
      <c r="I6" s="89">
        <f>Plantilla!Y22</f>
        <v>5</v>
      </c>
      <c r="J6" s="89">
        <f>Plantilla!Z22</f>
        <v>5</v>
      </c>
      <c r="K6" s="89">
        <f>Plantilla!AA22</f>
        <v>4</v>
      </c>
      <c r="L6" s="89">
        <f>Plantilla!AB22</f>
        <v>1</v>
      </c>
      <c r="M6" s="89">
        <f>Plantilla!AC22</f>
        <v>4</v>
      </c>
      <c r="N6" s="91">
        <f>1/3</f>
        <v>0.333333333333332993</v>
      </c>
      <c r="O6" s="91" t="s">
        <v>105</v>
      </c>
      <c r="P6" s="351"/>
      <c r="Q6" s="351"/>
      <c r="R6" s="351"/>
      <c r="S6" s="351"/>
      <c r="T6" s="351">
        <f>$N6*T$3</f>
        <v>0.287999999999999989</v>
      </c>
      <c r="U6" s="351">
        <f>$N6*U$3</f>
        <v>0</v>
      </c>
      <c r="V6" s="351">
        <f>$N6*V$3</f>
        <v>0</v>
      </c>
      <c r="W6" s="352">
        <f>V6+U6+T6</f>
        <v>0.287999999999999989</v>
      </c>
    </row>
    <row r="7" spans="1:23">
      <c r="A7" t="str">
        <f>Plantilla!D25</f>
        <v>L-G. Salares</v>
      </c>
      <c r="B7">
        <f>Plantilla!E25</f>
        <v>20</v>
      </c>
      <c r="C7" s="328">
        <f>Plantilla!F25</f>
        <v>66</v>
      </c>
      <c r="E7" s="91">
        <f>Plantilla!J25</f>
        <v>0.757602298755993075</v>
      </c>
      <c r="F7" s="89">
        <f>Plantilla!O25</f>
        <v>1.5</v>
      </c>
      <c r="G7" s="89">
        <f>Plantilla!W25</f>
        <v>0</v>
      </c>
      <c r="H7" s="89">
        <f>Plantilla!X25</f>
        <v>1</v>
      </c>
      <c r="I7" s="89">
        <f>Plantilla!Y25</f>
        <v>3</v>
      </c>
      <c r="J7" s="89">
        <f>Plantilla!Z25</f>
        <v>5</v>
      </c>
      <c r="K7" s="89">
        <f>Plantilla!AA25</f>
        <v>3</v>
      </c>
      <c r="L7" s="89">
        <f>Plantilla!AB25</f>
        <v>6.20000000000000018</v>
      </c>
      <c r="M7" s="89">
        <f>Plantilla!AC25</f>
        <v>5</v>
      </c>
      <c r="N7" s="91">
        <f>1/3</f>
        <v>0.333333333333332993</v>
      </c>
      <c r="O7" s="91" t="s">
        <v>22</v>
      </c>
      <c r="T7" s="351">
        <f>$N7*T$4</f>
        <v>0.073666666666667</v>
      </c>
      <c r="U7" s="351">
        <f>$N7*U$4</f>
        <v>0</v>
      </c>
      <c r="V7" s="351">
        <f>$N7*V$4</f>
        <v>0.073666666666667</v>
      </c>
      <c r="W7" s="352">
        <f>V7+U7+T7</f>
        <v>0.147333333333334</v>
      </c>
    </row>
    <row r="8" spans="1:23">
      <c r="A8" t="str">
        <f>Plantilla!D23</f>
        <v>T. Averous</v>
      </c>
      <c r="B8">
        <f>Plantilla!E23</f>
        <v>25</v>
      </c>
      <c r="C8" s="328">
        <f>Plantilla!F23</f>
        <v>20</v>
      </c>
      <c r="E8" s="91">
        <f>Plantilla!J23</f>
        <v>0.931960005781359868</v>
      </c>
      <c r="F8" s="89">
        <f>Plantilla!O23</f>
        <v>1.5</v>
      </c>
      <c r="G8" s="89">
        <f>Plantilla!W23</f>
        <v>0</v>
      </c>
      <c r="H8" s="89">
        <f>Plantilla!X23</f>
        <v>3</v>
      </c>
      <c r="I8" s="89">
        <f>Plantilla!Y23</f>
        <v>5</v>
      </c>
      <c r="J8" s="89">
        <f>Plantilla!Z23</f>
        <v>6</v>
      </c>
      <c r="K8" s="89">
        <f>Plantilla!AA23</f>
        <v>5</v>
      </c>
      <c r="L8" s="89">
        <f>Plantilla!AB23</f>
        <v>2</v>
      </c>
      <c r="M8" s="89">
        <f>Plantilla!AC23</f>
        <v>4</v>
      </c>
      <c r="N8" s="91"/>
      <c r="O8" s="91"/>
      <c r="P8" s="351"/>
      <c r="Q8" s="351"/>
      <c r="R8" s="351"/>
      <c r="S8" s="351"/>
      <c r="T8" s="351"/>
      <c r="U8" s="351"/>
      <c r="V8" s="351"/>
      <c r="W8" s="352"/>
    </row>
    <row r="9" spans="1:23">
      <c r="A9" t="str">
        <f>Plantilla!D6</f>
        <v>D. Juliol</v>
      </c>
      <c r="B9">
        <f>Plantilla!E6</f>
        <v>17</v>
      </c>
      <c r="C9" s="328">
        <f>Plantilla!F6</f>
        <v>37</v>
      </c>
      <c r="E9" s="91">
        <f>Plantilla!J6</f>
        <v>0.429625726311892997</v>
      </c>
      <c r="F9" s="89">
        <f>Plantilla!O6</f>
        <v>1.5</v>
      </c>
      <c r="G9" s="89">
        <f>Plantilla!W6</f>
        <v>1</v>
      </c>
      <c r="H9" s="89">
        <f>Plantilla!X6</f>
        <v>5</v>
      </c>
      <c r="I9" s="89">
        <f>Plantilla!Y6</f>
        <v>4</v>
      </c>
      <c r="J9" s="89">
        <f>Plantilla!Z6</f>
        <v>5</v>
      </c>
      <c r="K9" s="89">
        <f>Plantilla!AA6</f>
        <v>2</v>
      </c>
      <c r="L9" s="89">
        <f>Plantilla!AB6</f>
        <v>4.25</v>
      </c>
      <c r="M9" s="89">
        <f>Plantilla!AC6</f>
        <v>1</v>
      </c>
      <c r="N9" s="91"/>
      <c r="O9" s="91"/>
      <c r="T9" s="351"/>
      <c r="U9" s="351"/>
      <c r="V9" s="351"/>
      <c r="W9" s="352"/>
    </row>
    <row r="10" spans="1:23">
      <c r="A10" t="str">
        <f>Plantilla!D7</f>
        <v>M. Teixé</v>
      </c>
      <c r="B10">
        <f>Plantilla!E7</f>
        <v>29</v>
      </c>
      <c r="C10" s="328">
        <f>Plantilla!F7</f>
        <v>9</v>
      </c>
      <c r="E10" s="91">
        <f>Plantilla!J7</f>
        <v>1.04710644668102004</v>
      </c>
      <c r="F10" s="89">
        <f>Plantilla!O7</f>
        <v>1.5</v>
      </c>
      <c r="G10" s="89">
        <f>Plantilla!W7</f>
        <v>0</v>
      </c>
      <c r="H10" s="89">
        <f>Plantilla!X7</f>
        <v>6</v>
      </c>
      <c r="I10" s="89">
        <f>Plantilla!Y7</f>
        <v>2</v>
      </c>
      <c r="J10" s="89">
        <f>Plantilla!Z7</f>
        <v>5</v>
      </c>
      <c r="K10" s="89">
        <f>Plantilla!AA7</f>
        <v>3</v>
      </c>
      <c r="L10" s="89">
        <f>Plantilla!AB7</f>
        <v>1</v>
      </c>
      <c r="M10" s="89">
        <f>Plantilla!AC7</f>
        <v>4</v>
      </c>
      <c r="N10" s="91"/>
      <c r="O10" s="91"/>
      <c r="T10" s="351"/>
      <c r="U10" s="351"/>
      <c r="V10" s="351"/>
      <c r="W10" s="352"/>
    </row>
    <row r="11" spans="1:23">
      <c r="A11" t="str">
        <f>Plantilla!D21</f>
        <v>M. Tàcias</v>
      </c>
      <c r="B11">
        <f>Plantilla!E21</f>
        <v>29</v>
      </c>
      <c r="C11" s="328">
        <f>Plantilla!F21</f>
        <v>66</v>
      </c>
      <c r="D11" t="str">
        <f>Plantilla!G21</f>
        <v>IMP</v>
      </c>
      <c r="E11" s="91">
        <f>Plantilla!J21</f>
        <v>1.11001188360830993</v>
      </c>
      <c r="F11" s="89">
        <f>Plantilla!O21</f>
        <v>1.5</v>
      </c>
      <c r="G11" s="89">
        <f>Plantilla!W21</f>
        <v>0</v>
      </c>
      <c r="H11" s="89">
        <f>Plantilla!X21</f>
        <v>5</v>
      </c>
      <c r="I11" s="89">
        <f>Plantilla!Y21</f>
        <v>5</v>
      </c>
      <c r="J11" s="89">
        <f>Plantilla!Z21</f>
        <v>5</v>
      </c>
      <c r="K11" s="89">
        <f>Plantilla!AA21</f>
        <v>3</v>
      </c>
      <c r="L11" s="89">
        <f>Plantilla!AB21</f>
        <v>2</v>
      </c>
      <c r="M11" s="89">
        <f>Plantilla!AC21</f>
        <v>2</v>
      </c>
      <c r="N11" s="91"/>
      <c r="O11" s="91"/>
      <c r="T11" s="351"/>
      <c r="U11" s="351"/>
      <c r="V11" s="351"/>
      <c r="W11" s="351"/>
    </row>
    <row r="12" spans="1:19">
      <c r="A12" t="str">
        <f>Plantilla!D5</f>
        <v>S. Candela</v>
      </c>
      <c r="B12">
        <f>Plantilla!E5</f>
        <v>23</v>
      </c>
      <c r="C12" s="328">
        <f>Plantilla!F5</f>
        <v>83</v>
      </c>
      <c r="D12" t="str">
        <f>Plantilla!G5</f>
        <v>CAB</v>
      </c>
      <c r="E12" s="91">
        <f>Plantilla!J5</f>
        <v>0.741736667689717066</v>
      </c>
      <c r="F12" s="89">
        <f>Plantilla!O5</f>
        <v>1.5</v>
      </c>
      <c r="G12" s="89">
        <f>Plantilla!W5</f>
        <v>12.5</v>
      </c>
      <c r="H12" s="89">
        <f>Plantilla!X5</f>
        <v>2</v>
      </c>
      <c r="I12" s="89">
        <f>Plantilla!Y5</f>
        <v>0</v>
      </c>
      <c r="J12" s="89">
        <f>Plantilla!Z5</f>
        <v>0</v>
      </c>
      <c r="K12" s="89">
        <f>Plantilla!AA5</f>
        <v>0</v>
      </c>
      <c r="L12" s="89">
        <f>Plantilla!AB5</f>
        <v>0</v>
      </c>
      <c r="M12" s="89">
        <f>Plantilla!AC5</f>
        <v>4</v>
      </c>
      <c r="N12" s="91"/>
      <c r="O12" s="91"/>
      <c r="P12" s="351"/>
      <c r="Q12" s="351"/>
      <c r="R12" s="351"/>
      <c r="S12" s="351"/>
    </row>
    <row r="13" spans="1:19">
      <c r="A13" t="str">
        <f>Plantilla!D16</f>
        <v>P-P. Cunill</v>
      </c>
      <c r="B13">
        <f>Plantilla!E16</f>
        <v>22</v>
      </c>
      <c r="C13" s="328">
        <f>Plantilla!F16</f>
        <v>2</v>
      </c>
      <c r="E13" s="91">
        <f>Plantilla!J16</f>
        <v>0.673533304426540003</v>
      </c>
      <c r="F13" s="89">
        <f>Plantilla!O16</f>
        <v>1.5</v>
      </c>
      <c r="G13" s="89">
        <f>Plantilla!W16</f>
        <v>0</v>
      </c>
      <c r="H13" s="89">
        <f>Plantilla!X16</f>
        <v>3</v>
      </c>
      <c r="I13" s="89">
        <f>Plantilla!Y16</f>
        <v>5</v>
      </c>
      <c r="J13" s="89">
        <f>Plantilla!Z16</f>
        <v>1</v>
      </c>
      <c r="K13" s="89">
        <f>Plantilla!AA16</f>
        <v>5</v>
      </c>
      <c r="L13" s="89">
        <f>Plantilla!AB16</f>
        <v>2</v>
      </c>
      <c r="M13" s="89">
        <f>Plantilla!AC16</f>
        <v>5</v>
      </c>
      <c r="N13" s="91"/>
      <c r="O13" s="91"/>
      <c r="P13" s="351"/>
      <c r="Q13" s="351"/>
      <c r="R13" s="351"/>
      <c r="S13" s="351"/>
    </row>
    <row r="14" spans="1:19">
      <c r="A14" t="str">
        <f>Plantilla!D15</f>
        <v>D. Salat</v>
      </c>
      <c r="B14">
        <f>Plantilla!E15</f>
        <v>23</v>
      </c>
      <c r="C14" s="328">
        <f>Plantilla!F15</f>
        <v>37</v>
      </c>
      <c r="E14" s="91">
        <f>Plantilla!J15</f>
        <v>0.830999053863866877</v>
      </c>
      <c r="F14" s="89">
        <f>Plantilla!O15</f>
        <v>1.5</v>
      </c>
      <c r="G14" s="89">
        <f>Plantilla!W15</f>
        <v>0</v>
      </c>
      <c r="H14" s="89">
        <f>Plantilla!X15</f>
        <v>4</v>
      </c>
      <c r="I14" s="89">
        <f>Plantilla!Y15</f>
        <v>5</v>
      </c>
      <c r="J14" s="89">
        <f>Plantilla!Z15</f>
        <v>3</v>
      </c>
      <c r="K14" s="89">
        <f>Plantilla!AA15</f>
        <v>3</v>
      </c>
      <c r="L14" s="89">
        <f>Plantilla!AB15</f>
        <v>1</v>
      </c>
      <c r="M14" s="89">
        <f>Plantilla!AC15</f>
        <v>4</v>
      </c>
      <c r="N14" s="91"/>
      <c r="O14" s="91"/>
      <c r="P14" s="351"/>
      <c r="Q14" s="351"/>
      <c r="R14" s="351"/>
      <c r="S14" s="351"/>
    </row>
    <row r="15" spans="1:19">
      <c r="A15" t="str">
        <f>Plantilla!D4</f>
        <v>E. Tarrida</v>
      </c>
      <c r="B15">
        <f>Plantilla!E4</f>
        <v>20</v>
      </c>
      <c r="C15" s="328">
        <f>Plantilla!F4</f>
        <v>92</v>
      </c>
      <c r="D15" t="str">
        <f>Plantilla!G4</f>
        <v>RAP</v>
      </c>
      <c r="E15" s="91">
        <f>Plantilla!J4</f>
        <v>0.788086142701999925</v>
      </c>
      <c r="F15" s="89">
        <f>Plantilla!O4</f>
        <v>1.5</v>
      </c>
      <c r="G15" s="89">
        <f>Plantilla!W4</f>
        <v>13.1666666666666998</v>
      </c>
      <c r="H15" s="89">
        <f>Plantilla!X4</f>
        <v>6</v>
      </c>
      <c r="I15" s="89">
        <f>Plantilla!Y4</f>
        <v>2</v>
      </c>
      <c r="J15" s="89">
        <f>Plantilla!Z4</f>
        <v>2</v>
      </c>
      <c r="K15" s="89">
        <f>Plantilla!AA4</f>
        <v>3</v>
      </c>
      <c r="L15" s="89">
        <f>Plantilla!AB4</f>
        <v>2</v>
      </c>
      <c r="M15" s="89">
        <f>Plantilla!AC4</f>
        <v>4</v>
      </c>
      <c r="N15" s="7"/>
      <c r="O15" s="7"/>
      <c r="P15" s="351"/>
      <c r="Q15" s="351"/>
      <c r="R15" s="351"/>
      <c r="S15" s="351"/>
    </row>
    <row r="16" spans="1:19">
      <c r="A16" t="str">
        <f>Plantilla!D18</f>
        <v>I. Escuder</v>
      </c>
      <c r="B16">
        <f>Plantilla!E18</f>
        <v>25</v>
      </c>
      <c r="C16" s="328">
        <f>Plantilla!F18</f>
        <v>64</v>
      </c>
      <c r="E16" s="91">
        <f>Plantilla!J18</f>
        <v>0.90832164983411694</v>
      </c>
      <c r="F16" s="89">
        <f>Plantilla!O18</f>
        <v>1.5</v>
      </c>
      <c r="G16" s="89">
        <f>Plantilla!W18</f>
        <v>0</v>
      </c>
      <c r="H16" s="89">
        <f>Plantilla!X18</f>
        <v>5</v>
      </c>
      <c r="I16" s="89">
        <f>Plantilla!Y18</f>
        <v>6</v>
      </c>
      <c r="J16" s="89">
        <f>Plantilla!Z18</f>
        <v>2</v>
      </c>
      <c r="K16" s="89">
        <f>Plantilla!AA18</f>
        <v>3</v>
      </c>
      <c r="L16" s="89">
        <f>Plantilla!AB18</f>
        <v>1</v>
      </c>
      <c r="M16" s="89">
        <f>Plantilla!AC18</f>
        <v>4</v>
      </c>
      <c r="N16" s="91"/>
      <c r="O16" s="91"/>
      <c r="P16" s="351"/>
      <c r="Q16" s="351"/>
      <c r="R16" s="351"/>
      <c r="S16" s="351"/>
    </row>
    <row r="17" spans="1:15">
      <c r="A17" t="str">
        <f>Plantilla!D11</f>
        <v>J-L. Grellier</v>
      </c>
      <c r="B17">
        <f>Plantilla!E11</f>
        <v>31</v>
      </c>
      <c r="C17" s="328">
        <f>Plantilla!F11</f>
        <v>12</v>
      </c>
      <c r="E17" s="91">
        <f>Plantilla!J11</f>
        <v>1.09272524738915999</v>
      </c>
      <c r="F17" s="89">
        <f>Plantilla!O11</f>
        <v>1.5</v>
      </c>
      <c r="G17" s="89">
        <f>Plantilla!W11</f>
        <v>0</v>
      </c>
      <c r="H17" s="89">
        <f>Plantilla!X11</f>
        <v>5</v>
      </c>
      <c r="I17" s="89">
        <f>Plantilla!Y11</f>
        <v>5</v>
      </c>
      <c r="J17" s="89">
        <f>Plantilla!Z11</f>
        <v>2</v>
      </c>
      <c r="K17" s="89">
        <f>Plantilla!AA11</f>
        <v>1</v>
      </c>
      <c r="L17" s="89">
        <f>Plantilla!AB11</f>
        <v>1</v>
      </c>
      <c r="M17" s="89">
        <f>Plantilla!AC11</f>
        <v>3</v>
      </c>
      <c r="N17" s="91"/>
      <c r="O17" s="91"/>
    </row>
    <row r="18" spans="1:15">
      <c r="A18" t="str">
        <f>Plantilla!D12</f>
        <v>A. Aluja</v>
      </c>
      <c r="B18">
        <f>Plantilla!E12</f>
        <v>33</v>
      </c>
      <c r="C18" s="328">
        <f>Plantilla!F12</f>
        <v>40</v>
      </c>
      <c r="E18" s="91">
        <f>Plantilla!J12</f>
        <v>1.18945947025397004</v>
      </c>
      <c r="F18" s="89">
        <f>Plantilla!O12</f>
        <v>1.5</v>
      </c>
      <c r="G18" s="89">
        <f>Plantilla!W12</f>
        <v>0</v>
      </c>
      <c r="H18" s="89">
        <f>Plantilla!X12</f>
        <v>5</v>
      </c>
      <c r="I18" s="89">
        <f>Plantilla!Y12</f>
        <v>3.95000000000000018</v>
      </c>
      <c r="J18" s="89">
        <f>Plantilla!Z12</f>
        <v>2.95000000000000018</v>
      </c>
      <c r="K18" s="89">
        <f>Plantilla!AA12</f>
        <v>2</v>
      </c>
      <c r="L18" s="89">
        <f>Plantilla!AB12</f>
        <v>0</v>
      </c>
      <c r="M18" s="89">
        <f>Plantilla!AC12</f>
        <v>6</v>
      </c>
      <c r="N18" s="91"/>
      <c r="O18" s="91"/>
    </row>
    <row r="19" spans="1:15">
      <c r="A19" t="str">
        <f>Plantilla!D14</f>
        <v>J. Banal</v>
      </c>
      <c r="B19">
        <f>Plantilla!E14</f>
        <v>27</v>
      </c>
      <c r="C19" s="328">
        <f>Plantilla!F14</f>
        <v>75</v>
      </c>
      <c r="D19" t="str">
        <f>Plantilla!G14</f>
        <v>POT</v>
      </c>
      <c r="E19" s="91">
        <f>Plantilla!J14</f>
        <v>0.857936901981583055</v>
      </c>
      <c r="F19" s="89">
        <f>Plantilla!O14</f>
        <v>1.5</v>
      </c>
      <c r="G19" s="89">
        <f>Plantilla!W14</f>
        <v>1</v>
      </c>
      <c r="H19" s="89">
        <f>Plantilla!X14</f>
        <v>4</v>
      </c>
      <c r="I19" s="89">
        <f>Plantilla!Y14</f>
        <v>5</v>
      </c>
      <c r="J19" s="89">
        <f>Plantilla!Z14</f>
        <v>2</v>
      </c>
      <c r="K19" s="89">
        <f>Plantilla!AA14</f>
        <v>4</v>
      </c>
      <c r="L19" s="89">
        <f>Plantilla!AB14</f>
        <v>2</v>
      </c>
      <c r="M19" s="89">
        <f>Plantilla!AC14</f>
        <v>5</v>
      </c>
      <c r="N19" s="91"/>
      <c r="O19" s="91"/>
    </row>
    <row r="20" spans="1:15">
      <c r="A20" t="str">
        <f>Plantilla!D19</f>
        <v>A. Guau</v>
      </c>
      <c r="B20">
        <f>Plantilla!E19</f>
        <v>26</v>
      </c>
      <c r="C20" s="328">
        <f>Plantilla!F19</f>
        <v>62</v>
      </c>
      <c r="E20" s="91">
        <f>Plantilla!J19</f>
        <v>0.943426901463917034</v>
      </c>
      <c r="F20" s="89">
        <f>Plantilla!O19</f>
        <v>1.5</v>
      </c>
      <c r="G20" s="89">
        <f>Plantilla!W19</f>
        <v>0</v>
      </c>
      <c r="H20" s="89">
        <f>Plantilla!X19</f>
        <v>3</v>
      </c>
      <c r="I20" s="89">
        <f>Plantilla!Y19</f>
        <v>6</v>
      </c>
      <c r="J20" s="89">
        <f>Plantilla!Z19</f>
        <v>2</v>
      </c>
      <c r="K20" s="89">
        <f>Plantilla!AA19</f>
        <v>4</v>
      </c>
      <c r="L20" s="89">
        <f>Plantilla!AB19</f>
        <v>3</v>
      </c>
      <c r="M20" s="89">
        <f>Plantilla!AC19</f>
        <v>4</v>
      </c>
      <c r="N20" s="91"/>
      <c r="O20" s="91"/>
    </row>
    <row r="21" spans="1:15">
      <c r="A21" t="str">
        <f>Plantilla!D26</f>
        <v>I. Velayo</v>
      </c>
      <c r="B21">
        <f>Plantilla!E26</f>
        <v>19</v>
      </c>
      <c r="C21" s="328">
        <f>Plantilla!F26</f>
        <v>7</v>
      </c>
      <c r="E21" s="91">
        <f>Plantilla!J26</f>
        <v>0.482303781356789951</v>
      </c>
      <c r="F21" s="89">
        <f>Plantilla!O26</f>
        <v>1.5</v>
      </c>
      <c r="G21" s="89">
        <f>Plantilla!W26</f>
        <v>0</v>
      </c>
      <c r="H21" s="89">
        <f>Plantilla!X26</f>
        <v>4</v>
      </c>
      <c r="I21" s="89">
        <f>Plantilla!Y26</f>
        <v>3</v>
      </c>
      <c r="J21" s="89">
        <f>Plantilla!Z26</f>
        <v>3</v>
      </c>
      <c r="K21" s="89">
        <f>Plantilla!AA26</f>
        <v>3</v>
      </c>
      <c r="L21" s="89">
        <f>Plantilla!AB26</f>
        <v>5.20000000000000018</v>
      </c>
      <c r="M21" s="89">
        <f>Plantilla!AC26</f>
        <v>1</v>
      </c>
      <c r="N21" s="91"/>
      <c r="O21" s="91"/>
    </row>
    <row r="22" spans="1:15">
      <c r="A22" t="str">
        <f>Plantilla!D27</f>
        <v>A. Manent</v>
      </c>
      <c r="B22">
        <f>Plantilla!E27</f>
        <v>28</v>
      </c>
      <c r="C22" s="328">
        <f>Plantilla!F27</f>
        <v>55</v>
      </c>
      <c r="E22" s="91">
        <f>Plantilla!J27</f>
        <v>0.987150252658994098</v>
      </c>
      <c r="F22" s="89">
        <f>Plantilla!O27</f>
        <v>1.5</v>
      </c>
      <c r="G22" s="89">
        <f>Plantilla!W27</f>
        <v>0</v>
      </c>
      <c r="H22" s="89">
        <f>Plantilla!X27</f>
        <v>2</v>
      </c>
      <c r="I22" s="89">
        <f>Plantilla!Y27</f>
        <v>3</v>
      </c>
      <c r="J22" s="89">
        <f>Plantilla!Z27</f>
        <v>2</v>
      </c>
      <c r="K22" s="89">
        <f>Plantilla!AA27</f>
        <v>5</v>
      </c>
      <c r="L22" s="89">
        <f>Plantilla!AB27</f>
        <v>5</v>
      </c>
      <c r="M22" s="89">
        <f>Plantilla!AC27</f>
        <v>2</v>
      </c>
      <c r="N22" s="91"/>
      <c r="O22" s="91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{417F9586-1EE1-DE76-A65E-FE74A350801A}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{42AE6E9F-3898-0B95-1533-4E395AE31D38}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{2B736CFB-A605-C368-55AD-BA35990AF45C}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7F9586-1EE1-DE76-A65E-FE74A35080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42AE6E9F-3898-0B95-1533-4E395AE31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2B736CFB-A605-C368-55AD-BA35990AF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78571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104</v>
      </c>
      <c r="P2" s="21"/>
      <c r="Q2" s="21"/>
      <c r="R2" s="21"/>
      <c r="S2" s="21"/>
      <c r="T2" s="21" t="n">
        <v>0.187999999999999989</v>
      </c>
      <c r="U2" s="21" t="n">
        <v>0.507000000000000028</v>
      </c>
      <c r="V2" s="21" t="n">
        <v>0.187999999999999989</v>
      </c>
    </row>
    <row r="3" spans="14:22">
      <c r="N3" s="7"/>
      <c r="O3" s="7" t="s">
        <v>103</v>
      </c>
      <c r="P3" s="21"/>
      <c r="Q3" s="21"/>
      <c r="R3" s="21"/>
      <c r="S3" s="21"/>
      <c r="T3" s="21" t="n">
        <v>0.187999999999999989</v>
      </c>
      <c r="U3" s="21" t="n">
        <v>0.341000000000000014</v>
      </c>
      <c r="V3" s="21" t="n">
        <v>0.187999999999999989</v>
      </c>
    </row>
    <row r="4" spans="14:22">
      <c r="N4" s="7"/>
      <c r="O4" s="7" t="s">
        <v>105</v>
      </c>
      <c r="P4" s="21"/>
      <c r="Q4" s="21"/>
      <c r="R4" s="21"/>
      <c r="S4" s="21"/>
      <c r="T4" s="21" t="n">
        <v>0.243999999999999995</v>
      </c>
      <c r="U4" s="21" t="n">
        <v>0.120999999999999996</v>
      </c>
      <c r="V4" s="21" t="n">
        <v>0</v>
      </c>
    </row>
    <row r="5" spans="14:22">
      <c r="N5" s="7"/>
      <c r="O5" s="7" t="s">
        <v>22</v>
      </c>
      <c r="P5" s="21"/>
      <c r="Q5" s="21"/>
      <c r="R5" s="21"/>
      <c r="S5" s="21"/>
      <c r="T5" s="21" t="n">
        <v>0.141999999999999993</v>
      </c>
      <c r="U5" s="21" t="n">
        <v>0.368999999999999995</v>
      </c>
      <c r="V5" s="21" t="n">
        <v>0.141999999999999993</v>
      </c>
    </row>
    <row r="6" spans="1:23">
      <c r="A6" s="347" t="s">
        <v>56</v>
      </c>
      <c r="B6" s="348" t="s">
        <v>57</v>
      </c>
      <c r="C6" s="348" t="s">
        <v>58</v>
      </c>
      <c r="D6" s="348" t="s">
        <v>59</v>
      </c>
      <c r="E6" s="348" t="s">
        <v>62</v>
      </c>
      <c r="F6" s="348" t="s">
        <v>67</v>
      </c>
      <c r="G6" s="348" t="s">
        <v>75</v>
      </c>
      <c r="H6" s="348" t="s">
        <v>76</v>
      </c>
      <c r="I6" s="348" t="s">
        <v>77</v>
      </c>
      <c r="J6" s="348" t="s">
        <v>78</v>
      </c>
      <c r="K6" s="348" t="s">
        <v>79</v>
      </c>
      <c r="L6" s="348" t="s">
        <v>80</v>
      </c>
      <c r="M6" s="348" t="s">
        <v>59</v>
      </c>
      <c r="N6" s="349" t="s">
        <v>182</v>
      </c>
      <c r="O6" s="349" t="s">
        <v>55</v>
      </c>
      <c r="P6" s="350" t="s">
        <v>539</v>
      </c>
      <c r="Q6" s="350" t="s">
        <v>540</v>
      </c>
      <c r="R6" s="350" t="s">
        <v>541</v>
      </c>
      <c r="S6" s="350" t="s">
        <v>542</v>
      </c>
      <c r="T6" s="350" t="s">
        <v>543</v>
      </c>
      <c r="U6" s="350" t="s">
        <v>544</v>
      </c>
      <c r="V6" s="350" t="s">
        <v>545</v>
      </c>
      <c r="W6" s="350" t="s">
        <v>15</v>
      </c>
    </row>
    <row r="7" spans="1:23">
      <c r="A7" t="str">
        <f>Plantilla!D16</f>
        <v>P-P. Cunill</v>
      </c>
      <c r="B7">
        <f>Plantilla!E16</f>
        <v>22</v>
      </c>
      <c r="C7" s="328">
        <f>Plantilla!F16</f>
        <v>2</v>
      </c>
      <c r="E7" s="91">
        <f>Plantilla!J16</f>
        <v>0.673533304426540003</v>
      </c>
      <c r="F7" s="89">
        <f>Plantilla!O16</f>
        <v>1.5</v>
      </c>
      <c r="G7" s="89">
        <f>Plantilla!W16</f>
        <v>0</v>
      </c>
      <c r="H7" s="89">
        <f>Plantilla!X16</f>
        <v>3</v>
      </c>
      <c r="I7" s="89">
        <f>Plantilla!Y16</f>
        <v>5</v>
      </c>
      <c r="J7" s="89">
        <f>Plantilla!Z16</f>
        <v>1</v>
      </c>
      <c r="K7" s="89">
        <f>Plantilla!AA16</f>
        <v>5</v>
      </c>
      <c r="L7" s="89">
        <f>Plantilla!AB16</f>
        <v>2</v>
      </c>
      <c r="M7" s="89">
        <f>Plantilla!AC16</f>
        <v>5</v>
      </c>
      <c r="N7" s="91">
        <f>1/4</f>
        <v>0.25</v>
      </c>
      <c r="O7" s="91" t="s">
        <v>104</v>
      </c>
      <c r="P7" s="351"/>
      <c r="Q7" s="351"/>
      <c r="R7" s="351"/>
      <c r="S7" s="351"/>
      <c r="T7" s="351">
        <f>$N7*T$2</f>
        <v>0.0469999999999999929</v>
      </c>
      <c r="U7" s="351">
        <f>$N7*U$2</f>
        <v>0.126750000000000007</v>
      </c>
      <c r="V7" s="351">
        <f>$N7*V$2</f>
        <v>0.0469999999999999929</v>
      </c>
      <c r="W7" s="353">
        <f>V7+U7+T7</f>
        <v>0.220750000000000002</v>
      </c>
    </row>
    <row r="8" spans="1:23">
      <c r="A8" t="str">
        <f>Plantilla!D25</f>
        <v>L-G. Salares</v>
      </c>
      <c r="B8">
        <f>Plantilla!E25</f>
        <v>20</v>
      </c>
      <c r="C8" s="328">
        <f>Plantilla!F25</f>
        <v>66</v>
      </c>
      <c r="E8" s="91">
        <f>Plantilla!J25</f>
        <v>0.757602298755993075</v>
      </c>
      <c r="F8" s="89">
        <f>Plantilla!O25</f>
        <v>1.5</v>
      </c>
      <c r="G8" s="89">
        <f>Plantilla!W25</f>
        <v>0</v>
      </c>
      <c r="H8" s="89">
        <f>Plantilla!X25</f>
        <v>1</v>
      </c>
      <c r="I8" s="89">
        <f>Plantilla!Y25</f>
        <v>3</v>
      </c>
      <c r="J8" s="89">
        <f>Plantilla!Z25</f>
        <v>5</v>
      </c>
      <c r="K8" s="89">
        <f>Plantilla!AA25</f>
        <v>3</v>
      </c>
      <c r="L8" s="89">
        <f>Plantilla!AB25</f>
        <v>6.20000000000000018</v>
      </c>
      <c r="M8" s="89">
        <f>Plantilla!AC25</f>
        <v>5</v>
      </c>
      <c r="N8" s="91">
        <f>1/3</f>
        <v>0.333333333333332993</v>
      </c>
      <c r="O8" s="91" t="s">
        <v>22</v>
      </c>
      <c r="T8" s="351">
        <f>$N8*T$5</f>
        <v>0.0473333333333329964</v>
      </c>
      <c r="U8" s="351">
        <f>$N8*U$5</f>
        <v>0.122999999999999998</v>
      </c>
      <c r="V8" s="351">
        <f>$N8*V$5</f>
        <v>0.0473333333333329964</v>
      </c>
      <c r="W8" s="353">
        <f>V8+U8+T8</f>
        <v>0.217666666666666009</v>
      </c>
    </row>
    <row r="9" spans="1:23">
      <c r="A9" t="str">
        <f>Plantilla!D22</f>
        <v>A. Aguilella</v>
      </c>
      <c r="B9">
        <f>Plantilla!E22</f>
        <v>23</v>
      </c>
      <c r="C9" s="328">
        <f>Plantilla!F22</f>
        <v>38</v>
      </c>
      <c r="E9" s="91">
        <f>Plantilla!J22</f>
        <v>0.741736667689717066</v>
      </c>
      <c r="F9" s="89">
        <f>Plantilla!O22</f>
        <v>1.5</v>
      </c>
      <c r="G9" s="89">
        <f>Plantilla!W22</f>
        <v>0</v>
      </c>
      <c r="H9" s="89">
        <f>Plantilla!X22</f>
        <v>4</v>
      </c>
      <c r="I9" s="89">
        <f>Plantilla!Y22</f>
        <v>5</v>
      </c>
      <c r="J9" s="89">
        <f>Plantilla!Z22</f>
        <v>5</v>
      </c>
      <c r="K9" s="89">
        <f>Plantilla!AA22</f>
        <v>4</v>
      </c>
      <c r="L9" s="89">
        <f>Plantilla!AB22</f>
        <v>1</v>
      </c>
      <c r="M9" s="89">
        <f>Plantilla!AC22</f>
        <v>4</v>
      </c>
      <c r="N9" s="91">
        <f>1/3</f>
        <v>0.333333333333332993</v>
      </c>
      <c r="O9" s="91" t="s">
        <v>105</v>
      </c>
      <c r="P9" s="351"/>
      <c r="Q9" s="351"/>
      <c r="R9" s="351"/>
      <c r="S9" s="351"/>
      <c r="T9" s="351">
        <f>$N9*T$4</f>
        <v>0.0813333333333329911</v>
      </c>
      <c r="U9" s="351">
        <f>$N9*U$4</f>
        <v>0.0403333333333329946</v>
      </c>
      <c r="V9" s="351">
        <f>$N9*V$4</f>
        <v>0</v>
      </c>
      <c r="W9" s="353">
        <f>V9+U9+T9</f>
        <v>0.121666666666666012</v>
      </c>
    </row>
    <row r="10" spans="1:23">
      <c r="A10" t="str">
        <f>Plantilla!D15</f>
        <v>D. Salat</v>
      </c>
      <c r="B10">
        <f>Plantilla!E15</f>
        <v>23</v>
      </c>
      <c r="C10" s="328">
        <f>Plantilla!F15</f>
        <v>37</v>
      </c>
      <c r="E10" s="91">
        <f>Plantilla!J15</f>
        <v>0.830999053863866877</v>
      </c>
      <c r="F10" s="89">
        <f>Plantilla!O15</f>
        <v>1.5</v>
      </c>
      <c r="G10" s="89">
        <f>Plantilla!W15</f>
        <v>0</v>
      </c>
      <c r="H10" s="89">
        <f>Plantilla!X15</f>
        <v>4</v>
      </c>
      <c r="I10" s="89">
        <f>Plantilla!Y15</f>
        <v>5</v>
      </c>
      <c r="J10" s="89">
        <f>Plantilla!Z15</f>
        <v>3</v>
      </c>
      <c r="K10" s="89">
        <f>Plantilla!AA15</f>
        <v>3</v>
      </c>
      <c r="L10" s="89">
        <f>Plantilla!AB15</f>
        <v>1</v>
      </c>
      <c r="M10" s="89">
        <f>Plantilla!AC15</f>
        <v>4</v>
      </c>
      <c r="N10" s="91"/>
      <c r="O10" s="91"/>
      <c r="P10" s="351"/>
      <c r="Q10" s="351"/>
      <c r="R10" s="351"/>
      <c r="S10" s="351"/>
      <c r="T10" s="351"/>
      <c r="U10" s="351"/>
      <c r="V10" s="351"/>
      <c r="W10" s="353"/>
    </row>
    <row r="11" spans="1:23">
      <c r="A11" t="str">
        <f>Plantilla!D18</f>
        <v>I. Escuder</v>
      </c>
      <c r="B11">
        <f>Plantilla!E18</f>
        <v>25</v>
      </c>
      <c r="C11" s="328">
        <f>Plantilla!F18</f>
        <v>64</v>
      </c>
      <c r="E11" s="91">
        <f>Plantilla!J18</f>
        <v>0.90832164983411694</v>
      </c>
      <c r="F11" s="89">
        <f>Plantilla!O18</f>
        <v>1.5</v>
      </c>
      <c r="G11" s="89">
        <f>Plantilla!W18</f>
        <v>0</v>
      </c>
      <c r="H11" s="89">
        <f>Plantilla!X18</f>
        <v>5</v>
      </c>
      <c r="I11" s="89">
        <f>Plantilla!Y18</f>
        <v>6</v>
      </c>
      <c r="J11" s="89">
        <f>Plantilla!Z18</f>
        <v>2</v>
      </c>
      <c r="K11" s="89">
        <f>Plantilla!AA18</f>
        <v>3</v>
      </c>
      <c r="L11" s="89">
        <f>Plantilla!AB18</f>
        <v>1</v>
      </c>
      <c r="M11" s="89">
        <f>Plantilla!AC18</f>
        <v>4</v>
      </c>
      <c r="N11" s="91"/>
      <c r="O11" s="91"/>
      <c r="P11" s="351"/>
      <c r="Q11" s="351"/>
      <c r="R11" s="351"/>
      <c r="S11" s="351"/>
      <c r="T11" s="351"/>
      <c r="U11" s="351"/>
      <c r="V11" s="351"/>
      <c r="W11" s="353"/>
    </row>
    <row r="12" spans="1:23">
      <c r="A12" t="str">
        <f>Plantilla!D23</f>
        <v>T. Averous</v>
      </c>
      <c r="B12">
        <f>Plantilla!E23</f>
        <v>25</v>
      </c>
      <c r="C12" s="328">
        <f>Plantilla!F23</f>
        <v>20</v>
      </c>
      <c r="E12" s="91">
        <f>Plantilla!J23</f>
        <v>0.931960005781359868</v>
      </c>
      <c r="F12" s="89">
        <f>Plantilla!O23</f>
        <v>1.5</v>
      </c>
      <c r="G12" s="89">
        <f>Plantilla!W23</f>
        <v>0</v>
      </c>
      <c r="H12" s="89">
        <f>Plantilla!X23</f>
        <v>3</v>
      </c>
      <c r="I12" s="89">
        <f>Plantilla!Y23</f>
        <v>5</v>
      </c>
      <c r="J12" s="89">
        <f>Plantilla!Z23</f>
        <v>6</v>
      </c>
      <c r="K12" s="89">
        <f>Plantilla!AA23</f>
        <v>5</v>
      </c>
      <c r="L12" s="89">
        <f>Plantilla!AB23</f>
        <v>2</v>
      </c>
      <c r="M12" s="89">
        <f>Plantilla!AC23</f>
        <v>4</v>
      </c>
      <c r="N12" s="91"/>
      <c r="O12" s="91"/>
      <c r="P12" s="351"/>
      <c r="Q12" s="351"/>
      <c r="R12" s="351"/>
      <c r="S12" s="351"/>
      <c r="T12" s="351"/>
      <c r="U12" s="351"/>
      <c r="V12" s="351"/>
      <c r="W12" s="353"/>
    </row>
    <row r="13" spans="1:19">
      <c r="A13" t="str">
        <f>Plantilla!D5</f>
        <v>S. Candela</v>
      </c>
      <c r="B13">
        <f>Plantilla!E5</f>
        <v>23</v>
      </c>
      <c r="C13" s="328">
        <f>Plantilla!F5</f>
        <v>83</v>
      </c>
      <c r="D13" t="str">
        <f>Plantilla!G5</f>
        <v>CAB</v>
      </c>
      <c r="E13" s="91">
        <f>Plantilla!J5</f>
        <v>0.741736667689717066</v>
      </c>
      <c r="F13" s="89">
        <f>Plantilla!O5</f>
        <v>1.5</v>
      </c>
      <c r="G13" s="89">
        <f>Plantilla!W5</f>
        <v>12.5</v>
      </c>
      <c r="H13" s="89">
        <f>Plantilla!X5</f>
        <v>2</v>
      </c>
      <c r="I13" s="89">
        <f>Plantilla!Y5</f>
        <v>0</v>
      </c>
      <c r="J13" s="89">
        <f>Plantilla!Z5</f>
        <v>0</v>
      </c>
      <c r="K13" s="89">
        <f>Plantilla!AA5</f>
        <v>0</v>
      </c>
      <c r="L13" s="89">
        <f>Plantilla!AB5</f>
        <v>0</v>
      </c>
      <c r="M13" s="89">
        <f>Plantilla!AC5</f>
        <v>4</v>
      </c>
      <c r="N13" s="91"/>
      <c r="O13" s="91"/>
      <c r="P13" s="351"/>
      <c r="Q13" s="351"/>
      <c r="R13" s="351"/>
      <c r="S13" s="351"/>
    </row>
    <row r="14" spans="1:23">
      <c r="A14" t="str">
        <f>Plantilla!D4</f>
        <v>E. Tarrida</v>
      </c>
      <c r="B14">
        <f>Plantilla!E4</f>
        <v>20</v>
      </c>
      <c r="C14" s="328">
        <f>Plantilla!F4</f>
        <v>92</v>
      </c>
      <c r="D14" t="str">
        <f>Plantilla!G4</f>
        <v>RAP</v>
      </c>
      <c r="E14" s="91">
        <f>Plantilla!J4</f>
        <v>0.788086142701999925</v>
      </c>
      <c r="F14" s="89">
        <f>Plantilla!O4</f>
        <v>1.5</v>
      </c>
      <c r="G14" s="89">
        <f>Plantilla!W4</f>
        <v>13.1666666666666998</v>
      </c>
      <c r="H14" s="89">
        <f>Plantilla!X4</f>
        <v>6</v>
      </c>
      <c r="I14" s="89">
        <f>Plantilla!Y4</f>
        <v>2</v>
      </c>
      <c r="J14" s="89">
        <f>Plantilla!Z4</f>
        <v>2</v>
      </c>
      <c r="K14" s="89">
        <f>Plantilla!AA4</f>
        <v>3</v>
      </c>
      <c r="L14" s="89">
        <f>Plantilla!AB4</f>
        <v>2</v>
      </c>
      <c r="M14" s="89">
        <f>Plantilla!AC4</f>
        <v>4</v>
      </c>
      <c r="N14" s="7"/>
      <c r="O14" s="7"/>
      <c r="P14" s="351"/>
      <c r="Q14" s="351"/>
      <c r="R14" s="351"/>
      <c r="S14" s="351"/>
      <c r="T14" s="351"/>
      <c r="U14" s="351"/>
      <c r="V14" s="351"/>
      <c r="W14" s="351"/>
    </row>
    <row r="15" spans="1:15">
      <c r="A15" t="str">
        <f>Plantilla!D6</f>
        <v>D. Juliol</v>
      </c>
      <c r="B15">
        <f>Plantilla!E6</f>
        <v>17</v>
      </c>
      <c r="C15" s="328">
        <f>Plantilla!F6</f>
        <v>37</v>
      </c>
      <c r="E15" s="91">
        <f>Plantilla!J6</f>
        <v>0.429625726311892997</v>
      </c>
      <c r="F15" s="89">
        <f>Plantilla!O6</f>
        <v>1.5</v>
      </c>
      <c r="G15" s="89">
        <f>Plantilla!W6</f>
        <v>1</v>
      </c>
      <c r="H15" s="89">
        <f>Plantilla!X6</f>
        <v>5</v>
      </c>
      <c r="I15" s="89">
        <f>Plantilla!Y6</f>
        <v>4</v>
      </c>
      <c r="J15" s="89">
        <f>Plantilla!Z6</f>
        <v>5</v>
      </c>
      <c r="K15" s="89">
        <f>Plantilla!AA6</f>
        <v>2</v>
      </c>
      <c r="L15" s="89">
        <f>Plantilla!AB6</f>
        <v>4.25</v>
      </c>
      <c r="M15" s="89">
        <f>Plantilla!AC6</f>
        <v>1</v>
      </c>
      <c r="N15" s="91"/>
      <c r="O15" s="91"/>
    </row>
    <row r="16" spans="1:15">
      <c r="A16" t="str">
        <f>Plantilla!D7</f>
        <v>M. Teixé</v>
      </c>
      <c r="B16">
        <f>Plantilla!E7</f>
        <v>29</v>
      </c>
      <c r="C16" s="328">
        <f>Plantilla!F7</f>
        <v>9</v>
      </c>
      <c r="E16" s="91">
        <f>Plantilla!J7</f>
        <v>1.04710644668102004</v>
      </c>
      <c r="F16" s="89">
        <f>Plantilla!O7</f>
        <v>1.5</v>
      </c>
      <c r="G16" s="89">
        <f>Plantilla!W7</f>
        <v>0</v>
      </c>
      <c r="H16" s="89">
        <f>Plantilla!X7</f>
        <v>6</v>
      </c>
      <c r="I16" s="89">
        <f>Plantilla!Y7</f>
        <v>2</v>
      </c>
      <c r="J16" s="89">
        <f>Plantilla!Z7</f>
        <v>5</v>
      </c>
      <c r="K16" s="89">
        <f>Plantilla!AA7</f>
        <v>3</v>
      </c>
      <c r="L16" s="89">
        <f>Plantilla!AB7</f>
        <v>1</v>
      </c>
      <c r="M16" s="89">
        <f>Plantilla!AC7</f>
        <v>4</v>
      </c>
      <c r="N16" s="91"/>
      <c r="O16" s="91"/>
    </row>
    <row r="17" spans="1:15">
      <c r="A17" t="str">
        <f>Plantilla!D11</f>
        <v>J-L. Grellier</v>
      </c>
      <c r="B17">
        <f>Plantilla!E11</f>
        <v>31</v>
      </c>
      <c r="C17" s="328">
        <f>Plantilla!F11</f>
        <v>12</v>
      </c>
      <c r="E17" s="91">
        <f>Plantilla!J11</f>
        <v>1.09272524738915999</v>
      </c>
      <c r="F17" s="89">
        <f>Plantilla!O11</f>
        <v>1.5</v>
      </c>
      <c r="G17" s="89">
        <f>Plantilla!W11</f>
        <v>0</v>
      </c>
      <c r="H17" s="89">
        <f>Plantilla!X11</f>
        <v>5</v>
      </c>
      <c r="I17" s="89">
        <f>Plantilla!Y11</f>
        <v>5</v>
      </c>
      <c r="J17" s="89">
        <f>Plantilla!Z11</f>
        <v>2</v>
      </c>
      <c r="K17" s="89">
        <f>Plantilla!AA11</f>
        <v>1</v>
      </c>
      <c r="L17" s="89">
        <f>Plantilla!AB11</f>
        <v>1</v>
      </c>
      <c r="M17" s="89">
        <f>Plantilla!AC11</f>
        <v>3</v>
      </c>
      <c r="N17" s="91"/>
      <c r="O17" s="91"/>
    </row>
    <row r="18" spans="1:15">
      <c r="A18" t="str">
        <f>Plantilla!D12</f>
        <v>A. Aluja</v>
      </c>
      <c r="B18">
        <f>Plantilla!E12</f>
        <v>33</v>
      </c>
      <c r="C18" s="328">
        <f>Plantilla!F12</f>
        <v>40</v>
      </c>
      <c r="E18" s="91">
        <f>Plantilla!J12</f>
        <v>1.18945947025397004</v>
      </c>
      <c r="F18" s="89">
        <f>Plantilla!O12</f>
        <v>1.5</v>
      </c>
      <c r="G18" s="89">
        <f>Plantilla!W12</f>
        <v>0</v>
      </c>
      <c r="H18" s="89">
        <f>Plantilla!X12</f>
        <v>5</v>
      </c>
      <c r="I18" s="89">
        <f>Plantilla!Y12</f>
        <v>3.95000000000000018</v>
      </c>
      <c r="J18" s="89">
        <f>Plantilla!Z12</f>
        <v>2.95000000000000018</v>
      </c>
      <c r="K18" s="89">
        <f>Plantilla!AA12</f>
        <v>2</v>
      </c>
      <c r="L18" s="89">
        <f>Plantilla!AB12</f>
        <v>0</v>
      </c>
      <c r="M18" s="89">
        <f>Plantilla!AC12</f>
        <v>6</v>
      </c>
      <c r="N18" s="91"/>
      <c r="O18" s="91"/>
    </row>
    <row r="19" spans="1:15">
      <c r="A19" t="str">
        <f>Plantilla!D14</f>
        <v>J. Banal</v>
      </c>
      <c r="B19">
        <f>Plantilla!E14</f>
        <v>27</v>
      </c>
      <c r="C19" s="328">
        <f>Plantilla!F14</f>
        <v>75</v>
      </c>
      <c r="D19" t="str">
        <f>Plantilla!G14</f>
        <v>POT</v>
      </c>
      <c r="E19" s="91">
        <f>Plantilla!J14</f>
        <v>0.857936901981583055</v>
      </c>
      <c r="F19" s="89">
        <f>Plantilla!O14</f>
        <v>1.5</v>
      </c>
      <c r="G19" s="89">
        <f>Plantilla!W14</f>
        <v>1</v>
      </c>
      <c r="H19" s="89">
        <f>Plantilla!X14</f>
        <v>4</v>
      </c>
      <c r="I19" s="89">
        <f>Plantilla!Y14</f>
        <v>5</v>
      </c>
      <c r="J19" s="89">
        <f>Plantilla!Z14</f>
        <v>2</v>
      </c>
      <c r="K19" s="89">
        <f>Plantilla!AA14</f>
        <v>4</v>
      </c>
      <c r="L19" s="89">
        <f>Plantilla!AB14</f>
        <v>2</v>
      </c>
      <c r="M19" s="89">
        <f>Plantilla!AC14</f>
        <v>5</v>
      </c>
      <c r="N19" s="91"/>
      <c r="O19" s="91"/>
    </row>
    <row r="20" spans="1:15">
      <c r="A20" t="str">
        <f>Plantilla!D19</f>
        <v>A. Guau</v>
      </c>
      <c r="B20">
        <f>Plantilla!E19</f>
        <v>26</v>
      </c>
      <c r="C20" s="328">
        <f>Plantilla!F19</f>
        <v>62</v>
      </c>
      <c r="E20" s="91">
        <f>Plantilla!J19</f>
        <v>0.943426901463917034</v>
      </c>
      <c r="F20" s="89">
        <f>Plantilla!O19</f>
        <v>1.5</v>
      </c>
      <c r="G20" s="89">
        <f>Plantilla!W19</f>
        <v>0</v>
      </c>
      <c r="H20" s="89">
        <f>Plantilla!X19</f>
        <v>3</v>
      </c>
      <c r="I20" s="89">
        <f>Plantilla!Y19</f>
        <v>6</v>
      </c>
      <c r="J20" s="89">
        <f>Plantilla!Z19</f>
        <v>2</v>
      </c>
      <c r="K20" s="89">
        <f>Plantilla!AA19</f>
        <v>4</v>
      </c>
      <c r="L20" s="89">
        <f>Plantilla!AB19</f>
        <v>3</v>
      </c>
      <c r="M20" s="89">
        <f>Plantilla!AC19</f>
        <v>4</v>
      </c>
      <c r="N20" s="91"/>
      <c r="O20" s="91"/>
    </row>
    <row r="21" spans="1:15">
      <c r="A21" t="str">
        <f>Plantilla!D21</f>
        <v>M. Tàcias</v>
      </c>
      <c r="B21">
        <f>Plantilla!E21</f>
        <v>29</v>
      </c>
      <c r="C21" s="328">
        <f>Plantilla!F21</f>
        <v>66</v>
      </c>
      <c r="D21" t="str">
        <f>Plantilla!G21</f>
        <v>IMP</v>
      </c>
      <c r="E21" s="91">
        <f>Plantilla!J21</f>
        <v>1.11001188360830993</v>
      </c>
      <c r="F21" s="89">
        <f>Plantilla!O21</f>
        <v>1.5</v>
      </c>
      <c r="G21" s="89">
        <f>Plantilla!W21</f>
        <v>0</v>
      </c>
      <c r="H21" s="89">
        <f>Plantilla!X21</f>
        <v>5</v>
      </c>
      <c r="I21" s="89">
        <f>Plantilla!Y21</f>
        <v>5</v>
      </c>
      <c r="J21" s="89">
        <f>Plantilla!Z21</f>
        <v>5</v>
      </c>
      <c r="K21" s="89">
        <f>Plantilla!AA21</f>
        <v>3</v>
      </c>
      <c r="L21" s="89">
        <f>Plantilla!AB21</f>
        <v>2</v>
      </c>
      <c r="M21" s="89">
        <f>Plantilla!AC21</f>
        <v>2</v>
      </c>
      <c r="N21" s="91"/>
      <c r="O21" s="91"/>
    </row>
    <row r="22" spans="1:15">
      <c r="A22" t="str">
        <f>Plantilla!D26</f>
        <v>I. Velayo</v>
      </c>
      <c r="B22">
        <f>Plantilla!E26</f>
        <v>19</v>
      </c>
      <c r="C22" s="328">
        <f>Plantilla!F26</f>
        <v>7</v>
      </c>
      <c r="E22" s="91">
        <f>Plantilla!J26</f>
        <v>0.482303781356789951</v>
      </c>
      <c r="F22" s="89">
        <f>Plantilla!O26</f>
        <v>1.5</v>
      </c>
      <c r="G22" s="89">
        <f>Plantilla!W26</f>
        <v>0</v>
      </c>
      <c r="H22" s="89">
        <f>Plantilla!X26</f>
        <v>4</v>
      </c>
      <c r="I22" s="89">
        <f>Plantilla!Y26</f>
        <v>3</v>
      </c>
      <c r="J22" s="89">
        <f>Plantilla!Z26</f>
        <v>3</v>
      </c>
      <c r="K22" s="89">
        <f>Plantilla!AA26</f>
        <v>3</v>
      </c>
      <c r="L22" s="89">
        <f>Plantilla!AB26</f>
        <v>5.20000000000000018</v>
      </c>
      <c r="M22" s="89">
        <f>Plantilla!AC26</f>
        <v>1</v>
      </c>
      <c r="N22" s="91"/>
      <c r="O22" s="91"/>
    </row>
    <row r="23" spans="1:15">
      <c r="A23" t="str">
        <f>Plantilla!D27</f>
        <v>A. Manent</v>
      </c>
      <c r="B23">
        <f>Plantilla!E27</f>
        <v>28</v>
      </c>
      <c r="C23" s="328">
        <f>Plantilla!F27</f>
        <v>55</v>
      </c>
      <c r="E23" s="91">
        <f>Plantilla!J27</f>
        <v>0.987150252658994098</v>
      </c>
      <c r="F23" s="89">
        <f>Plantilla!O27</f>
        <v>1.5</v>
      </c>
      <c r="G23" s="89">
        <f>Plantilla!W27</f>
        <v>0</v>
      </c>
      <c r="H23" s="89">
        <f>Plantilla!X27</f>
        <v>2</v>
      </c>
      <c r="I23" s="89">
        <f>Plantilla!Y27</f>
        <v>3</v>
      </c>
      <c r="J23" s="89">
        <f>Plantilla!Z27</f>
        <v>2</v>
      </c>
      <c r="K23" s="89">
        <f>Plantilla!AA27</f>
        <v>5</v>
      </c>
      <c r="L23" s="89">
        <f>Plantilla!AB27</f>
        <v>5</v>
      </c>
      <c r="M23" s="89">
        <f>Plantilla!AC27</f>
        <v>2</v>
      </c>
      <c r="N23" s="91"/>
      <c r="O23" s="91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{25180C8D-73C1-A229-D477-D15595582F02}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{2E326E28-C297-EF91-44F8-1F76BB7D7B41}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180C8D-73C1-A229-D477-D15595582F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2E326E28-C297-EF91-44F8-1F76BB7D7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78571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104</v>
      </c>
      <c r="P2" s="21"/>
      <c r="Q2" s="21"/>
      <c r="R2" s="21"/>
      <c r="S2" s="21"/>
      <c r="T2" s="21" t="n">
        <v>0</v>
      </c>
      <c r="U2" s="21" t="n">
        <v>0.210000000000000009</v>
      </c>
      <c r="V2" s="21" t="n">
        <v>0</v>
      </c>
    </row>
    <row r="3" spans="14:22">
      <c r="N3" s="7"/>
      <c r="O3" s="7" t="s">
        <v>103</v>
      </c>
      <c r="P3" s="21"/>
      <c r="Q3" s="21"/>
      <c r="R3" s="21"/>
      <c r="S3" s="21"/>
      <c r="T3" s="21" t="n">
        <v>0</v>
      </c>
      <c r="U3" s="21" t="n">
        <v>0.310000000000000009</v>
      </c>
      <c r="V3" s="21" t="n">
        <v>0</v>
      </c>
    </row>
    <row r="4" spans="14:22">
      <c r="N4" s="7"/>
      <c r="O4" s="7" t="s">
        <v>22</v>
      </c>
      <c r="P4" s="21"/>
      <c r="Q4" s="21"/>
      <c r="R4" s="21"/>
      <c r="S4" s="21"/>
      <c r="T4" s="21" t="n">
        <v>0.260000000000000009</v>
      </c>
      <c r="U4" s="21" t="n">
        <v>1</v>
      </c>
      <c r="V4" s="21" t="n">
        <v>0.260000000000000009</v>
      </c>
    </row>
    <row r="5" spans="1:23">
      <c r="A5" s="347" t="s">
        <v>56</v>
      </c>
      <c r="B5" s="348" t="s">
        <v>57</v>
      </c>
      <c r="C5" s="348" t="s">
        <v>58</v>
      </c>
      <c r="D5" s="348" t="s">
        <v>59</v>
      </c>
      <c r="E5" s="348" t="s">
        <v>62</v>
      </c>
      <c r="F5" s="348" t="s">
        <v>67</v>
      </c>
      <c r="G5" s="348" t="s">
        <v>75</v>
      </c>
      <c r="H5" s="348" t="s">
        <v>76</v>
      </c>
      <c r="I5" s="348" t="s">
        <v>77</v>
      </c>
      <c r="J5" s="348" t="s">
        <v>78</v>
      </c>
      <c r="K5" s="348" t="s">
        <v>79</v>
      </c>
      <c r="L5" s="348" t="s">
        <v>80</v>
      </c>
      <c r="M5" s="348" t="s">
        <v>59</v>
      </c>
      <c r="N5" s="349" t="s">
        <v>182</v>
      </c>
      <c r="O5" s="349" t="s">
        <v>55</v>
      </c>
      <c r="P5" s="350" t="s">
        <v>539</v>
      </c>
      <c r="Q5" s="350" t="s">
        <v>540</v>
      </c>
      <c r="R5" s="350" t="s">
        <v>541</v>
      </c>
      <c r="S5" s="350" t="s">
        <v>542</v>
      </c>
      <c r="T5" s="350" t="s">
        <v>543</v>
      </c>
      <c r="U5" s="350" t="s">
        <v>544</v>
      </c>
      <c r="V5" s="350" t="s">
        <v>545</v>
      </c>
      <c r="W5" s="350" t="s">
        <v>376</v>
      </c>
    </row>
    <row r="6" spans="1:23">
      <c r="A6" t="str">
        <f>Plantilla!D25</f>
        <v>L-G. Salares</v>
      </c>
      <c r="B6">
        <f>Plantilla!E25</f>
        <v>20</v>
      </c>
      <c r="C6" s="328">
        <f>Plantilla!F25</f>
        <v>66</v>
      </c>
      <c r="E6" s="91">
        <f>Plantilla!J25</f>
        <v>0.757602298755993075</v>
      </c>
      <c r="F6" s="89">
        <f>Plantilla!O25</f>
        <v>1.5</v>
      </c>
      <c r="G6" s="89">
        <f>Plantilla!W25</f>
        <v>0</v>
      </c>
      <c r="H6" s="89">
        <f>Plantilla!X25</f>
        <v>1</v>
      </c>
      <c r="I6" s="89">
        <f>Plantilla!Y25</f>
        <v>3</v>
      </c>
      <c r="J6" s="89">
        <f>Plantilla!Z25</f>
        <v>5</v>
      </c>
      <c r="K6" s="89">
        <f>Plantilla!AA25</f>
        <v>3</v>
      </c>
      <c r="L6" s="89">
        <f>Plantilla!AB25</f>
        <v>6.20000000000000018</v>
      </c>
      <c r="M6" s="89">
        <f>Plantilla!AC25</f>
        <v>5</v>
      </c>
      <c r="N6" s="91">
        <f>1/4</f>
        <v>0.25</v>
      </c>
      <c r="O6" s="91" t="s">
        <v>22</v>
      </c>
      <c r="P6" s="351"/>
      <c r="Q6" s="351"/>
      <c r="R6" s="351"/>
      <c r="S6" s="351"/>
      <c r="T6" s="351">
        <f>$N6*T$4</f>
        <v>0.065</v>
      </c>
      <c r="U6" s="351">
        <f>$N6*U$4</f>
        <v>0.25</v>
      </c>
      <c r="V6" s="351">
        <f>$N6*V$4</f>
        <v>0.065</v>
      </c>
      <c r="W6" s="353">
        <f>V6+U6+T6</f>
        <v>0.379999999999999982</v>
      </c>
    </row>
    <row r="7" spans="1:23">
      <c r="A7" t="str">
        <f>Plantilla!D16</f>
        <v>P-P. Cunill</v>
      </c>
      <c r="B7">
        <f>Plantilla!E16</f>
        <v>22</v>
      </c>
      <c r="C7" s="328">
        <f>Plantilla!F16</f>
        <v>2</v>
      </c>
      <c r="E7" s="91">
        <f>Plantilla!J16</f>
        <v>0.673533304426540003</v>
      </c>
      <c r="F7" s="89">
        <f>Plantilla!O16</f>
        <v>1.5</v>
      </c>
      <c r="G7" s="89">
        <f>Plantilla!W16</f>
        <v>0</v>
      </c>
      <c r="H7" s="89">
        <f>Plantilla!X16</f>
        <v>3</v>
      </c>
      <c r="I7" s="89">
        <f>Plantilla!Y16</f>
        <v>5</v>
      </c>
      <c r="J7" s="89">
        <f>Plantilla!Z16</f>
        <v>1</v>
      </c>
      <c r="K7" s="89">
        <f>Plantilla!AA16</f>
        <v>5</v>
      </c>
      <c r="L7" s="89">
        <f>Plantilla!AB16</f>
        <v>2</v>
      </c>
      <c r="M7" s="89">
        <f>Plantilla!AC16</f>
        <v>5</v>
      </c>
      <c r="N7" s="91">
        <f>1/3</f>
        <v>0.333333333333332993</v>
      </c>
      <c r="O7" s="91" t="s">
        <v>104</v>
      </c>
      <c r="P7" s="351"/>
      <c r="Q7" s="351"/>
      <c r="R7" s="351"/>
      <c r="S7" s="351"/>
      <c r="T7" s="351">
        <f>$N7*T$3</f>
        <v>0</v>
      </c>
      <c r="U7" s="351">
        <f>$N7*U$3</f>
        <v>0.103333333333333011</v>
      </c>
      <c r="V7" s="351">
        <f>$N7*V$3</f>
        <v>0</v>
      </c>
      <c r="W7" s="353">
        <f>V7+U7+T7</f>
        <v>0.103333333333333011</v>
      </c>
    </row>
    <row r="8" spans="1:23">
      <c r="A8" t="str">
        <f>Plantilla!D15</f>
        <v>D. Salat</v>
      </c>
      <c r="B8">
        <f>Plantilla!E15</f>
        <v>23</v>
      </c>
      <c r="C8" s="328">
        <f>Plantilla!F15</f>
        <v>37</v>
      </c>
      <c r="E8" s="91">
        <f>Plantilla!J15</f>
        <v>0.830999053863866877</v>
      </c>
      <c r="F8" s="89">
        <f>Plantilla!O15</f>
        <v>1.5</v>
      </c>
      <c r="G8" s="89">
        <f>Plantilla!W15</f>
        <v>0</v>
      </c>
      <c r="H8" s="89">
        <f>Plantilla!X15</f>
        <v>4</v>
      </c>
      <c r="I8" s="89">
        <f>Plantilla!Y15</f>
        <v>5</v>
      </c>
      <c r="J8" s="89">
        <f>Plantilla!Z15</f>
        <v>3</v>
      </c>
      <c r="K8" s="89">
        <f>Plantilla!AA15</f>
        <v>3</v>
      </c>
      <c r="L8" s="89">
        <f>Plantilla!AB15</f>
        <v>1</v>
      </c>
      <c r="M8" s="89">
        <f>Plantilla!AC15</f>
        <v>4</v>
      </c>
      <c r="N8" s="91"/>
      <c r="O8" s="91"/>
      <c r="P8" s="351"/>
      <c r="Q8" s="351"/>
      <c r="R8" s="351"/>
      <c r="S8" s="351"/>
      <c r="T8" s="351"/>
      <c r="U8" s="351"/>
      <c r="V8" s="351"/>
      <c r="W8" s="353"/>
    </row>
    <row r="9" spans="1:23">
      <c r="A9" t="str">
        <f>Plantilla!D14</f>
        <v>J. Banal</v>
      </c>
      <c r="B9">
        <f>Plantilla!E14</f>
        <v>27</v>
      </c>
      <c r="C9" s="328">
        <f>Plantilla!F14</f>
        <v>75</v>
      </c>
      <c r="D9" t="str">
        <f>Plantilla!G14</f>
        <v>POT</v>
      </c>
      <c r="E9" s="91">
        <f>Plantilla!J14</f>
        <v>0.857936901981583055</v>
      </c>
      <c r="F9" s="89">
        <f>Plantilla!O14</f>
        <v>1.5</v>
      </c>
      <c r="G9" s="89">
        <f>Plantilla!W14</f>
        <v>1</v>
      </c>
      <c r="H9" s="89">
        <f>Plantilla!X14</f>
        <v>4</v>
      </c>
      <c r="I9" s="89">
        <f>Plantilla!Y14</f>
        <v>5</v>
      </c>
      <c r="J9" s="89">
        <f>Plantilla!Z14</f>
        <v>2</v>
      </c>
      <c r="K9" s="89">
        <f>Plantilla!AA14</f>
        <v>4</v>
      </c>
      <c r="L9" s="89">
        <f>Plantilla!AB14</f>
        <v>2</v>
      </c>
      <c r="M9" s="89">
        <f>Plantilla!AC14</f>
        <v>5</v>
      </c>
      <c r="N9" s="91"/>
      <c r="O9" s="91"/>
      <c r="P9" s="351"/>
      <c r="Q9" s="351"/>
      <c r="R9" s="351"/>
      <c r="S9" s="351"/>
      <c r="T9" s="351"/>
      <c r="U9" s="351"/>
      <c r="V9" s="351"/>
      <c r="W9" s="353"/>
    </row>
    <row r="10" spans="1:23">
      <c r="A10" t="str">
        <f>Plantilla!D18</f>
        <v>I. Escuder</v>
      </c>
      <c r="B10">
        <f>Plantilla!E18</f>
        <v>25</v>
      </c>
      <c r="C10" s="328">
        <f>Plantilla!F18</f>
        <v>64</v>
      </c>
      <c r="E10" s="91">
        <f>Plantilla!J18</f>
        <v>0.90832164983411694</v>
      </c>
      <c r="F10" s="89">
        <f>Plantilla!O18</f>
        <v>1.5</v>
      </c>
      <c r="G10" s="89">
        <f>Plantilla!W18</f>
        <v>0</v>
      </c>
      <c r="H10" s="89">
        <f>Plantilla!X18</f>
        <v>5</v>
      </c>
      <c r="I10" s="89">
        <f>Plantilla!Y18</f>
        <v>6</v>
      </c>
      <c r="J10" s="89">
        <f>Plantilla!Z18</f>
        <v>2</v>
      </c>
      <c r="K10" s="89">
        <f>Plantilla!AA18</f>
        <v>3</v>
      </c>
      <c r="L10" s="89">
        <f>Plantilla!AB18</f>
        <v>1</v>
      </c>
      <c r="M10" s="89">
        <f>Plantilla!AC18</f>
        <v>4</v>
      </c>
      <c r="N10" s="91"/>
      <c r="O10" s="91"/>
      <c r="P10" s="351"/>
      <c r="Q10" s="351"/>
      <c r="R10" s="351"/>
      <c r="S10" s="351"/>
      <c r="T10" s="351"/>
      <c r="U10" s="351"/>
      <c r="V10" s="351"/>
      <c r="W10" s="353"/>
    </row>
    <row r="11" spans="1:23">
      <c r="A11" t="str">
        <f>Plantilla!D19</f>
        <v>A. Guau</v>
      </c>
      <c r="B11">
        <f>Plantilla!E19</f>
        <v>26</v>
      </c>
      <c r="C11" s="328">
        <f>Plantilla!F19</f>
        <v>62</v>
      </c>
      <c r="E11" s="91">
        <f>Plantilla!J19</f>
        <v>0.943426901463917034</v>
      </c>
      <c r="F11" s="89">
        <f>Plantilla!O19</f>
        <v>1.5</v>
      </c>
      <c r="G11" s="89">
        <f>Plantilla!W19</f>
        <v>0</v>
      </c>
      <c r="H11" s="89">
        <f>Plantilla!X19</f>
        <v>3</v>
      </c>
      <c r="I11" s="89">
        <f>Plantilla!Y19</f>
        <v>6</v>
      </c>
      <c r="J11" s="89">
        <f>Plantilla!Z19</f>
        <v>2</v>
      </c>
      <c r="K11" s="89">
        <f>Plantilla!AA19</f>
        <v>4</v>
      </c>
      <c r="L11" s="89">
        <f>Plantilla!AB19</f>
        <v>3</v>
      </c>
      <c r="M11" s="89">
        <f>Plantilla!AC19</f>
        <v>4</v>
      </c>
      <c r="N11" s="91"/>
      <c r="O11" s="91"/>
      <c r="P11" s="351"/>
      <c r="Q11" s="351"/>
      <c r="R11" s="351"/>
      <c r="S11" s="351"/>
      <c r="T11" s="351"/>
      <c r="U11" s="351"/>
      <c r="V11" s="351"/>
      <c r="W11" s="353"/>
    </row>
    <row r="12" spans="1:22">
      <c r="A12" t="str">
        <f>Plantilla!D5</f>
        <v>S. Candela</v>
      </c>
      <c r="B12">
        <f>Plantilla!E5</f>
        <v>23</v>
      </c>
      <c r="C12" s="328">
        <f>Plantilla!F5</f>
        <v>83</v>
      </c>
      <c r="D12" t="str">
        <f>Plantilla!G5</f>
        <v>CAB</v>
      </c>
      <c r="E12" s="91">
        <f>Plantilla!J5</f>
        <v>0.741736667689717066</v>
      </c>
      <c r="F12" s="89">
        <f>Plantilla!O5</f>
        <v>1.5</v>
      </c>
      <c r="G12" s="89">
        <f>Plantilla!W5</f>
        <v>12.5</v>
      </c>
      <c r="H12" s="89">
        <f>Plantilla!X5</f>
        <v>2</v>
      </c>
      <c r="I12" s="89">
        <f>Plantilla!Y5</f>
        <v>0</v>
      </c>
      <c r="J12" s="89">
        <f>Plantilla!Z5</f>
        <v>0</v>
      </c>
      <c r="K12" s="89">
        <f>Plantilla!AA5</f>
        <v>0</v>
      </c>
      <c r="L12" s="89">
        <f>Plantilla!AB5</f>
        <v>0</v>
      </c>
      <c r="M12" s="89">
        <f>Plantilla!AC5</f>
        <v>4</v>
      </c>
      <c r="N12" s="91"/>
      <c r="O12" s="91"/>
      <c r="P12" s="351"/>
      <c r="Q12" s="351"/>
      <c r="R12" s="351"/>
      <c r="S12" s="351"/>
      <c r="T12" s="351"/>
      <c r="U12" s="351"/>
      <c r="V12" s="351"/>
    </row>
    <row r="13" spans="1:22">
      <c r="A13" t="str">
        <f>Plantilla!D4</f>
        <v>E. Tarrida</v>
      </c>
      <c r="B13">
        <f>Plantilla!E4</f>
        <v>20</v>
      </c>
      <c r="C13" s="328">
        <f>Plantilla!F4</f>
        <v>92</v>
      </c>
      <c r="D13" t="str">
        <f>Plantilla!G4</f>
        <v>RAP</v>
      </c>
      <c r="E13" s="91">
        <f>Plantilla!J4</f>
        <v>0.788086142701999925</v>
      </c>
      <c r="F13" s="89">
        <f>Plantilla!O4</f>
        <v>1.5</v>
      </c>
      <c r="G13" s="89">
        <f>Plantilla!W4</f>
        <v>13.1666666666666998</v>
      </c>
      <c r="H13" s="89">
        <f>Plantilla!X4</f>
        <v>6</v>
      </c>
      <c r="I13" s="89">
        <f>Plantilla!Y4</f>
        <v>2</v>
      </c>
      <c r="J13" s="89">
        <f>Plantilla!Z4</f>
        <v>2</v>
      </c>
      <c r="K13" s="89">
        <f>Plantilla!AA4</f>
        <v>3</v>
      </c>
      <c r="L13" s="89">
        <f>Plantilla!AB4</f>
        <v>2</v>
      </c>
      <c r="M13" s="89">
        <f>Plantilla!AC4</f>
        <v>4</v>
      </c>
      <c r="N13" s="7"/>
      <c r="O13" s="7"/>
      <c r="P13" s="351"/>
      <c r="Q13" s="351"/>
      <c r="R13" s="351"/>
      <c r="S13" s="351"/>
      <c r="T13" s="351"/>
      <c r="U13" s="351"/>
      <c r="V13" s="351"/>
    </row>
    <row r="14" spans="1:22">
      <c r="A14" t="str">
        <f>Plantilla!D22</f>
        <v>A. Aguilella</v>
      </c>
      <c r="B14">
        <f>Plantilla!E22</f>
        <v>23</v>
      </c>
      <c r="C14" s="328">
        <f>Plantilla!F22</f>
        <v>38</v>
      </c>
      <c r="E14" s="91">
        <f>Plantilla!J22</f>
        <v>0.741736667689717066</v>
      </c>
      <c r="F14" s="89">
        <f>Plantilla!O22</f>
        <v>1.5</v>
      </c>
      <c r="G14" s="89">
        <f>Plantilla!W22</f>
        <v>0</v>
      </c>
      <c r="H14" s="89">
        <f>Plantilla!X22</f>
        <v>4</v>
      </c>
      <c r="I14" s="89">
        <f>Plantilla!Y22</f>
        <v>5</v>
      </c>
      <c r="J14" s="89">
        <f>Plantilla!Z22</f>
        <v>5</v>
      </c>
      <c r="K14" s="89">
        <f>Plantilla!AA22</f>
        <v>4</v>
      </c>
      <c r="L14" s="89">
        <f>Plantilla!AB22</f>
        <v>1</v>
      </c>
      <c r="M14" s="89">
        <f>Plantilla!AC22</f>
        <v>4</v>
      </c>
      <c r="N14" s="91"/>
      <c r="O14" s="91"/>
      <c r="P14" s="351"/>
      <c r="Q14" s="351"/>
      <c r="R14" s="351"/>
      <c r="S14" s="351"/>
      <c r="T14" s="351"/>
      <c r="U14" s="351"/>
      <c r="V14" s="351"/>
    </row>
    <row r="15" spans="1:22">
      <c r="A15" t="str">
        <f>Plantilla!D23</f>
        <v>T. Averous</v>
      </c>
      <c r="B15">
        <f>Plantilla!E23</f>
        <v>25</v>
      </c>
      <c r="C15" s="328">
        <f>Plantilla!F23</f>
        <v>20</v>
      </c>
      <c r="E15" s="91">
        <f>Plantilla!J23</f>
        <v>0.931960005781359868</v>
      </c>
      <c r="F15" s="89">
        <f>Plantilla!O23</f>
        <v>1.5</v>
      </c>
      <c r="G15" s="89">
        <f>Plantilla!W23</f>
        <v>0</v>
      </c>
      <c r="H15" s="89">
        <f>Plantilla!X23</f>
        <v>3</v>
      </c>
      <c r="I15" s="89">
        <f>Plantilla!Y23</f>
        <v>5</v>
      </c>
      <c r="J15" s="89">
        <f>Plantilla!Z23</f>
        <v>6</v>
      </c>
      <c r="K15" s="89">
        <f>Plantilla!AA23</f>
        <v>5</v>
      </c>
      <c r="L15" s="89">
        <f>Plantilla!AB23</f>
        <v>2</v>
      </c>
      <c r="M15" s="89">
        <f>Plantilla!AC23</f>
        <v>4</v>
      </c>
      <c r="N15" s="91"/>
      <c r="O15" s="91"/>
      <c r="P15" s="351"/>
      <c r="Q15" s="351"/>
      <c r="R15" s="351"/>
      <c r="S15" s="351"/>
      <c r="T15" s="351"/>
      <c r="U15" s="351"/>
      <c r="V15" s="351"/>
    </row>
    <row r="16" spans="1:22">
      <c r="A16" t="str">
        <f>Plantilla!D6</f>
        <v>D. Juliol</v>
      </c>
      <c r="B16">
        <f>Plantilla!E6</f>
        <v>17</v>
      </c>
      <c r="C16" s="328">
        <f>Plantilla!F6</f>
        <v>37</v>
      </c>
      <c r="E16" s="91">
        <f>Plantilla!J6</f>
        <v>0.429625726311892997</v>
      </c>
      <c r="F16" s="89">
        <f>Plantilla!O6</f>
        <v>1.5</v>
      </c>
      <c r="G16" s="89">
        <f>Plantilla!W6</f>
        <v>1</v>
      </c>
      <c r="H16" s="89">
        <f>Plantilla!X6</f>
        <v>5</v>
      </c>
      <c r="I16" s="89">
        <f>Plantilla!Y6</f>
        <v>4</v>
      </c>
      <c r="J16" s="89">
        <f>Plantilla!Z6</f>
        <v>5</v>
      </c>
      <c r="K16" s="89">
        <f>Plantilla!AA6</f>
        <v>2</v>
      </c>
      <c r="L16" s="89">
        <f>Plantilla!AB6</f>
        <v>4.25</v>
      </c>
      <c r="M16" s="89">
        <f>Plantilla!AC6</f>
        <v>1</v>
      </c>
      <c r="N16" s="91"/>
      <c r="O16" s="91"/>
      <c r="P16" s="351"/>
      <c r="Q16" s="351"/>
      <c r="R16" s="351"/>
      <c r="S16" s="351"/>
      <c r="T16" s="351"/>
      <c r="U16" s="351"/>
      <c r="V16" s="351"/>
    </row>
    <row r="17" spans="1:22">
      <c r="A17" t="str">
        <f>Plantilla!D7</f>
        <v>M. Teixé</v>
      </c>
      <c r="B17">
        <f>Plantilla!E7</f>
        <v>29</v>
      </c>
      <c r="C17" s="328">
        <f>Plantilla!F7</f>
        <v>9</v>
      </c>
      <c r="E17" s="91">
        <f>Plantilla!J7</f>
        <v>1.04710644668102004</v>
      </c>
      <c r="F17" s="89">
        <f>Plantilla!O7</f>
        <v>1.5</v>
      </c>
      <c r="G17" s="89">
        <f>Plantilla!W7</f>
        <v>0</v>
      </c>
      <c r="H17" s="89">
        <f>Plantilla!X7</f>
        <v>6</v>
      </c>
      <c r="I17" s="89">
        <f>Plantilla!Y7</f>
        <v>2</v>
      </c>
      <c r="J17" s="89">
        <f>Plantilla!Z7</f>
        <v>5</v>
      </c>
      <c r="K17" s="89">
        <f>Plantilla!AA7</f>
        <v>3</v>
      </c>
      <c r="L17" s="89">
        <f>Plantilla!AB7</f>
        <v>1</v>
      </c>
      <c r="M17" s="89">
        <f>Plantilla!AC7</f>
        <v>4</v>
      </c>
      <c r="N17" s="91"/>
      <c r="O17" s="91"/>
      <c r="P17" s="351"/>
      <c r="Q17" s="351"/>
      <c r="R17" s="351"/>
      <c r="S17" s="351"/>
      <c r="T17" s="351"/>
      <c r="U17" s="351"/>
      <c r="V17" s="351"/>
    </row>
    <row r="18" spans="1:22">
      <c r="A18" t="str">
        <f>Plantilla!D11</f>
        <v>J-L. Grellier</v>
      </c>
      <c r="B18">
        <f>Plantilla!E11</f>
        <v>31</v>
      </c>
      <c r="C18" s="328">
        <f>Plantilla!F11</f>
        <v>12</v>
      </c>
      <c r="E18" s="91">
        <f>Plantilla!J11</f>
        <v>1.09272524738915999</v>
      </c>
      <c r="F18" s="89">
        <f>Plantilla!O11</f>
        <v>1.5</v>
      </c>
      <c r="G18" s="89">
        <f>Plantilla!W11</f>
        <v>0</v>
      </c>
      <c r="H18" s="89">
        <f>Plantilla!X11</f>
        <v>5</v>
      </c>
      <c r="I18" s="89">
        <f>Plantilla!Y11</f>
        <v>5</v>
      </c>
      <c r="J18" s="89">
        <f>Plantilla!Z11</f>
        <v>2</v>
      </c>
      <c r="K18" s="89">
        <f>Plantilla!AA11</f>
        <v>1</v>
      </c>
      <c r="L18" s="89">
        <f>Plantilla!AB11</f>
        <v>1</v>
      </c>
      <c r="M18" s="89">
        <f>Plantilla!AC11</f>
        <v>3</v>
      </c>
      <c r="N18" s="91"/>
      <c r="O18" s="91"/>
      <c r="P18" s="351"/>
      <c r="Q18" s="351"/>
      <c r="R18" s="351"/>
      <c r="S18" s="351"/>
      <c r="T18" s="351"/>
      <c r="U18" s="351"/>
      <c r="V18" s="351"/>
    </row>
    <row r="19" spans="1:22">
      <c r="A19" t="str">
        <f>Plantilla!D12</f>
        <v>A. Aluja</v>
      </c>
      <c r="B19">
        <f>Plantilla!E12</f>
        <v>33</v>
      </c>
      <c r="C19" s="328">
        <f>Plantilla!F12</f>
        <v>40</v>
      </c>
      <c r="E19" s="91">
        <f>Plantilla!J12</f>
        <v>1.18945947025397004</v>
      </c>
      <c r="F19" s="89">
        <f>Plantilla!O12</f>
        <v>1.5</v>
      </c>
      <c r="G19" s="89">
        <f>Plantilla!W12</f>
        <v>0</v>
      </c>
      <c r="H19" s="89">
        <f>Plantilla!X12</f>
        <v>5</v>
      </c>
      <c r="I19" s="89">
        <f>Plantilla!Y12</f>
        <v>3.95000000000000018</v>
      </c>
      <c r="J19" s="89">
        <f>Plantilla!Z12</f>
        <v>2.95000000000000018</v>
      </c>
      <c r="K19" s="89">
        <f>Plantilla!AA12</f>
        <v>2</v>
      </c>
      <c r="L19" s="89">
        <f>Plantilla!AB12</f>
        <v>0</v>
      </c>
      <c r="M19" s="89">
        <f>Plantilla!AC12</f>
        <v>6</v>
      </c>
      <c r="N19" s="91"/>
      <c r="O19" s="91"/>
      <c r="P19" s="351"/>
      <c r="Q19" s="351"/>
      <c r="R19" s="351"/>
      <c r="S19" s="351"/>
      <c r="T19" s="351"/>
      <c r="U19" s="351"/>
      <c r="V19" s="351"/>
    </row>
    <row r="20" spans="1:22">
      <c r="A20" t="str">
        <f>Plantilla!D21</f>
        <v>M. Tàcias</v>
      </c>
      <c r="B20">
        <f>Plantilla!E21</f>
        <v>29</v>
      </c>
      <c r="C20" s="328">
        <f>Plantilla!F21</f>
        <v>66</v>
      </c>
      <c r="D20" t="str">
        <f>Plantilla!G21</f>
        <v>IMP</v>
      </c>
      <c r="E20" s="91">
        <f>Plantilla!J21</f>
        <v>1.11001188360830993</v>
      </c>
      <c r="F20" s="89">
        <f>Plantilla!O21</f>
        <v>1.5</v>
      </c>
      <c r="G20" s="89">
        <f>Plantilla!W21</f>
        <v>0</v>
      </c>
      <c r="H20" s="89">
        <f>Plantilla!X21</f>
        <v>5</v>
      </c>
      <c r="I20" s="89">
        <f>Plantilla!Y21</f>
        <v>5</v>
      </c>
      <c r="J20" s="89">
        <f>Plantilla!Z21</f>
        <v>5</v>
      </c>
      <c r="K20" s="89">
        <f>Plantilla!AA21</f>
        <v>3</v>
      </c>
      <c r="L20" s="89">
        <f>Plantilla!AB21</f>
        <v>2</v>
      </c>
      <c r="M20" s="89">
        <f>Plantilla!AC21</f>
        <v>2</v>
      </c>
      <c r="N20" s="91"/>
      <c r="O20" s="91"/>
      <c r="P20" s="351"/>
      <c r="Q20" s="351"/>
      <c r="R20" s="351"/>
      <c r="S20" s="351"/>
      <c r="T20" s="351"/>
      <c r="U20" s="351"/>
      <c r="V20" s="351"/>
    </row>
    <row r="21" spans="1:15">
      <c r="A21" t="str">
        <f>Plantilla!D26</f>
        <v>I. Velayo</v>
      </c>
      <c r="B21">
        <f>Plantilla!E26</f>
        <v>19</v>
      </c>
      <c r="C21" s="328">
        <f>Plantilla!F26</f>
        <v>7</v>
      </c>
      <c r="E21" s="91">
        <f>Plantilla!J26</f>
        <v>0.482303781356789951</v>
      </c>
      <c r="F21" s="89">
        <f>Plantilla!O26</f>
        <v>1.5</v>
      </c>
      <c r="G21" s="89">
        <f>Plantilla!W26</f>
        <v>0</v>
      </c>
      <c r="H21" s="89">
        <f>Plantilla!X26</f>
        <v>4</v>
      </c>
      <c r="I21" s="89">
        <f>Plantilla!Y26</f>
        <v>3</v>
      </c>
      <c r="J21" s="89">
        <f>Plantilla!Z26</f>
        <v>3</v>
      </c>
      <c r="K21" s="89">
        <f>Plantilla!AA26</f>
        <v>3</v>
      </c>
      <c r="L21" s="89">
        <f>Plantilla!AB26</f>
        <v>5.20000000000000018</v>
      </c>
      <c r="M21" s="89">
        <f>Plantilla!AC26</f>
        <v>1</v>
      </c>
      <c r="N21" s="91"/>
      <c r="O21" s="91"/>
    </row>
    <row r="22" spans="1:15">
      <c r="A22" t="str">
        <f>Plantilla!D27</f>
        <v>A. Manent</v>
      </c>
      <c r="B22">
        <f>Plantilla!E27</f>
        <v>28</v>
      </c>
      <c r="C22" s="328">
        <f>Plantilla!F27</f>
        <v>55</v>
      </c>
      <c r="E22" s="91">
        <f>Plantilla!J27</f>
        <v>0.987150252658994098</v>
      </c>
      <c r="F22" s="89">
        <f>Plantilla!O27</f>
        <v>1.5</v>
      </c>
      <c r="G22" s="89">
        <f>Plantilla!W27</f>
        <v>0</v>
      </c>
      <c r="H22" s="89">
        <f>Plantilla!X27</f>
        <v>2</v>
      </c>
      <c r="I22" s="89">
        <f>Plantilla!Y27</f>
        <v>3</v>
      </c>
      <c r="J22" s="89">
        <f>Plantilla!Z27</f>
        <v>2</v>
      </c>
      <c r="K22" s="89">
        <f>Plantilla!AA27</f>
        <v>5</v>
      </c>
      <c r="L22" s="89">
        <f>Plantilla!AB27</f>
        <v>5</v>
      </c>
      <c r="M22" s="89">
        <f>Plantilla!AC27</f>
        <v>2</v>
      </c>
      <c r="N22" s="91"/>
      <c r="O22" s="91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{5B8F074C-6671-3508-F925-1B3ADE43111B}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{29B3FBE6-BB7F-62BF-5CDA-BB16261A9970}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8F074C-6671-3508-F925-1B3ADE4311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29B3FBE6-BB7F-62BF-5CDA-BB16261A99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78571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4" t="s">
        <v>546</v>
      </c>
      <c r="C2" s="355" t="s">
        <v>539</v>
      </c>
      <c r="D2" s="355" t="s">
        <v>540</v>
      </c>
      <c r="E2" s="355" t="s">
        <v>541</v>
      </c>
      <c r="F2" s="355" t="s">
        <v>542</v>
      </c>
      <c r="G2" s="355" t="s">
        <v>543</v>
      </c>
      <c r="H2" s="355" t="s">
        <v>544</v>
      </c>
      <c r="I2" s="355" t="s">
        <v>545</v>
      </c>
      <c r="J2" s="355" t="s">
        <v>15</v>
      </c>
      <c r="L2" s="354" t="s">
        <v>546</v>
      </c>
      <c r="M2" s="350" t="s">
        <v>55</v>
      </c>
    </row>
    <row r="3" spans="2:13">
      <c r="B3" s="54" t="s">
        <v>547</v>
      </c>
      <c r="C3" s="356">
        <f>POR!O5</f>
        <v>0.149249999999999989</v>
      </c>
      <c r="D3" s="356">
        <f>POR!P5</f>
        <v>0.216500000000000004</v>
      </c>
      <c r="E3" s="356">
        <f>POR!Q5</f>
        <v>0.149249999999999989</v>
      </c>
      <c r="F3" s="356">
        <f>POR!R5</f>
        <v>0</v>
      </c>
      <c r="G3" s="356">
        <f>POR!S5</f>
        <v>0</v>
      </c>
      <c r="H3" s="356">
        <f>POR!T5</f>
        <v>0</v>
      </c>
      <c r="I3" s="356">
        <f>POR!U5</f>
        <v>0</v>
      </c>
      <c r="J3" s="357">
        <f>POR!V5</f>
        <v>0.515000000000000036</v>
      </c>
      <c r="L3" s="7" t="str">
        <f>Plantilla!D4</f>
        <v>E. Tarrida</v>
      </c>
      <c r="M3" s="7" t="s">
        <v>20</v>
      </c>
    </row>
    <row r="4" spans="2:13">
      <c r="B4" s="54" t="s">
        <v>548</v>
      </c>
      <c r="C4" s="356">
        <f>DEF!P7+DEF!P8+DEF!P9+DEF!P10+DEF!P11+DEF!P12</f>
        <v>0.189783333333332997</v>
      </c>
      <c r="D4" s="356">
        <f>DEF!Q7+DEF!Q8+DEF!Q9+DEF!Q10+DEF!Q11+DEF!Q12</f>
        <v>0.268583333333332996</v>
      </c>
      <c r="E4" s="356">
        <f>DEF!R7+DEF!R8+DEF!R9+DEF!R10+DEF!R11+DEF!R12</f>
        <v>0.10253333333333301</v>
      </c>
      <c r="F4" s="356">
        <f>DEF!S7+DEF!S8+DEF!S9+DEF!S10+DEF!S11+DEF!S12</f>
        <v>0</v>
      </c>
      <c r="G4" s="356">
        <f>DEF!T7+DEF!T8+DEF!T9+DEF!T10+DEF!T11+DEF!T12</f>
        <v>0</v>
      </c>
      <c r="H4" s="356">
        <f>DEF!U7+DEF!U8+DEF!U9+DEF!U10+DEF!U11+DEF!U12</f>
        <v>0</v>
      </c>
      <c r="I4" s="356">
        <f>DEF!V7+DEF!V8+DEF!V9+DEF!V10+DEF!V11+DEF!V12</f>
        <v>0</v>
      </c>
      <c r="J4" s="357">
        <f>DEF!W7+DEF!W8+DEF!W9+DEF!W10+DEF!W11+DEF!W12</f>
        <v>0.560899999999998933</v>
      </c>
      <c r="L4" s="7" t="s">
        <v>143</v>
      </c>
      <c r="M4" s="7" t="s">
        <v>103</v>
      </c>
    </row>
    <row r="5" spans="2:13">
      <c r="B5" s="54" t="s">
        <v>549</v>
      </c>
      <c r="C5" s="356">
        <f>JUG!P8+JUG!P9+JUG!P10+JUG!P11+JUG!P12+JUG!P14</f>
        <v>0</v>
      </c>
      <c r="D5" s="356">
        <f>JUG!Q8+JUG!Q9+JUG!Q10+JUG!Q11+JUG!Q12+JUG!Q14</f>
        <v>0</v>
      </c>
      <c r="E5" s="356">
        <f>JUG!R8+JUG!R9+JUG!R10+JUG!R11+JUG!R12+JUG!R14</f>
        <v>0</v>
      </c>
      <c r="F5" s="356">
        <f>JUG!S8+JUG!S9+JUG!S10+JUG!S11+JUG!S12+JUG!S14</f>
        <v>0.56933333333333298</v>
      </c>
      <c r="G5" s="356">
        <f>JUG!T8+JUG!T9+JUG!T10+JUG!T11+JUG!T12+JUG!T14</f>
        <v>0</v>
      </c>
      <c r="H5" s="356">
        <f>JUG!U8+JUG!U9+JUG!U10+JUG!U11+JUG!U12+JUG!U14</f>
        <v>0</v>
      </c>
      <c r="I5" s="356">
        <f>JUG!V8+JUG!V9+JUG!V10+JUG!V11+JUG!V12+JUG!V14</f>
        <v>0</v>
      </c>
      <c r="J5" s="357">
        <f>JUG!W8+JUG!W9+JUG!W10+JUG!W11+JUG!W12+JUG!W14</f>
        <v>0.56933333333333298</v>
      </c>
      <c r="L5" s="7" t="s">
        <v>157</v>
      </c>
      <c r="M5" s="7" t="s">
        <v>105</v>
      </c>
    </row>
    <row r="6" spans="2:13">
      <c r="B6" s="54" t="s">
        <v>550</v>
      </c>
      <c r="C6" s="356">
        <f>LAT!P6+LAT!P7+LAT!P8+LAT!P9</f>
        <v>0</v>
      </c>
      <c r="D6" s="356">
        <f>LAT!Q6+LAT!Q7+LAT!Q8+LAT!Q9</f>
        <v>0</v>
      </c>
      <c r="E6" s="356">
        <f>LAT!R6+LAT!R7+LAT!R8+LAT!R9</f>
        <v>0</v>
      </c>
      <c r="F6" s="356">
        <f>LAT!S6+LAT!S7+LAT!S8+LAT!S9</f>
        <v>0</v>
      </c>
      <c r="G6" s="356">
        <f>LAT!T6+LAT!T7+LAT!T8+LAT!T9</f>
        <v>0.361666666666667025</v>
      </c>
      <c r="H6" s="356">
        <f>LAT!U6+LAT!U7+LAT!U8+LAT!U9</f>
        <v>0</v>
      </c>
      <c r="I6" s="356">
        <f>LAT!V6+LAT!V7+LAT!V8+LAT!V9</f>
        <v>0.073666666666667</v>
      </c>
      <c r="J6" s="357">
        <f>LAT!W6+LAT!W7+LAT!W8+LAT!W9</f>
        <v>0.43533333333333406</v>
      </c>
      <c r="L6" s="7" t="s">
        <v>163</v>
      </c>
      <c r="M6" s="7" t="s">
        <v>22</v>
      </c>
    </row>
    <row r="7" spans="2:10">
      <c r="B7" s="54" t="s">
        <v>551</v>
      </c>
      <c r="C7" s="356">
        <f>PAS!P7+PAS!P8+PAS!P9+PAS!P10+PAS!P11+PAS!P12</f>
        <v>0</v>
      </c>
      <c r="D7" s="356">
        <f>PAS!Q7+PAS!Q8+PAS!Q9+PAS!Q10+PAS!Q11+PAS!Q12</f>
        <v>0</v>
      </c>
      <c r="E7" s="356">
        <f>PAS!R7+PAS!R8+PAS!R9+PAS!R10+PAS!R11+PAS!R12</f>
        <v>0</v>
      </c>
      <c r="F7" s="356">
        <f>PAS!S7+PAS!S8+PAS!S9+PAS!S10+PAS!S11+PAS!S12</f>
        <v>0</v>
      </c>
      <c r="G7" s="356">
        <f>PAS!T7+PAS!T8+PAS!T9+PAS!T10+PAS!T11+PAS!T12</f>
        <v>0.175666666666665989</v>
      </c>
      <c r="H7" s="356">
        <f>PAS!U7+PAS!U8+PAS!U9+PAS!U10+PAS!U11+PAS!U12</f>
        <v>0.290083333333333027</v>
      </c>
      <c r="I7" s="356">
        <f>PAS!V7+PAS!V8+PAS!V9+PAS!V10+PAS!V11+PAS!V12</f>
        <v>0.0943333333333329982</v>
      </c>
      <c r="J7" s="357">
        <f>PAS!W7+PAS!W8+PAS!W9+PAS!W10+PAS!W11+PAS!W12</f>
        <v>0.560083333333332067</v>
      </c>
    </row>
    <row r="8" spans="2:10">
      <c r="B8" s="54" t="s">
        <v>552</v>
      </c>
      <c r="C8" s="356">
        <f>ANO!P6+ANO!P8+ANO!P10+ANO!P9</f>
        <v>0</v>
      </c>
      <c r="D8" s="356">
        <f>ANO!Q6+ANO!Q8+ANO!Q10+ANO!Q9</f>
        <v>0</v>
      </c>
      <c r="E8" s="356">
        <f>ANO!R6+ANO!R8+ANO!R10+ANO!R9</f>
        <v>0</v>
      </c>
      <c r="F8" s="356">
        <f>ANO!S6+ANO!S8+ANO!S10+ANO!S9</f>
        <v>0</v>
      </c>
      <c r="G8" s="356">
        <f>ANO!T6+ANO!T8+ANO!T10+ANO!T9</f>
        <v>0.065</v>
      </c>
      <c r="H8" s="356">
        <f>ANO!U6+ANO!U8+ANO!U10+ANO!U9</f>
        <v>0.25</v>
      </c>
      <c r="I8" s="356">
        <f>ANO!V6+ANO!V8+ANO!V10+ANO!V9</f>
        <v>0.065</v>
      </c>
      <c r="J8" s="357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{6E1AB362-48FB-52BE-F8BE-F879117CB812}</x14:id>
        </ext>
      </extLst>
    </cfRule>
  </conditionalFormatting>
  <printOptions>
    <extLst>
      <ext uri="smNativeData">
        <pm:pageFlags xmlns:pm="smNativeData" id="158569549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95490" l="56" r="56" t="56" b="56" borderId="0" fillId="0" vertical="0"/>
        <pm:footer xmlns:pm="smNativeData" id="158569549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1AB362-48FB-52BE-F8BE-F879117CB8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856954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2020-03-31T22:58:10Z</dcterms:modified>
</cp:coreProperties>
</file>