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871D5571-7C00-4328-8BA5-74995E609F3E}" xr6:coauthVersionLast="33" xr6:coauthVersionMax="33" xr10:uidLastSave="{00000000-0000-0000-0000-000000000000}"/>
  <bookViews>
    <workbookView xWindow="0" yWindow="0" windowWidth="22260" windowHeight="12645" activeTab="1" xr2:uid="{00000000-000D-0000-FFFF-FFFF00000000}"/>
  </bookViews>
  <sheets>
    <sheet name="Resistencia" sheetId="1" r:id="rId1"/>
    <sheet name="TablasEntreno" sheetId="2" r:id="rId2"/>
    <sheet name="Sueldos" sheetId="5" r:id="rId3"/>
    <sheet name="EntrenamientoManual" sheetId="3" r:id="rId4"/>
    <sheet name="Entrenador" sheetId="4" r:id="rId5"/>
    <sheet name="Tarjetas" sheetId="15" r:id="rId6"/>
    <sheet name="BajarEntrenamiento" sheetId="16" r:id="rId7"/>
    <sheet name="Aficionados" sheetId="17"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2" l="1"/>
  <c r="B15" i="5" l="1"/>
  <c r="B14" i="5"/>
  <c r="B13" i="5"/>
  <c r="W18" i="2" l="1"/>
  <c r="Q18" i="2"/>
  <c r="E38" i="2"/>
  <c r="E18" i="2"/>
  <c r="Q38" i="2"/>
  <c r="O23" i="5" l="1"/>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F38" i="10"/>
  <c r="E38" i="10"/>
  <c r="D38" i="10"/>
  <c r="C38" i="10"/>
  <c r="B38" i="10"/>
  <c r="E37" i="10"/>
  <c r="D37" i="10"/>
  <c r="F37" i="10" s="1"/>
  <c r="C37" i="10"/>
  <c r="E36" i="10"/>
  <c r="D36" i="10"/>
  <c r="F36" i="10" s="1"/>
  <c r="C36" i="10"/>
  <c r="B36" i="10"/>
  <c r="E35" i="10"/>
  <c r="D35" i="10"/>
  <c r="F35" i="10" s="1"/>
  <c r="C35" i="10"/>
  <c r="D28" i="10"/>
  <c r="B28" i="10"/>
  <c r="C28" i="10" s="1"/>
  <c r="E28" i="10" s="1"/>
  <c r="C27" i="10"/>
  <c r="B27" i="10"/>
  <c r="C26" i="10"/>
  <c r="B26" i="10"/>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M16" i="10"/>
  <c r="L16" i="10"/>
  <c r="K16" i="10"/>
  <c r="F16" i="10"/>
  <c r="L15" i="10"/>
  <c r="K15" i="10"/>
  <c r="F15" i="10"/>
  <c r="K14" i="10"/>
  <c r="F14" i="10"/>
  <c r="M13" i="10"/>
  <c r="L13" i="10"/>
  <c r="K13" i="10"/>
  <c r="F13" i="10"/>
  <c r="K12" i="10"/>
  <c r="F12" i="10"/>
  <c r="K11" i="10"/>
  <c r="F11" i="10"/>
  <c r="O10" i="10"/>
  <c r="N10" i="10"/>
  <c r="K10" i="10"/>
  <c r="L10" i="10" s="1"/>
  <c r="M10" i="10" s="1"/>
  <c r="L9" i="10"/>
  <c r="K9" i="10"/>
  <c r="M8" i="10"/>
  <c r="K8" i="10"/>
  <c r="K29" i="10" s="1"/>
  <c r="H8" i="10"/>
  <c r="H9" i="10" s="1"/>
  <c r="G8" i="10"/>
  <c r="M7" i="10"/>
  <c r="L7" i="10"/>
  <c r="K7" i="10"/>
  <c r="H7" i="10"/>
  <c r="G7" i="10"/>
  <c r="L6" i="10"/>
  <c r="K6" i="10"/>
  <c r="H6" i="10"/>
  <c r="G6" i="10"/>
  <c r="O5" i="10"/>
  <c r="N5" i="10"/>
  <c r="N8" i="10" s="1"/>
  <c r="L5" i="10"/>
  <c r="M5" i="10" s="1"/>
  <c r="H5" i="10"/>
  <c r="G5" i="10"/>
  <c r="B4" i="10"/>
  <c r="M43" i="8"/>
  <c r="O43" i="8" s="1"/>
  <c r="M40" i="8"/>
  <c r="O40" i="8" s="1"/>
  <c r="M36" i="8"/>
  <c r="O36" i="8" s="1"/>
  <c r="M32" i="8"/>
  <c r="O32" i="8" s="1"/>
  <c r="M28" i="8"/>
  <c r="O28" i="8" s="1"/>
  <c r="M24" i="8"/>
  <c r="O24" i="8" s="1"/>
  <c r="M23" i="8"/>
  <c r="O23" i="8" s="1"/>
  <c r="O22" i="8"/>
  <c r="M22" i="8"/>
  <c r="M21" i="8"/>
  <c r="O21" i="8" s="1"/>
  <c r="M20" i="8"/>
  <c r="M26" i="8" s="1"/>
  <c r="O26" i="8" s="1"/>
  <c r="M19" i="8"/>
  <c r="M27" i="8" s="1"/>
  <c r="O27" i="8" s="1"/>
  <c r="O18" i="8"/>
  <c r="M18" i="8"/>
  <c r="M17" i="8"/>
  <c r="O17" i="8" s="1"/>
  <c r="M16" i="8"/>
  <c r="O16" i="8" s="1"/>
  <c r="M15" i="8"/>
  <c r="O15" i="8" s="1"/>
  <c r="O14" i="8"/>
  <c r="M14" i="8"/>
  <c r="M13" i="8"/>
  <c r="O13" i="8" s="1"/>
  <c r="M12" i="8"/>
  <c r="M34" i="8" s="1"/>
  <c r="O34" i="8" s="1"/>
  <c r="M11" i="8"/>
  <c r="M35" i="8" s="1"/>
  <c r="O35" i="8" s="1"/>
  <c r="O10" i="8"/>
  <c r="M10" i="8"/>
  <c r="M9" i="8"/>
  <c r="O9" i="8" s="1"/>
  <c r="M8" i="8"/>
  <c r="O8" i="8" s="1"/>
  <c r="M7" i="8"/>
  <c r="M39" i="8" s="1"/>
  <c r="O39" i="8" s="1"/>
  <c r="O6" i="8"/>
  <c r="M6" i="8"/>
  <c r="D6" i="8"/>
  <c r="M5" i="8"/>
  <c r="M41" i="8" s="1"/>
  <c r="O41" i="8" s="1"/>
  <c r="I5" i="8"/>
  <c r="I6" i="8" s="1"/>
  <c r="D5" i="8"/>
  <c r="M4" i="8"/>
  <c r="M42" i="8" s="1"/>
  <c r="O42" i="8" s="1"/>
  <c r="M3" i="8"/>
  <c r="O3" i="8" s="1"/>
  <c r="AM20" i="7"/>
  <c r="AL20" i="7"/>
  <c r="AM19" i="7"/>
  <c r="AL19" i="7"/>
  <c r="AQ16" i="7"/>
  <c r="AP16" i="7"/>
  <c r="AM16" i="7"/>
  <c r="AN16" i="7" s="1"/>
  <c r="AL16" i="7"/>
  <c r="AQ15" i="7"/>
  <c r="AP15" i="7"/>
  <c r="AM15" i="7"/>
  <c r="AN15" i="7" s="1"/>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7" i="10" l="1"/>
  <c r="O8" i="10"/>
  <c r="O9" i="10"/>
  <c r="P10" i="10"/>
  <c r="Q10" i="10" s="1"/>
  <c r="P5" i="10"/>
  <c r="O6" i="10"/>
  <c r="O18" i="10" s="1"/>
  <c r="G9" i="10"/>
  <c r="K20" i="10"/>
  <c r="L12" i="10"/>
  <c r="M12" i="10" s="1"/>
  <c r="M33" i="10"/>
  <c r="M24" i="10"/>
  <c r="M29" i="10"/>
  <c r="N16" i="10"/>
  <c r="K34" i="10"/>
  <c r="K30" i="10"/>
  <c r="K25" i="10"/>
  <c r="M21" i="10"/>
  <c r="N13" i="10"/>
  <c r="O13" i="10" s="1"/>
  <c r="K32" i="10"/>
  <c r="K23" i="10"/>
  <c r="K28" i="10"/>
  <c r="B24" i="10"/>
  <c r="L14" i="10"/>
  <c r="C25" i="10"/>
  <c r="M6" i="10"/>
  <c r="M18" i="10" s="1"/>
  <c r="M9" i="10"/>
  <c r="K19" i="10"/>
  <c r="L11" i="10"/>
  <c r="M11" i="10" s="1"/>
  <c r="N6" i="10"/>
  <c r="N7" i="10"/>
  <c r="N9" i="10"/>
  <c r="L8" i="10"/>
  <c r="L33" i="10" s="1"/>
  <c r="L32" i="10"/>
  <c r="L28" i="10"/>
  <c r="M15" i="10"/>
  <c r="K33" i="10"/>
  <c r="K24" i="10"/>
  <c r="K18" i="10"/>
  <c r="F26" i="10"/>
  <c r="K37" i="10"/>
  <c r="D26" i="10"/>
  <c r="E26" i="10"/>
  <c r="L34" i="10"/>
  <c r="L30"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C15" i="5"/>
  <c r="C14" i="5"/>
  <c r="B9" i="5"/>
  <c r="B10" i="5" s="1"/>
  <c r="C1" i="5"/>
  <c r="C9" i="5" s="1"/>
  <c r="C10" i="5" s="1"/>
  <c r="C16" i="5" l="1"/>
  <c r="M34" i="10"/>
  <c r="M30" i="10"/>
  <c r="M25" i="10"/>
  <c r="N17" i="10"/>
  <c r="L31" i="10"/>
  <c r="L27" i="10"/>
  <c r="L42" i="10" s="1"/>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M41" i="10" s="1"/>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K43" i="10" s="1"/>
  <c r="K44" i="10" s="1"/>
  <c r="E25" i="10"/>
  <c r="F25" i="10"/>
  <c r="D25" i="10"/>
  <c r="N11" i="10"/>
  <c r="O11" i="10" s="1"/>
  <c r="M19" i="10"/>
  <c r="N29" i="10"/>
  <c r="N33" i="10"/>
  <c r="O16" i="10"/>
  <c r="M32" i="10"/>
  <c r="M28" i="10"/>
  <c r="N15" i="10"/>
  <c r="M23" i="10"/>
  <c r="P8" i="10"/>
  <c r="P9" i="10"/>
  <c r="Q5" i="10"/>
  <c r="P6" i="10"/>
  <c r="P7" i="10"/>
  <c r="R10" i="10"/>
  <c r="S10" i="10" s="1"/>
  <c r="L29" i="10"/>
  <c r="O21" i="10"/>
  <c r="P13" i="10"/>
  <c r="Q13" i="10" s="1"/>
  <c r="I38" i="4"/>
  <c r="I37" i="4"/>
  <c r="I36" i="4"/>
  <c r="I35" i="4"/>
  <c r="G34" i="4"/>
  <c r="I34" i="4" s="1"/>
  <c r="G33" i="4"/>
  <c r="I33" i="4" s="1"/>
  <c r="H7" i="4"/>
  <c r="J7" i="4" s="1"/>
  <c r="H6" i="4"/>
  <c r="J6" i="4" s="1"/>
  <c r="G6" i="4"/>
  <c r="F6" i="4"/>
  <c r="H5" i="4"/>
  <c r="J5" i="4" s="1"/>
  <c r="H4" i="4"/>
  <c r="J4" i="4" s="1"/>
  <c r="G4" i="4"/>
  <c r="F4" i="4"/>
  <c r="H3" i="4"/>
  <c r="J3" i="4" s="1"/>
  <c r="G3" i="4"/>
  <c r="F3" i="4"/>
  <c r="H2" i="4"/>
  <c r="I2" i="4" s="1"/>
  <c r="I2" i="3"/>
  <c r="I3" i="3"/>
  <c r="I4" i="3"/>
  <c r="I5" i="3"/>
  <c r="H6" i="3"/>
  <c r="I6" i="3" s="1"/>
  <c r="H7" i="3"/>
  <c r="I7" i="3"/>
  <c r="I8" i="3"/>
  <c r="I9" i="3"/>
  <c r="I10" i="3"/>
  <c r="I11" i="3"/>
  <c r="I12" i="3"/>
  <c r="I13" i="3"/>
  <c r="Q22" i="2"/>
  <c r="Q23" i="2" s="1"/>
  <c r="Q24" i="2" s="1"/>
  <c r="Q25" i="2" s="1"/>
  <c r="Q26" i="2" s="1"/>
  <c r="Q27" i="2" s="1"/>
  <c r="Q28" i="2" s="1"/>
  <c r="Q29" i="2" s="1"/>
  <c r="Q30" i="2" s="1"/>
  <c r="Q31" i="2" s="1"/>
  <c r="Q32" i="2" s="1"/>
  <c r="Q33" i="2" s="1"/>
  <c r="Q34" i="2" s="1"/>
  <c r="Q35" i="2" s="1"/>
  <c r="Q36" i="2" s="1"/>
  <c r="Q37" i="2" s="1"/>
  <c r="K22" i="2"/>
  <c r="K23" i="2" s="1"/>
  <c r="K24" i="2" s="1"/>
  <c r="K25" i="2" s="1"/>
  <c r="K26" i="2" s="1"/>
  <c r="K27" i="2" s="1"/>
  <c r="K28" i="2" s="1"/>
  <c r="K29" i="2" s="1"/>
  <c r="K30" i="2" s="1"/>
  <c r="K31" i="2" s="1"/>
  <c r="K32" i="2" s="1"/>
  <c r="K33" i="2" s="1"/>
  <c r="K34" i="2" s="1"/>
  <c r="K35" i="2" s="1"/>
  <c r="K36" i="2" s="1"/>
  <c r="K37" i="2" s="1"/>
  <c r="E22" i="2"/>
  <c r="E23" i="2" s="1"/>
  <c r="E24" i="2" s="1"/>
  <c r="E25" i="2" s="1"/>
  <c r="E26" i="2" s="1"/>
  <c r="E27" i="2" s="1"/>
  <c r="E28" i="2" s="1"/>
  <c r="E29" i="2" s="1"/>
  <c r="E30" i="2" s="1"/>
  <c r="E31" i="2" s="1"/>
  <c r="E32" i="2" s="1"/>
  <c r="E33" i="2" s="1"/>
  <c r="E34" i="2" s="1"/>
  <c r="E35" i="2" s="1"/>
  <c r="E36" i="2" s="1"/>
  <c r="E37" i="2" s="1"/>
  <c r="W3" i="2"/>
  <c r="W4" i="2" s="1"/>
  <c r="W5" i="2" s="1"/>
  <c r="W6" i="2" s="1"/>
  <c r="W7" i="2" s="1"/>
  <c r="W8" i="2" s="1"/>
  <c r="W9" i="2" s="1"/>
  <c r="W10" i="2" s="1"/>
  <c r="W11" i="2" s="1"/>
  <c r="W12" i="2" s="1"/>
  <c r="W13" i="2" s="1"/>
  <c r="W14" i="2" s="1"/>
  <c r="W15" i="2" s="1"/>
  <c r="W16" i="2" s="1"/>
  <c r="W17" i="2" s="1"/>
  <c r="W2" i="2"/>
  <c r="Q2" i="2"/>
  <c r="Q3" i="2" s="1"/>
  <c r="Q4" i="2" s="1"/>
  <c r="Q5" i="2" s="1"/>
  <c r="Q6" i="2" s="1"/>
  <c r="Q7" i="2" s="1"/>
  <c r="Q8" i="2" s="1"/>
  <c r="Q9" i="2" s="1"/>
  <c r="Q10" i="2" s="1"/>
  <c r="Q11" i="2" s="1"/>
  <c r="Q12" i="2" s="1"/>
  <c r="Q13" i="2" s="1"/>
  <c r="Q14" i="2" s="1"/>
  <c r="Q15" i="2" s="1"/>
  <c r="Q16" i="2" s="1"/>
  <c r="Q17" i="2" s="1"/>
  <c r="K2" i="2"/>
  <c r="K3" i="2" s="1"/>
  <c r="K5" i="2" s="1"/>
  <c r="K6" i="2" s="1"/>
  <c r="K7" i="2" s="1"/>
  <c r="K8" i="2" s="1"/>
  <c r="K9" i="2" s="1"/>
  <c r="K10" i="2" s="1"/>
  <c r="K11" i="2" s="1"/>
  <c r="K12" i="2" s="1"/>
  <c r="K13" i="2" s="1"/>
  <c r="K14" i="2" s="1"/>
  <c r="K15" i="2" s="1"/>
  <c r="K16" i="2" s="1"/>
  <c r="K17" i="2" s="1"/>
  <c r="E2" i="2"/>
  <c r="E3" i="2" s="1"/>
  <c r="E4" i="2" s="1"/>
  <c r="E5" i="2" s="1"/>
  <c r="E6" i="2" s="1"/>
  <c r="E7" i="2" s="1"/>
  <c r="E8" i="2" s="1"/>
  <c r="E9" i="2" s="1"/>
  <c r="E10" i="2" s="1"/>
  <c r="E11" i="2" s="1"/>
  <c r="E12" i="2" s="1"/>
  <c r="E13" i="2" s="1"/>
  <c r="E14" i="2" s="1"/>
  <c r="E15" i="2" s="1"/>
  <c r="E16" i="2" s="1"/>
  <c r="E17" i="2" s="1"/>
  <c r="L44" i="10" l="1"/>
  <c r="Q9" i="10"/>
  <c r="Q8" i="10"/>
  <c r="Q7" i="10"/>
  <c r="Q6" i="10"/>
  <c r="Q18" i="10" s="1"/>
  <c r="R5" i="10"/>
  <c r="O29" i="10"/>
  <c r="O33" i="10"/>
  <c r="P16" i="10"/>
  <c r="O24" i="10"/>
  <c r="R13" i="10"/>
  <c r="S13" i="10" s="1"/>
  <c r="Q21" i="10"/>
  <c r="K40" i="10"/>
  <c r="E30" i="10" s="1"/>
  <c r="M27" i="10"/>
  <c r="M31" i="10"/>
  <c r="N14" i="10"/>
  <c r="M22" i="10"/>
  <c r="P12" i="10"/>
  <c r="Q12" i="10" s="1"/>
  <c r="O20" i="10"/>
  <c r="L43" i="10"/>
  <c r="T10" i="10"/>
  <c r="U10" i="10" s="1"/>
  <c r="O19" i="10"/>
  <c r="O41" i="10" s="1"/>
  <c r="P11" i="10"/>
  <c r="Q11" i="10" s="1"/>
  <c r="N30" i="10"/>
  <c r="N34" i="10"/>
  <c r="O17" i="10"/>
  <c r="N32" i="10"/>
  <c r="N28" i="10"/>
  <c r="O15" i="10"/>
  <c r="I4" i="4"/>
  <c r="I6" i="4"/>
  <c r="J2" i="4"/>
  <c r="I3" i="4"/>
  <c r="I5" i="4"/>
  <c r="I7" i="4"/>
  <c r="P29" i="10" l="1"/>
  <c r="P33" i="10"/>
  <c r="Q16" i="10"/>
  <c r="N31" i="10"/>
  <c r="N27" i="10"/>
  <c r="N42" i="10" s="1"/>
  <c r="N43" i="10" s="1"/>
  <c r="O14" i="10"/>
  <c r="Q19" i="10"/>
  <c r="Q41" i="10" s="1"/>
  <c r="R11" i="10"/>
  <c r="S11" i="10" s="1"/>
  <c r="T13" i="10"/>
  <c r="U13" i="10" s="1"/>
  <c r="M42" i="10"/>
  <c r="M43" i="10" s="1"/>
  <c r="V10" i="10"/>
  <c r="W10" i="10" s="1"/>
  <c r="X10" i="10" s="1"/>
  <c r="Y10" i="10" s="1"/>
  <c r="R6" i="10"/>
  <c r="R7" i="10"/>
  <c r="R8" i="10"/>
  <c r="S5" i="10"/>
  <c r="R9" i="10"/>
  <c r="O28" i="10"/>
  <c r="O32" i="10"/>
  <c r="O23" i="10"/>
  <c r="P15" i="10"/>
  <c r="Q20" i="10"/>
  <c r="R12" i="10"/>
  <c r="S12" i="10" s="1"/>
  <c r="O34" i="10"/>
  <c r="O30" i="10"/>
  <c r="O25" i="10"/>
  <c r="P17" i="10"/>
  <c r="M44" i="10"/>
  <c r="N44" i="10" s="1"/>
  <c r="P28" i="10" l="1"/>
  <c r="P32" i="10"/>
  <c r="Q15" i="10"/>
  <c r="O31" i="10"/>
  <c r="O27" i="10"/>
  <c r="O42" i="10" s="1"/>
  <c r="O43" i="10" s="1"/>
  <c r="O44" i="10" s="1"/>
  <c r="P14" i="10"/>
  <c r="O22" i="10"/>
  <c r="Z10" i="10"/>
  <c r="AA10" i="10" s="1"/>
  <c r="P34" i="10"/>
  <c r="P30" i="10"/>
  <c r="Q17" i="10"/>
  <c r="Q33" i="10"/>
  <c r="Q29" i="10"/>
  <c r="R16" i="10"/>
  <c r="Q24" i="10"/>
  <c r="V13" i="10"/>
  <c r="W13" i="10" s="1"/>
  <c r="X13" i="10" s="1"/>
  <c r="Y13" i="10" s="1"/>
  <c r="T5" i="10"/>
  <c r="S7" i="10"/>
  <c r="S19" i="10" s="1"/>
  <c r="S6" i="10"/>
  <c r="S18" i="10" s="1"/>
  <c r="S9" i="10"/>
  <c r="S21" i="10" s="1"/>
  <c r="S8" i="10"/>
  <c r="S20" i="10"/>
  <c r="T12" i="10"/>
  <c r="U12" i="10" s="1"/>
  <c r="T11" i="10"/>
  <c r="U11" i="10" s="1"/>
  <c r="S41" i="10" l="1"/>
  <c r="P27" i="10"/>
  <c r="P42" i="10" s="1"/>
  <c r="P43" i="10" s="1"/>
  <c r="P44" i="10" s="1"/>
  <c r="P31" i="10"/>
  <c r="Q14" i="10"/>
  <c r="V11" i="10"/>
  <c r="W11" i="10" s="1"/>
  <c r="X11" i="10" s="1"/>
  <c r="Y11" i="10" s="1"/>
  <c r="Q32" i="10"/>
  <c r="Q28" i="10"/>
  <c r="Q23" i="10"/>
  <c r="R15" i="10"/>
  <c r="AB10" i="10"/>
  <c r="AC10" i="10" s="1"/>
  <c r="R29" i="10"/>
  <c r="R33" i="10"/>
  <c r="S16" i="10"/>
  <c r="U5" i="10"/>
  <c r="T8" i="10"/>
  <c r="T6" i="10"/>
  <c r="T9" i="10"/>
  <c r="T7" i="10"/>
  <c r="Q30" i="10"/>
  <c r="Q34" i="10"/>
  <c r="Q25" i="10"/>
  <c r="R17" i="10"/>
  <c r="Z13" i="10"/>
  <c r="AA13" i="10" s="1"/>
  <c r="V12" i="10"/>
  <c r="W12" i="10" s="1"/>
  <c r="X12" i="10" s="1"/>
  <c r="Y12" i="10" s="1"/>
  <c r="S33" i="10" l="1"/>
  <c r="S24" i="10"/>
  <c r="T16" i="10"/>
  <c r="S29" i="10"/>
  <c r="Z11" i="10"/>
  <c r="AA11" i="10" s="1"/>
  <c r="Z12" i="10"/>
  <c r="AA12" i="10" s="1"/>
  <c r="Q27" i="10"/>
  <c r="Q31" i="10"/>
  <c r="Q22" i="10"/>
  <c r="R14" i="10"/>
  <c r="AD10" i="10"/>
  <c r="AE10" i="10" s="1"/>
  <c r="R32" i="10"/>
  <c r="R28" i="10"/>
  <c r="S15" i="10"/>
  <c r="AB13" i="10"/>
  <c r="AC13" i="10" s="1"/>
  <c r="R34" i="10"/>
  <c r="R30" i="10"/>
  <c r="S17" i="10"/>
  <c r="U6" i="10"/>
  <c r="U18" i="10" s="1"/>
  <c r="U41" i="10" s="1"/>
  <c r="U9" i="10"/>
  <c r="U21" i="10" s="1"/>
  <c r="V5" i="10"/>
  <c r="U8" i="10"/>
  <c r="U20" i="10" s="1"/>
  <c r="U7" i="10"/>
  <c r="U19" i="10" s="1"/>
  <c r="S30" i="10" l="1"/>
  <c r="S34" i="10"/>
  <c r="S25" i="10"/>
  <c r="T17" i="10"/>
  <c r="AD13" i="10"/>
  <c r="AE13" i="10" s="1"/>
  <c r="T33" i="10"/>
  <c r="T29" i="10"/>
  <c r="U16" i="10"/>
  <c r="S14" i="10"/>
  <c r="R31" i="10"/>
  <c r="R27" i="10"/>
  <c r="R42" i="10" s="1"/>
  <c r="R43" i="10" s="1"/>
  <c r="AB11" i="10"/>
  <c r="AC11" i="10" s="1"/>
  <c r="V6" i="10"/>
  <c r="V7" i="10"/>
  <c r="V9" i="10"/>
  <c r="V8" i="10"/>
  <c r="W5" i="10"/>
  <c r="S23" i="10"/>
  <c r="T15" i="10"/>
  <c r="S28" i="10"/>
  <c r="S32" i="10"/>
  <c r="Q42" i="10"/>
  <c r="Q43" i="10" s="1"/>
  <c r="Q44" i="10" s="1"/>
  <c r="R44" i="10" s="1"/>
  <c r="AF10" i="10"/>
  <c r="AG10" i="10" s="1"/>
  <c r="AB12" i="10"/>
  <c r="AC12" i="10" s="1"/>
  <c r="AD11" i="10" l="1"/>
  <c r="AE11" i="10" s="1"/>
  <c r="AF13" i="10"/>
  <c r="AG13" i="10" s="1"/>
  <c r="T34" i="10"/>
  <c r="T30" i="10"/>
  <c r="U17" i="10"/>
  <c r="T32" i="10"/>
  <c r="T28" i="10"/>
  <c r="U15" i="10"/>
  <c r="AD12" i="10"/>
  <c r="AE12" i="10" s="1"/>
  <c r="W7" i="10"/>
  <c r="W8" i="10"/>
  <c r="W6" i="10"/>
  <c r="X5" i="10"/>
  <c r="W9" i="10"/>
  <c r="AH10" i="10"/>
  <c r="AI10" i="10" s="1"/>
  <c r="S31" i="10"/>
  <c r="S27" i="10"/>
  <c r="S42" i="10" s="1"/>
  <c r="S43" i="10" s="1"/>
  <c r="S44" i="10" s="1"/>
  <c r="T14" i="10"/>
  <c r="S22" i="10"/>
  <c r="U33" i="10"/>
  <c r="U29" i="10"/>
  <c r="U24" i="10"/>
  <c r="V16" i="10"/>
  <c r="U30" i="10" l="1"/>
  <c r="U34" i="10"/>
  <c r="V17" i="10"/>
  <c r="U25" i="10"/>
  <c r="X8" i="10"/>
  <c r="X9" i="10"/>
  <c r="Y5" i="10"/>
  <c r="X6" i="10"/>
  <c r="X7" i="10"/>
  <c r="AJ10" i="10"/>
  <c r="AK10" i="10" s="1"/>
  <c r="AF12" i="10"/>
  <c r="AG12" i="10" s="1"/>
  <c r="AH13" i="10"/>
  <c r="AI13" i="10" s="1"/>
  <c r="T31" i="10"/>
  <c r="T27" i="10"/>
  <c r="U14" i="10"/>
  <c r="AF11" i="10"/>
  <c r="AG11" i="10" s="1"/>
  <c r="V29" i="10"/>
  <c r="W16" i="10"/>
  <c r="V33" i="10"/>
  <c r="U32" i="10"/>
  <c r="U28" i="10"/>
  <c r="V15" i="10"/>
  <c r="U23" i="10"/>
  <c r="AJ13" i="10" l="1"/>
  <c r="AK13" i="10" s="1"/>
  <c r="Y9" i="10"/>
  <c r="Y21" i="10" s="1"/>
  <c r="Z5" i="10"/>
  <c r="Y8" i="10"/>
  <c r="Y20" i="10" s="1"/>
  <c r="Y7" i="10"/>
  <c r="Y19" i="10" s="1"/>
  <c r="Y6" i="10"/>
  <c r="Y18" i="10" s="1"/>
  <c r="Y41"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AJ12" i="10" l="1"/>
  <c r="AK12" i="10" s="1"/>
  <c r="X33" i="10"/>
  <c r="X29" i="10"/>
  <c r="Y16" i="10"/>
  <c r="Z9" i="10"/>
  <c r="Z6" i="10"/>
  <c r="AA5" i="10"/>
  <c r="Z7" i="10"/>
  <c r="Z8" i="10"/>
  <c r="U42" i="10"/>
  <c r="U43" i="10" s="1"/>
  <c r="U44" i="10" s="1"/>
  <c r="V44" i="10" s="1"/>
  <c r="W28" i="10"/>
  <c r="W32" i="10"/>
  <c r="X15" i="10"/>
  <c r="AJ11" i="10"/>
  <c r="AK11" i="10" s="1"/>
  <c r="AO10" i="10"/>
  <c r="AP10" i="10" s="1"/>
  <c r="V31" i="10"/>
  <c r="V27" i="10"/>
  <c r="V42" i="10" s="1"/>
  <c r="V43" i="10" s="1"/>
  <c r="W14" i="10"/>
  <c r="W34" i="10"/>
  <c r="W30" i="10"/>
  <c r="X17" i="10"/>
  <c r="AL13" i="10"/>
  <c r="AM13" i="10" s="1"/>
  <c r="AN13" i="10" s="1"/>
  <c r="AB5" i="10" l="1"/>
  <c r="AA7" i="10"/>
  <c r="AA19" i="10" s="1"/>
  <c r="AA9" i="10"/>
  <c r="AA21" i="10" s="1"/>
  <c r="AA8" i="10"/>
  <c r="AA20" i="10" s="1"/>
  <c r="AA6" i="10"/>
  <c r="AA18" i="10" s="1"/>
  <c r="AA41" i="10" s="1"/>
  <c r="W31" i="10"/>
  <c r="W27" i="10"/>
  <c r="W42" i="10" s="1"/>
  <c r="W43" i="10" s="1"/>
  <c r="W44" i="10" s="1"/>
  <c r="X14" i="10"/>
  <c r="Y33" i="10"/>
  <c r="Y29" i="10"/>
  <c r="Y24" i="10"/>
  <c r="Z16" i="10"/>
  <c r="X32" i="10"/>
  <c r="X28" i="10"/>
  <c r="Y15" i="10"/>
  <c r="AL11" i="10"/>
  <c r="AM11" i="10" s="1"/>
  <c r="AN11" i="10" s="1"/>
  <c r="AO13" i="10"/>
  <c r="AP13" i="10" s="1"/>
  <c r="AQ10" i="10"/>
  <c r="AR10" i="10" s="1"/>
  <c r="AL12" i="10"/>
  <c r="AM12" i="10" s="1"/>
  <c r="AN12" i="10" s="1"/>
  <c r="X34" i="10"/>
  <c r="X30" i="10"/>
  <c r="Y17" i="10"/>
  <c r="X31" i="10" l="1"/>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C5" i="10"/>
  <c r="AB8" i="10"/>
  <c r="AB9" i="10"/>
  <c r="AB7" i="10"/>
  <c r="AB6" i="10"/>
  <c r="Y31" i="10" l="1"/>
  <c r="Y27" i="10"/>
  <c r="Y42" i="10" s="1"/>
  <c r="Y43" i="10" s="1"/>
  <c r="Y44" i="10" s="1"/>
  <c r="Y22" i="10"/>
  <c r="Z14" i="10"/>
  <c r="AU10" i="10"/>
  <c r="AV10" i="10" s="1"/>
  <c r="AC6" i="10"/>
  <c r="AC18" i="10" s="1"/>
  <c r="AC41" i="10" s="1"/>
  <c r="AC9" i="10"/>
  <c r="AC21" i="10" s="1"/>
  <c r="AC8" i="10"/>
  <c r="AC20" i="10" s="1"/>
  <c r="AC7" i="10"/>
  <c r="AC19" i="10" s="1"/>
  <c r="AD5" i="10"/>
  <c r="AS13" i="10"/>
  <c r="AT13" i="10" s="1"/>
  <c r="AQ11" i="10"/>
  <c r="AR11" i="10" s="1"/>
  <c r="AA33" i="10"/>
  <c r="AA29" i="10"/>
  <c r="AA24" i="10"/>
  <c r="AB16" i="10"/>
  <c r="AQ12" i="10"/>
  <c r="AR12" i="10" s="1"/>
  <c r="Z32" i="10"/>
  <c r="Z28" i="10"/>
  <c r="AA15" i="10"/>
  <c r="Z34" i="10"/>
  <c r="Z30" i="10"/>
  <c r="AA17" i="10"/>
  <c r="AW10" i="10" l="1"/>
  <c r="AX10" i="10" s="1"/>
  <c r="AU13" i="10"/>
  <c r="AV13" i="10" s="1"/>
  <c r="Z31" i="10"/>
  <c r="AA14" i="10"/>
  <c r="Z27" i="10"/>
  <c r="Z42" i="10" s="1"/>
  <c r="Z43" i="10" s="1"/>
  <c r="Z44" i="10" s="1"/>
  <c r="AA30" i="10"/>
  <c r="AA25" i="10"/>
  <c r="AA34" i="10"/>
  <c r="AB17" i="10"/>
  <c r="AB33" i="10"/>
  <c r="AB29" i="10"/>
  <c r="AC16" i="10"/>
  <c r="AD6" i="10"/>
  <c r="AD7" i="10"/>
  <c r="AD9" i="10"/>
  <c r="AE5" i="10"/>
  <c r="AD8" i="10"/>
  <c r="AS11" i="10"/>
  <c r="AT11" i="10" s="1"/>
  <c r="AS12" i="10"/>
  <c r="AT12" i="10" s="1"/>
  <c r="AA28" i="10"/>
  <c r="AA23" i="10"/>
  <c r="AA32" i="10"/>
  <c r="AB15" i="10"/>
  <c r="AA31" i="10" l="1"/>
  <c r="AB14" i="10"/>
  <c r="AA27" i="10"/>
  <c r="AA42" i="10" s="1"/>
  <c r="AA43" i="10" s="1"/>
  <c r="AA44" i="10" s="1"/>
  <c r="AA22" i="10"/>
  <c r="AU12" i="10"/>
  <c r="AV12" i="10" s="1"/>
  <c r="AC33" i="10"/>
  <c r="AC29" i="10"/>
  <c r="AC24" i="10"/>
  <c r="AD16" i="10"/>
  <c r="AW13" i="10"/>
  <c r="AX13" i="10" s="1"/>
  <c r="AB28" i="10"/>
  <c r="AB32" i="10"/>
  <c r="AC15" i="10"/>
  <c r="AB34" i="10"/>
  <c r="AB30" i="10"/>
  <c r="AC17" i="10"/>
  <c r="AE7" i="10"/>
  <c r="AE19" i="10" s="1"/>
  <c r="AE8" i="10"/>
  <c r="AE20" i="10" s="1"/>
  <c r="AF5" i="10"/>
  <c r="AE6" i="10"/>
  <c r="AE18" i="10" s="1"/>
  <c r="AE41" i="10" s="1"/>
  <c r="AE9" i="10"/>
  <c r="AE21" i="10" s="1"/>
  <c r="AY10" i="10"/>
  <c r="AZ10" i="10" s="1"/>
  <c r="AU11" i="10"/>
  <c r="AV11" i="10" s="1"/>
  <c r="AC28" i="10" l="1"/>
  <c r="AC32" i="10"/>
  <c r="AD15" i="10"/>
  <c r="AC23" i="10"/>
  <c r="AF8" i="10"/>
  <c r="AF9" i="10"/>
  <c r="AG5" i="10"/>
  <c r="AF7" i="10"/>
  <c r="AF6" i="10"/>
  <c r="AW12" i="10"/>
  <c r="AX12" i="10" s="1"/>
  <c r="AY13" i="10"/>
  <c r="AZ13" i="10" s="1"/>
  <c r="AC30" i="10"/>
  <c r="AC25" i="10"/>
  <c r="AD17" i="10"/>
  <c r="AC34" i="10"/>
  <c r="AE16" i="10"/>
  <c r="AD33" i="10"/>
  <c r="AD29" i="10"/>
  <c r="AB27" i="10"/>
  <c r="AB31" i="10"/>
  <c r="AC14" i="10"/>
  <c r="AW11" i="10"/>
  <c r="AX11" i="10" s="1"/>
  <c r="BA10" i="10"/>
  <c r="BB10" i="10" s="1"/>
  <c r="BC10" i="10" s="1"/>
  <c r="BD10" i="10" s="1"/>
  <c r="AY12" i="10" l="1"/>
  <c r="AZ12" i="10" s="1"/>
  <c r="AB42" i="10"/>
  <c r="AB43" i="10" s="1"/>
  <c r="AB44" i="10" s="1"/>
  <c r="AD32" i="10"/>
  <c r="AD28" i="10"/>
  <c r="AE15" i="10"/>
  <c r="AC31" i="10"/>
  <c r="AC22" i="10"/>
  <c r="AC27" i="10"/>
  <c r="AD14" i="10"/>
  <c r="AG9" i="10"/>
  <c r="AG21" i="10" s="1"/>
  <c r="AG6" i="10"/>
  <c r="AG18" i="10" s="1"/>
  <c r="AH5" i="10"/>
  <c r="AG7" i="10"/>
  <c r="AG19" i="10" s="1"/>
  <c r="AG8" i="10"/>
  <c r="AG20" i="10" s="1"/>
  <c r="BA13" i="10"/>
  <c r="BB13" i="10" s="1"/>
  <c r="BC13" i="10" s="1"/>
  <c r="BD13" i="10" s="1"/>
  <c r="BE10" i="10"/>
  <c r="BF10" i="10" s="1"/>
  <c r="AE29" i="10"/>
  <c r="AE33" i="10"/>
  <c r="AF16" i="10"/>
  <c r="AE24" i="10"/>
  <c r="AY11" i="10"/>
  <c r="AZ11" i="10" s="1"/>
  <c r="AD34" i="10"/>
  <c r="AD30" i="10"/>
  <c r="AE17" i="10"/>
  <c r="AF33" i="10" l="1"/>
  <c r="AF29" i="10"/>
  <c r="AG16" i="10"/>
  <c r="AE28" i="10"/>
  <c r="AE32" i="10"/>
  <c r="AE23" i="10"/>
  <c r="AF15" i="10"/>
  <c r="AH9" i="10"/>
  <c r="AH6" i="10"/>
  <c r="AI5" i="10"/>
  <c r="AH8" i="10"/>
  <c r="AH7" i="10"/>
  <c r="BE13" i="10"/>
  <c r="BF13" i="10" s="1"/>
  <c r="AG41" i="10"/>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s="1"/>
  <c r="BE12" i="10" l="1"/>
  <c r="BF12" i="10" s="1"/>
  <c r="AF32" i="10"/>
  <c r="AF28" i="10"/>
  <c r="AG15" i="10"/>
  <c r="BG13" i="10"/>
  <c r="BH13" i="10" s="1"/>
  <c r="AG33" i="10"/>
  <c r="AG29" i="10"/>
  <c r="AG24" i="10"/>
  <c r="AH16" i="10"/>
  <c r="AF34" i="10"/>
  <c r="AF30" i="10"/>
  <c r="AG17" i="10"/>
  <c r="AJ5" i="10"/>
  <c r="AI7" i="10"/>
  <c r="AI19" i="10" s="1"/>
  <c r="AI6" i="10"/>
  <c r="AI18" i="10" s="1"/>
  <c r="AI8" i="10"/>
  <c r="AI20" i="10" s="1"/>
  <c r="AI9" i="10"/>
  <c r="AI21" i="10" s="1"/>
  <c r="AE31" i="10"/>
  <c r="AE27" i="10"/>
  <c r="AF14" i="10"/>
  <c r="AE22" i="10"/>
  <c r="BE11" i="10"/>
  <c r="BF11" i="10" s="1"/>
  <c r="BI10" i="10"/>
  <c r="BJ10" i="10" s="1"/>
  <c r="BI13" i="10" l="1"/>
  <c r="BJ13" i="10" s="1"/>
  <c r="AK5" i="10"/>
  <c r="AJ8" i="10"/>
  <c r="AJ9" i="10"/>
  <c r="AJ7" i="10"/>
  <c r="AJ6" i="10"/>
  <c r="BG12" i="10"/>
  <c r="BH12" i="10" s="1"/>
  <c r="AE42" i="10"/>
  <c r="AE43" i="10" s="1"/>
  <c r="AE44" i="10" s="1"/>
  <c r="AG32" i="10"/>
  <c r="AG23" i="10"/>
  <c r="AG28" i="10"/>
  <c r="AH15" i="10"/>
  <c r="AH29" i="10"/>
  <c r="AH33" i="10"/>
  <c r="AI16" i="10"/>
  <c r="BG11" i="10"/>
  <c r="BH11" i="10" s="1"/>
  <c r="AI41" i="10"/>
  <c r="AF27" i="10"/>
  <c r="AF31" i="10"/>
  <c r="AG14" i="10"/>
  <c r="AG30" i="10"/>
  <c r="AG34" i="10"/>
  <c r="AG25" i="10"/>
  <c r="AH17" i="10"/>
  <c r="BK10" i="10"/>
  <c r="BL10" i="10" s="1"/>
  <c r="AH32" i="10" l="1"/>
  <c r="AH28" i="10"/>
  <c r="AI15" i="10"/>
  <c r="AF42" i="10"/>
  <c r="AF43" i="10" s="1"/>
  <c r="AH30" i="10"/>
  <c r="AH34" i="10"/>
  <c r="AI17" i="10"/>
  <c r="AK6" i="10"/>
  <c r="AK18" i="10" s="1"/>
  <c r="AK41" i="10" s="1"/>
  <c r="AK9" i="10"/>
  <c r="AK21" i="10" s="1"/>
  <c r="AL5" i="10"/>
  <c r="AK8" i="10"/>
  <c r="AK20" i="10" s="1"/>
  <c r="AK7" i="10"/>
  <c r="AK19" i="10" s="1"/>
  <c r="BM10" i="10"/>
  <c r="BN10" i="10" s="1"/>
  <c r="AF44" i="10"/>
  <c r="AG27" i="10"/>
  <c r="AG42" i="10" s="1"/>
  <c r="AG43" i="10" s="1"/>
  <c r="AG31" i="10"/>
  <c r="AG22" i="10"/>
  <c r="AH14" i="10"/>
  <c r="BI11" i="10"/>
  <c r="BJ11" i="10" s="1"/>
  <c r="AI33" i="10"/>
  <c r="AI29" i="10"/>
  <c r="AI24" i="10"/>
  <c r="AJ16" i="10"/>
  <c r="BI12" i="10"/>
  <c r="BJ12" i="10" s="1"/>
  <c r="BK13" i="10"/>
  <c r="BL13" i="10" s="1"/>
  <c r="BM13" i="10" l="1"/>
  <c r="BN13" i="10" s="1"/>
  <c r="AI34" i="10"/>
  <c r="AI25" i="10"/>
  <c r="AI30" i="10"/>
  <c r="AJ17" i="10"/>
  <c r="AI32" i="10"/>
  <c r="AI23" i="10"/>
  <c r="AJ15" i="10"/>
  <c r="AI28" i="10"/>
  <c r="AH27" i="10"/>
  <c r="AH31" i="10"/>
  <c r="AI14" i="10"/>
  <c r="AL6" i="10"/>
  <c r="AL7" i="10"/>
  <c r="AL9" i="10"/>
  <c r="AM5" i="10"/>
  <c r="AL8" i="10"/>
  <c r="AG44" i="10"/>
  <c r="BO10" i="10"/>
  <c r="BP10" i="10" s="1"/>
  <c r="BK11" i="10"/>
  <c r="BL11" i="10" s="1"/>
  <c r="BK12" i="10"/>
  <c r="BL12" i="10" s="1"/>
  <c r="AJ33" i="10"/>
  <c r="AJ29" i="10"/>
  <c r="AK16" i="10"/>
  <c r="AK33" i="10" l="1"/>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M7" i="10"/>
  <c r="AM8" i="10"/>
  <c r="AN5" i="10"/>
  <c r="AM9" i="10"/>
  <c r="AM6" i="10"/>
  <c r="AJ32" i="10"/>
  <c r="AJ28" i="10"/>
  <c r="AK15" i="10"/>
  <c r="AN8" i="10" l="1"/>
  <c r="AN20" i="10" s="1"/>
  <c r="AN9" i="10"/>
  <c r="AN21" i="10" s="1"/>
  <c r="AO5" i="10"/>
  <c r="AN7" i="10"/>
  <c r="AN19" i="10" s="1"/>
  <c r="AN6" i="10"/>
  <c r="AN18" i="10" s="1"/>
  <c r="AK32" i="10"/>
  <c r="AK28" i="10"/>
  <c r="AL15" i="10"/>
  <c r="AK23" i="10"/>
  <c r="BU10" i="10"/>
  <c r="BV10" i="10" s="1"/>
  <c r="AL33" i="10"/>
  <c r="AL29" i="10"/>
  <c r="AM16" i="10"/>
  <c r="AJ31" i="10"/>
  <c r="AJ27" i="10"/>
  <c r="AK14" i="10"/>
  <c r="BQ13" i="10"/>
  <c r="BR13" i="10" s="1"/>
  <c r="BS13" i="10" s="1"/>
  <c r="BT13" i="10" s="1"/>
  <c r="AK30" i="10"/>
  <c r="AK34" i="10"/>
  <c r="AL17" i="10"/>
  <c r="AK25" i="10"/>
  <c r="AI42" i="10"/>
  <c r="AI43" i="10" s="1"/>
  <c r="AI44" i="10" s="1"/>
  <c r="BO11" i="10"/>
  <c r="BP11" i="10" s="1"/>
  <c r="BO12" i="10"/>
  <c r="BP12" i="10" s="1"/>
  <c r="AL30" i="10" l="1"/>
  <c r="AL34" i="10"/>
  <c r="AM17" i="10"/>
  <c r="AM29" i="10"/>
  <c r="AM33" i="10"/>
  <c r="AN16" i="10"/>
  <c r="AN41" i="10"/>
  <c r="BQ12" i="10"/>
  <c r="BR12" i="10" s="1"/>
  <c r="BS12" i="10" s="1"/>
  <c r="BT12" i="10" s="1"/>
  <c r="BU13" i="10"/>
  <c r="BV13" i="10" s="1"/>
  <c r="BW10" i="10"/>
  <c r="BX10" i="10" s="1"/>
  <c r="AO9" i="10"/>
  <c r="AO8" i="10"/>
  <c r="AO7" i="10"/>
  <c r="AO6" i="10"/>
  <c r="AP5" i="10"/>
  <c r="BQ11" i="10"/>
  <c r="BR11" i="10" s="1"/>
  <c r="BS11" i="10" s="1"/>
  <c r="BT11" i="10" s="1"/>
  <c r="AK31" i="10"/>
  <c r="AK27" i="10"/>
  <c r="AK22" i="10"/>
  <c r="AL14" i="10"/>
  <c r="AJ42" i="10"/>
  <c r="AJ43" i="10" s="1"/>
  <c r="AJ44" i="10" s="1"/>
  <c r="AL32" i="10"/>
  <c r="AL28" i="10"/>
  <c r="AM15" i="10"/>
  <c r="BY10" i="10" l="1"/>
  <c r="BZ10" i="10" s="1"/>
  <c r="AM28" i="10"/>
  <c r="AM32" i="10"/>
  <c r="AN15" i="10"/>
  <c r="BU11" i="10"/>
  <c r="BV11" i="10" s="1"/>
  <c r="BU12" i="10"/>
  <c r="BV12" i="10" s="1"/>
  <c r="AK42" i="10"/>
  <c r="AK43" i="10" s="1"/>
  <c r="AK44" i="10" s="1"/>
  <c r="AL44" i="10" s="1"/>
  <c r="AN33" i="10"/>
  <c r="AN29" i="10"/>
  <c r="AO16" i="10"/>
  <c r="AN24" i="10"/>
  <c r="BW13" i="10"/>
  <c r="BX13" i="10" s="1"/>
  <c r="AM34" i="10"/>
  <c r="AM30" i="10"/>
  <c r="AN17" i="10"/>
  <c r="AP9" i="10"/>
  <c r="AP21" i="10" s="1"/>
  <c r="AP6" i="10"/>
  <c r="AP18" i="10" s="1"/>
  <c r="AP8" i="10"/>
  <c r="AP20" i="10" s="1"/>
  <c r="AP7" i="10"/>
  <c r="AP19" i="10" s="1"/>
  <c r="AQ5" i="10"/>
  <c r="AL31" i="10"/>
  <c r="AL27" i="10"/>
  <c r="AL42" i="10" s="1"/>
  <c r="AL43" i="10" s="1"/>
  <c r="AM14" i="10"/>
  <c r="BW11" i="10" l="1"/>
  <c r="BX11" i="10" s="1"/>
  <c r="CA10" i="10"/>
  <c r="CB10" i="10" s="1"/>
  <c r="AP41" i="10"/>
  <c r="AN28" i="10"/>
  <c r="AN32" i="10"/>
  <c r="AN23" i="10"/>
  <c r="AO15" i="10"/>
  <c r="AM31" i="10"/>
  <c r="AN14" i="10"/>
  <c r="AM27" i="10"/>
  <c r="AM42" i="10" s="1"/>
  <c r="AM43" i="10" s="1"/>
  <c r="AM44" i="10" s="1"/>
  <c r="AN34" i="10"/>
  <c r="AN30" i="10"/>
  <c r="AO17" i="10"/>
  <c r="AN25" i="10"/>
  <c r="BY13" i="10"/>
  <c r="BZ13" i="10" s="1"/>
  <c r="AO33" i="10"/>
  <c r="AO29" i="10"/>
  <c r="AP16" i="10"/>
  <c r="AR5" i="10"/>
  <c r="AQ7" i="10"/>
  <c r="AQ9" i="10"/>
  <c r="AQ6" i="10"/>
  <c r="AQ8" i="10"/>
  <c r="BW12" i="10"/>
  <c r="BX12" i="10" s="1"/>
  <c r="AP29" i="10" l="1"/>
  <c r="AP24" i="10"/>
  <c r="AP33" i="10"/>
  <c r="AQ16" i="10"/>
  <c r="BY11" i="10"/>
  <c r="BZ11" i="10" s="1"/>
  <c r="AO30" i="10"/>
  <c r="AO34" i="10"/>
  <c r="AP17" i="10"/>
  <c r="AS5" i="10"/>
  <c r="AR8" i="10"/>
  <c r="AR20" i="10" s="1"/>
  <c r="AR7" i="10"/>
  <c r="AR19" i="10" s="1"/>
  <c r="AR6" i="10"/>
  <c r="AR18" i="10" s="1"/>
  <c r="AR9" i="10"/>
  <c r="AR21" i="10" s="1"/>
  <c r="BY12" i="10"/>
  <c r="BZ12" i="10" s="1"/>
  <c r="CC10" i="10"/>
  <c r="CD10" i="10" s="1"/>
  <c r="AN27" i="10"/>
  <c r="AN31" i="10"/>
  <c r="AN22" i="10"/>
  <c r="AO14" i="10"/>
  <c r="CA13" i="10"/>
  <c r="CB13" i="10" s="1"/>
  <c r="AO32" i="10"/>
  <c r="AO28" i="10"/>
  <c r="AP15" i="10"/>
  <c r="CA11" i="10" l="1"/>
  <c r="CB11" i="10" s="1"/>
  <c r="AQ29" i="10"/>
  <c r="AQ33" i="10"/>
  <c r="AR16" i="10"/>
  <c r="AO27" i="10"/>
  <c r="AO31" i="10"/>
  <c r="AP14" i="10"/>
  <c r="AP32" i="10"/>
  <c r="AP28" i="10"/>
  <c r="AP23" i="10"/>
  <c r="AQ15" i="10"/>
  <c r="CE10" i="10"/>
  <c r="CF10" i="10" s="1"/>
  <c r="AS6" i="10"/>
  <c r="AS9" i="10"/>
  <c r="AT5" i="10"/>
  <c r="AS8" i="10"/>
  <c r="AS7" i="10"/>
  <c r="AR41" i="10"/>
  <c r="AN42" i="10"/>
  <c r="AN43" i="10" s="1"/>
  <c r="AN44" i="10" s="1"/>
  <c r="AP34" i="10"/>
  <c r="AP30" i="10"/>
  <c r="AP25" i="10"/>
  <c r="AQ17" i="10"/>
  <c r="CC13" i="10"/>
  <c r="CD13" i="10" s="1"/>
  <c r="CA12" i="10"/>
  <c r="CB12" i="10" s="1"/>
  <c r="AP27" i="10" l="1"/>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AT6" i="10"/>
  <c r="AT18" i="10" s="1"/>
  <c r="AT7" i="10"/>
  <c r="AT19" i="10" s="1"/>
  <c r="AT9" i="10"/>
  <c r="AT21" i="10" s="1"/>
  <c r="AU5" i="10"/>
  <c r="AT8" i="10"/>
  <c r="AT20" i="10" s="1"/>
  <c r="CC11" i="10"/>
  <c r="CD11" i="10" s="1"/>
  <c r="CE12" i="10" l="1"/>
  <c r="CF12" i="10" s="1"/>
  <c r="AR30" i="10"/>
  <c r="AR34" i="10"/>
  <c r="AR25" i="10"/>
  <c r="AS17" i="10"/>
  <c r="AT41" i="10"/>
  <c r="CG13" i="10"/>
  <c r="CH13" i="10" s="1"/>
  <c r="CI13" i="10" s="1"/>
  <c r="AQ31" i="10"/>
  <c r="AR14" i="10"/>
  <c r="AQ27" i="10"/>
  <c r="AQ42" i="10" s="1"/>
  <c r="AQ43" i="10" s="1"/>
  <c r="AU7" i="10"/>
  <c r="AU8" i="10"/>
  <c r="AU9" i="10"/>
  <c r="AU6" i="10"/>
  <c r="AV5" i="10"/>
  <c r="AR28" i="10"/>
  <c r="AR23" i="10"/>
  <c r="AS15" i="10"/>
  <c r="AR32" i="10"/>
  <c r="CE11" i="10"/>
  <c r="CF11" i="10" s="1"/>
  <c r="AS33" i="10"/>
  <c r="AS29" i="10"/>
  <c r="AT16" i="10"/>
  <c r="AP42" i="10"/>
  <c r="AP43" i="10" s="1"/>
  <c r="AP44" i="10" s="1"/>
  <c r="AQ44" i="10" s="1"/>
  <c r="CG11" i="10" l="1"/>
  <c r="CH11" i="10" s="1"/>
  <c r="CI11" i="10" s="1"/>
  <c r="AS32" i="10"/>
  <c r="AT15" i="10"/>
  <c r="AS28" i="10"/>
  <c r="AR31" i="10"/>
  <c r="AR27" i="10"/>
  <c r="AR42" i="10" s="1"/>
  <c r="AR43" i="10" s="1"/>
  <c r="AR44" i="10" s="1"/>
  <c r="AR22" i="10"/>
  <c r="AS14" i="10"/>
  <c r="AT33" i="10"/>
  <c r="AT29" i="10"/>
  <c r="AT24" i="10"/>
  <c r="AU16" i="10"/>
  <c r="AV8" i="10"/>
  <c r="AV20" i="10" s="1"/>
  <c r="AV9" i="10"/>
  <c r="AV21" i="10" s="1"/>
  <c r="AW5" i="10"/>
  <c r="AV6" i="10"/>
  <c r="AV18" i="10" s="1"/>
  <c r="AV7" i="10"/>
  <c r="AV19" i="10" s="1"/>
  <c r="AS30" i="10"/>
  <c r="AS34" i="10"/>
  <c r="AT17" i="10"/>
  <c r="CG12" i="10"/>
  <c r="CH12" i="10" s="1"/>
  <c r="CI12" i="10" s="1"/>
  <c r="AU29" i="10" l="1"/>
  <c r="AU33" i="10"/>
  <c r="AV16" i="10"/>
  <c r="AT30" i="10"/>
  <c r="AT34" i="10"/>
  <c r="AT25" i="10"/>
  <c r="AU17" i="10"/>
  <c r="AS31" i="10"/>
  <c r="AS27" i="10"/>
  <c r="AS42" i="10" s="1"/>
  <c r="AS43" i="10" s="1"/>
  <c r="AS44" i="10" s="1"/>
  <c r="AT14" i="10"/>
  <c r="AT32" i="10"/>
  <c r="AT28" i="10"/>
  <c r="AU15" i="10"/>
  <c r="AT23" i="10"/>
  <c r="AV41" i="10"/>
  <c r="AW9" i="10"/>
  <c r="AX5" i="10"/>
  <c r="AW6" i="10"/>
  <c r="AW8" i="10"/>
  <c r="AW7" i="10"/>
  <c r="AU34" i="10" l="1"/>
  <c r="AU30" i="10"/>
  <c r="AV17" i="10"/>
  <c r="AU28" i="10"/>
  <c r="AU32" i="10"/>
  <c r="AV15" i="10"/>
  <c r="AV33" i="10"/>
  <c r="AV29" i="10"/>
  <c r="AW16" i="10"/>
  <c r="AV24" i="10"/>
  <c r="AT31" i="10"/>
  <c r="AT27" i="10"/>
  <c r="AT42" i="10" s="1"/>
  <c r="AT43" i="10" s="1"/>
  <c r="AT44" i="10" s="1"/>
  <c r="AT22" i="10"/>
  <c r="AU14" i="10"/>
  <c r="AX9" i="10"/>
  <c r="AX21" i="10" s="1"/>
  <c r="AX6" i="10"/>
  <c r="AX18" i="10" s="1"/>
  <c r="AY5" i="10"/>
  <c r="AX7" i="10"/>
  <c r="AX19" i="10" s="1"/>
  <c r="AX8" i="10"/>
  <c r="AX20" i="10" s="1"/>
  <c r="AV34" i="10" l="1"/>
  <c r="AW17" i="10"/>
  <c r="AV25" i="10"/>
  <c r="AV30" i="10"/>
  <c r="AZ5" i="10"/>
  <c r="AY7" i="10"/>
  <c r="AY9" i="10"/>
  <c r="AY8" i="10"/>
  <c r="AY6" i="10"/>
  <c r="AW33" i="10"/>
  <c r="AW29" i="10"/>
  <c r="AX16" i="10"/>
  <c r="AU31" i="10"/>
  <c r="AU27" i="10"/>
  <c r="AV14" i="10"/>
  <c r="AV32" i="10"/>
  <c r="AV28" i="10"/>
  <c r="AV23" i="10"/>
  <c r="AW15" i="10"/>
  <c r="AX41" i="10"/>
  <c r="AV27" i="10" l="1"/>
  <c r="AV31" i="10"/>
  <c r="AV22" i="10"/>
  <c r="AW14" i="10"/>
  <c r="AW30" i="10"/>
  <c r="AW34" i="10"/>
  <c r="AX17" i="10"/>
  <c r="AU42" i="10"/>
  <c r="AU43" i="10" s="1"/>
  <c r="AU44" i="10" s="1"/>
  <c r="AW32" i="10"/>
  <c r="AW28" i="10"/>
  <c r="AX15" i="10"/>
  <c r="BA5" i="10"/>
  <c r="AZ8" i="10"/>
  <c r="AZ20" i="10" s="1"/>
  <c r="AZ7" i="10"/>
  <c r="AZ19" i="10" s="1"/>
  <c r="AZ6" i="10"/>
  <c r="AZ18" i="10" s="1"/>
  <c r="AZ41" i="10" s="1"/>
  <c r="AZ9" i="10"/>
  <c r="AZ21" i="10" s="1"/>
  <c r="AX33" i="10"/>
  <c r="AX29" i="10"/>
  <c r="AX24" i="10"/>
  <c r="AY16" i="10"/>
  <c r="AY29" i="10" l="1"/>
  <c r="AZ16" i="10"/>
  <c r="AY33" i="10"/>
  <c r="AX32" i="10"/>
  <c r="AX28" i="10"/>
  <c r="AX23" i="10"/>
  <c r="AY15" i="10"/>
  <c r="AX34" i="10"/>
  <c r="AX30" i="10"/>
  <c r="AX25" i="10"/>
  <c r="AY17" i="10"/>
  <c r="AW27" i="10"/>
  <c r="AW31" i="10"/>
  <c r="AX14" i="10"/>
  <c r="BA6" i="10"/>
  <c r="BA9" i="10"/>
  <c r="BA8" i="10"/>
  <c r="BA7" i="10"/>
  <c r="BB5" i="10"/>
  <c r="AV42" i="10"/>
  <c r="AV43" i="10" s="1"/>
  <c r="AV44" i="10" s="1"/>
  <c r="AW42" i="10" l="1"/>
  <c r="AW43" i="10" s="1"/>
  <c r="AW44" i="10" s="1"/>
  <c r="AX31" i="10"/>
  <c r="AX27" i="10"/>
  <c r="AX22" i="10"/>
  <c r="AY14" i="10"/>
  <c r="AY30" i="10"/>
  <c r="AY34" i="10"/>
  <c r="AZ17" i="10"/>
  <c r="AY32" i="10"/>
  <c r="AY28" i="10"/>
  <c r="AZ15" i="10"/>
  <c r="BB6" i="10"/>
  <c r="BB7" i="10"/>
  <c r="BB9" i="10"/>
  <c r="BB8" i="10"/>
  <c r="BC5" i="10"/>
  <c r="AZ33" i="10"/>
  <c r="AZ29" i="10"/>
  <c r="BA16" i="10"/>
  <c r="AZ24" i="10"/>
  <c r="BA33" i="10" l="1"/>
  <c r="BA29" i="10"/>
  <c r="BB16" i="10"/>
  <c r="AY31" i="10"/>
  <c r="AY27" i="10"/>
  <c r="AY42" i="10" s="1"/>
  <c r="AY43" i="10" s="1"/>
  <c r="AZ14" i="10"/>
  <c r="AZ28" i="10"/>
  <c r="AZ23" i="10"/>
  <c r="AZ32" i="10"/>
  <c r="BA15" i="10"/>
  <c r="AX42" i="10"/>
  <c r="AX43" i="10" s="1"/>
  <c r="AX44" i="10" s="1"/>
  <c r="AY44" i="10" s="1"/>
  <c r="BC7" i="10"/>
  <c r="BC8" i="10"/>
  <c r="BC6" i="10"/>
  <c r="BD5" i="10"/>
  <c r="BC9" i="10"/>
  <c r="AZ30" i="10"/>
  <c r="AZ34" i="10"/>
  <c r="AZ25" i="10"/>
  <c r="BA17" i="10"/>
  <c r="BD8" i="10" l="1"/>
  <c r="BD20" i="10" s="1"/>
  <c r="BD9" i="10"/>
  <c r="BD21" i="10" s="1"/>
  <c r="BE5" i="10"/>
  <c r="BD7" i="10"/>
  <c r="BD19" i="10" s="1"/>
  <c r="BD6" i="10"/>
  <c r="BD18" i="10" s="1"/>
  <c r="BD41" i="10" s="1"/>
  <c r="AZ31" i="10"/>
  <c r="AZ27" i="10"/>
  <c r="AZ42" i="10" s="1"/>
  <c r="AZ43" i="10" s="1"/>
  <c r="AZ44" i="10" s="1"/>
  <c r="AZ22" i="10"/>
  <c r="BA14" i="10"/>
  <c r="BA30" i="10"/>
  <c r="BA34" i="10"/>
  <c r="BB17" i="10"/>
  <c r="BB29" i="10"/>
  <c r="BB33" i="10"/>
  <c r="BC16" i="10"/>
  <c r="BA32" i="10"/>
  <c r="BA28" i="10"/>
  <c r="BB15" i="10"/>
  <c r="BB30" i="10" l="1"/>
  <c r="BB34" i="10"/>
  <c r="BC17" i="10"/>
  <c r="BB32" i="10"/>
  <c r="BB28" i="10"/>
  <c r="BC15" i="10"/>
  <c r="BA27" i="10"/>
  <c r="BA42" i="10" s="1"/>
  <c r="BA43" i="10" s="1"/>
  <c r="BA44" i="10" s="1"/>
  <c r="BA31" i="10"/>
  <c r="BB14" i="10"/>
  <c r="BC29" i="10"/>
  <c r="BC33" i="10"/>
  <c r="BD16" i="10"/>
  <c r="BE9" i="10"/>
  <c r="BE7" i="10"/>
  <c r="BE6" i="10"/>
  <c r="BF5" i="10"/>
  <c r="BE8" i="10"/>
  <c r="BC28" i="10" l="1"/>
  <c r="BC32" i="10"/>
  <c r="BD15" i="10"/>
  <c r="BD33" i="10"/>
  <c r="BD29" i="10"/>
  <c r="BE16" i="10"/>
  <c r="BD24" i="10"/>
  <c r="BC34" i="10"/>
  <c r="BC30" i="10"/>
  <c r="BD17" i="10"/>
  <c r="BB31" i="10"/>
  <c r="BB27" i="10"/>
  <c r="BB42" i="10" s="1"/>
  <c r="BB43" i="10" s="1"/>
  <c r="BB44" i="10" s="1"/>
  <c r="BC14" i="10"/>
  <c r="BF9" i="10"/>
  <c r="BF21" i="10" s="1"/>
  <c r="BF6" i="10"/>
  <c r="BF18" i="10" s="1"/>
  <c r="BF41" i="10" s="1"/>
  <c r="BG5" i="10"/>
  <c r="BF8" i="10"/>
  <c r="BF20" i="10" s="1"/>
  <c r="BF7" i="10"/>
  <c r="BF19" i="10" s="1"/>
  <c r="BC31" i="10" l="1"/>
  <c r="BD14" i="10"/>
  <c r="BC27" i="10"/>
  <c r="BC42" i="10" s="1"/>
  <c r="BC43" i="10" s="1"/>
  <c r="BC44" i="10" s="1"/>
  <c r="BE33" i="10"/>
  <c r="BE29" i="10"/>
  <c r="BF16" i="10"/>
  <c r="BD28" i="10"/>
  <c r="BD23" i="10"/>
  <c r="BD32" i="10"/>
  <c r="BE15" i="10"/>
  <c r="BD34" i="10"/>
  <c r="BD30" i="10"/>
  <c r="BE17" i="10"/>
  <c r="BD25" i="10"/>
  <c r="BH5" i="10"/>
  <c r="BG7" i="10"/>
  <c r="BG6" i="10"/>
  <c r="BG9" i="10"/>
  <c r="BG8" i="10"/>
  <c r="BI5" i="10" l="1"/>
  <c r="BH8" i="10"/>
  <c r="BH20" i="10" s="1"/>
  <c r="BH6" i="10"/>
  <c r="BH18" i="10" s="1"/>
  <c r="BH9" i="10"/>
  <c r="BH21" i="10" s="1"/>
  <c r="BH7" i="10"/>
  <c r="BH19" i="10" s="1"/>
  <c r="BE32" i="10"/>
  <c r="BF15" i="10"/>
  <c r="BE28" i="10"/>
  <c r="BD27" i="10"/>
  <c r="BD22" i="10"/>
  <c r="BE14" i="10"/>
  <c r="BD31" i="10"/>
  <c r="BE30" i="10"/>
  <c r="BE34" i="10"/>
  <c r="BF17" i="10"/>
  <c r="BF29" i="10"/>
  <c r="BF33" i="10"/>
  <c r="BF24" i="10"/>
  <c r="BG16" i="10"/>
  <c r="BF32" i="10" l="1"/>
  <c r="BF23" i="10"/>
  <c r="BG15" i="10"/>
  <c r="BF28" i="10"/>
  <c r="BG33" i="10"/>
  <c r="BG29" i="10"/>
  <c r="BH16" i="10"/>
  <c r="BE27" i="10"/>
  <c r="BE42" i="10" s="1"/>
  <c r="BE43" i="10" s="1"/>
  <c r="BE31" i="10"/>
  <c r="BF14" i="10"/>
  <c r="BH41" i="10"/>
  <c r="BF34" i="10"/>
  <c r="BF25" i="10"/>
  <c r="BF30" i="10"/>
  <c r="BG17" i="10"/>
  <c r="BD42" i="10"/>
  <c r="BD43" i="10" s="1"/>
  <c r="BD44" i="10" s="1"/>
  <c r="BE44" i="10" s="1"/>
  <c r="BI6" i="10"/>
  <c r="BI9" i="10"/>
  <c r="BJ5" i="10"/>
  <c r="BI8" i="10"/>
  <c r="BI7" i="10"/>
  <c r="BG30" i="10" l="1"/>
  <c r="BG34" i="10"/>
  <c r="BH17" i="10"/>
  <c r="BH33" i="10"/>
  <c r="BH29" i="10"/>
  <c r="BH24" i="10"/>
  <c r="BI16" i="10"/>
  <c r="BJ6" i="10"/>
  <c r="BJ18" i="10" s="1"/>
  <c r="BJ7" i="10"/>
  <c r="BJ19" i="10" s="1"/>
  <c r="BJ9" i="10"/>
  <c r="BJ21" i="10" s="1"/>
  <c r="BK5" i="10"/>
  <c r="BJ8" i="10"/>
  <c r="BJ20" i="10" s="1"/>
  <c r="BG32" i="10"/>
  <c r="BG28" i="10"/>
  <c r="BH15" i="10"/>
  <c r="BF31" i="10"/>
  <c r="BF27" i="10"/>
  <c r="BF22" i="10"/>
  <c r="BG14" i="10"/>
  <c r="BI33" i="10" l="1"/>
  <c r="BI29" i="10"/>
  <c r="BJ16" i="10"/>
  <c r="BK7" i="10"/>
  <c r="BK8" i="10"/>
  <c r="BL5" i="10"/>
  <c r="BK6" i="10"/>
  <c r="BK9" i="10"/>
  <c r="BH30" i="10"/>
  <c r="BH34" i="10"/>
  <c r="BH25" i="10"/>
  <c r="BI17" i="10"/>
  <c r="BH28" i="10"/>
  <c r="BH23" i="10"/>
  <c r="BH32" i="10"/>
  <c r="BI15" i="10"/>
  <c r="BF42" i="10"/>
  <c r="BF43" i="10" s="1"/>
  <c r="BF44" i="10" s="1"/>
  <c r="BG31" i="10"/>
  <c r="BG27" i="10"/>
  <c r="BG42" i="10" s="1"/>
  <c r="BG43" i="10" s="1"/>
  <c r="BH14" i="10"/>
  <c r="BJ41" i="10"/>
  <c r="BI32" i="10" l="1"/>
  <c r="BJ15" i="10"/>
  <c r="BI28" i="10"/>
  <c r="BL8" i="10"/>
  <c r="BL20" i="10" s="1"/>
  <c r="BL9" i="10"/>
  <c r="BL21" i="10" s="1"/>
  <c r="BM5" i="10"/>
  <c r="BL7" i="10"/>
  <c r="BL19" i="10" s="1"/>
  <c r="BL6" i="10"/>
  <c r="BL18" i="10" s="1"/>
  <c r="BL41" i="10" s="1"/>
  <c r="BI30" i="10"/>
  <c r="BI34" i="10"/>
  <c r="BJ17" i="10"/>
  <c r="BJ33" i="10"/>
  <c r="BJ24" i="10"/>
  <c r="BJ29" i="10"/>
  <c r="BK16" i="10"/>
  <c r="BH27" i="10"/>
  <c r="BH42" i="10" s="1"/>
  <c r="BH43" i="10" s="1"/>
  <c r="BH31" i="10"/>
  <c r="BI14" i="10"/>
  <c r="BH22" i="10"/>
  <c r="BG44" i="10"/>
  <c r="BM9" i="10" l="1"/>
  <c r="BM7" i="10"/>
  <c r="BM8" i="10"/>
  <c r="BN5" i="10"/>
  <c r="BM6" i="10"/>
  <c r="BK33" i="10"/>
  <c r="BK29" i="10"/>
  <c r="BL16" i="10"/>
  <c r="BH44" i="10"/>
  <c r="BJ34" i="10"/>
  <c r="BJ30" i="10"/>
  <c r="BJ25" i="10"/>
  <c r="BK17" i="10"/>
  <c r="BI31" i="10"/>
  <c r="BI27" i="10"/>
  <c r="BI42" i="10" s="1"/>
  <c r="BI43" i="10" s="1"/>
  <c r="BJ14" i="10"/>
  <c r="BJ32" i="10"/>
  <c r="BJ28" i="10"/>
  <c r="BJ23" i="10"/>
  <c r="BK15" i="10"/>
  <c r="BL29" i="10" l="1"/>
  <c r="BL24" i="10"/>
  <c r="BL33" i="10"/>
  <c r="BM16" i="10"/>
  <c r="BK34" i="10"/>
  <c r="BK30" i="10"/>
  <c r="BL17" i="10"/>
  <c r="BJ31" i="10"/>
  <c r="BJ27" i="10"/>
  <c r="BJ22" i="10"/>
  <c r="BK14" i="10"/>
  <c r="BK32" i="10"/>
  <c r="BK28" i="10"/>
  <c r="BL15" i="10"/>
  <c r="BN9" i="10"/>
  <c r="BN21" i="10" s="1"/>
  <c r="BN6" i="10"/>
  <c r="BN18" i="10" s="1"/>
  <c r="BN41" i="10" s="1"/>
  <c r="BN8" i="10"/>
  <c r="BN20" i="10" s="1"/>
  <c r="BN7" i="10"/>
  <c r="BN19" i="10" s="1"/>
  <c r="BO5" i="10"/>
  <c r="BI44" i="10"/>
  <c r="BL34" i="10" l="1"/>
  <c r="BL30" i="10"/>
  <c r="BL25" i="10"/>
  <c r="BM17" i="10"/>
  <c r="BL32" i="10"/>
  <c r="BL28" i="10"/>
  <c r="BL23" i="10"/>
  <c r="BM15" i="10"/>
  <c r="BM33" i="10"/>
  <c r="BM29" i="10"/>
  <c r="BN16" i="10"/>
  <c r="BP5" i="10"/>
  <c r="BO7" i="10"/>
  <c r="BO8" i="10"/>
  <c r="BO9" i="10"/>
  <c r="BO6" i="10"/>
  <c r="BK31" i="10"/>
  <c r="BL14" i="10"/>
  <c r="BK27" i="10"/>
  <c r="BK42" i="10" s="1"/>
  <c r="BK43" i="10" s="1"/>
  <c r="BJ42" i="10"/>
  <c r="BJ43" i="10" s="1"/>
  <c r="BJ44" i="10" s="1"/>
  <c r="BK44" i="10" s="1"/>
  <c r="BM32" i="10" l="1"/>
  <c r="BM28" i="10"/>
  <c r="BN15" i="10"/>
  <c r="BQ5" i="10"/>
  <c r="BP8" i="10"/>
  <c r="BP20" i="10" s="1"/>
  <c r="BP9" i="10"/>
  <c r="BP21" i="10" s="1"/>
  <c r="BP7" i="10"/>
  <c r="BP19" i="10" s="1"/>
  <c r="BP6" i="10"/>
  <c r="BP18" i="10" s="1"/>
  <c r="BN29" i="10"/>
  <c r="BN33" i="10"/>
  <c r="BN24" i="10"/>
  <c r="BO16" i="10"/>
  <c r="BM30" i="10"/>
  <c r="BM34" i="10"/>
  <c r="BN17" i="10"/>
  <c r="BL31" i="10"/>
  <c r="BL27" i="10"/>
  <c r="BL22" i="10"/>
  <c r="BM14" i="10"/>
  <c r="BQ6" i="10" l="1"/>
  <c r="BQ9" i="10"/>
  <c r="BQ7" i="10"/>
  <c r="BQ8" i="10"/>
  <c r="BR5" i="10"/>
  <c r="BN32" i="10"/>
  <c r="BN28" i="10"/>
  <c r="BN23" i="10"/>
  <c r="BO15" i="10"/>
  <c r="BN34" i="10"/>
  <c r="BN30" i="10"/>
  <c r="BN25" i="10"/>
  <c r="BO17" i="10"/>
  <c r="BM27" i="10"/>
  <c r="BM31" i="10"/>
  <c r="BN14" i="10"/>
  <c r="BL42" i="10"/>
  <c r="BL43" i="10" s="1"/>
  <c r="BL44" i="10" s="1"/>
  <c r="BO33" i="10"/>
  <c r="BO29" i="10"/>
  <c r="BP16" i="10"/>
  <c r="BP41" i="10"/>
  <c r="BN31" i="10" l="1"/>
  <c r="BO14" i="10"/>
  <c r="BN27" i="10"/>
  <c r="BN42" i="10" s="1"/>
  <c r="BN43" i="10" s="1"/>
  <c r="BN22" i="10"/>
  <c r="BM42" i="10"/>
  <c r="BM43" i="10" s="1"/>
  <c r="BM44" i="10" s="1"/>
  <c r="BN44" i="10" s="1"/>
  <c r="BO30" i="10"/>
  <c r="BP17" i="10"/>
  <c r="BO34" i="10"/>
  <c r="BR6" i="10"/>
  <c r="BR7" i="10"/>
  <c r="BR9" i="10"/>
  <c r="BS5" i="10"/>
  <c r="BR8" i="10"/>
  <c r="BP33" i="10"/>
  <c r="BP29" i="10"/>
  <c r="BP24" i="10"/>
  <c r="BQ16" i="10"/>
  <c r="BO28" i="10"/>
  <c r="BO32" i="10"/>
  <c r="BP15" i="10"/>
  <c r="BS7" i="10" l="1"/>
  <c r="BS8" i="10"/>
  <c r="BS9" i="10"/>
  <c r="BS6" i="10"/>
  <c r="BT5" i="10"/>
  <c r="BP30" i="10"/>
  <c r="BP34" i="10"/>
  <c r="BP25" i="10"/>
  <c r="BQ17" i="10"/>
  <c r="BO31" i="10"/>
  <c r="BO27" i="10"/>
  <c r="BO42" i="10" s="1"/>
  <c r="BO43" i="10" s="1"/>
  <c r="BO44" i="10" s="1"/>
  <c r="BP14" i="10"/>
  <c r="BP28" i="10"/>
  <c r="BP23" i="10"/>
  <c r="BP32" i="10"/>
  <c r="BQ15" i="10"/>
  <c r="BQ33" i="10"/>
  <c r="BR16" i="10"/>
  <c r="BQ29" i="10"/>
  <c r="BT8" i="10" l="1"/>
  <c r="BT20" i="10" s="1"/>
  <c r="BT9" i="10"/>
  <c r="BT21" i="10" s="1"/>
  <c r="BU5" i="10"/>
  <c r="BT6" i="10"/>
  <c r="BT18" i="10" s="1"/>
  <c r="BT7" i="10"/>
  <c r="BT19" i="10" s="1"/>
  <c r="BP31" i="10"/>
  <c r="BP22" i="10"/>
  <c r="BQ14" i="10"/>
  <c r="BP27" i="10"/>
  <c r="BS16" i="10"/>
  <c r="BR33" i="10"/>
  <c r="BR29" i="10"/>
  <c r="BQ30" i="10"/>
  <c r="BQ34" i="10"/>
  <c r="BR17" i="10"/>
  <c r="BQ32" i="10"/>
  <c r="BQ28" i="10"/>
  <c r="BR15" i="10"/>
  <c r="BT41" i="10" l="1"/>
  <c r="BP42" i="10"/>
  <c r="BP43" i="10" s="1"/>
  <c r="BP44" i="10" s="1"/>
  <c r="BR34" i="10"/>
  <c r="BR30" i="10"/>
  <c r="BS17" i="10"/>
  <c r="BU9" i="10"/>
  <c r="BU6" i="10"/>
  <c r="BV5" i="10"/>
  <c r="BU8" i="10"/>
  <c r="BU7" i="10"/>
  <c r="BR32" i="10"/>
  <c r="BR28" i="10"/>
  <c r="BS15" i="10"/>
  <c r="BS33" i="10"/>
  <c r="BS29" i="10"/>
  <c r="BT16" i="10"/>
  <c r="BQ31" i="10"/>
  <c r="BQ27" i="10"/>
  <c r="BQ42" i="10" s="1"/>
  <c r="BQ43" i="10" s="1"/>
  <c r="BR14" i="10"/>
  <c r="BV9" i="10" l="1"/>
  <c r="BV21" i="10" s="1"/>
  <c r="BV6" i="10"/>
  <c r="BV18" i="10" s="1"/>
  <c r="BV8" i="10"/>
  <c r="BV20" i="10" s="1"/>
  <c r="BW5" i="10"/>
  <c r="BV7" i="10"/>
  <c r="BV19" i="10" s="1"/>
  <c r="BS28" i="10"/>
  <c r="BS32" i="10"/>
  <c r="BT15" i="10"/>
  <c r="BS34" i="10"/>
  <c r="BT17" i="10"/>
  <c r="BS30" i="10"/>
  <c r="BT29" i="10"/>
  <c r="BT33" i="10"/>
  <c r="BT24" i="10"/>
  <c r="BU16" i="10"/>
  <c r="BR31" i="10"/>
  <c r="BR27" i="10"/>
  <c r="BS14" i="10"/>
  <c r="BQ44" i="10"/>
  <c r="BX5" i="10" l="1"/>
  <c r="BW7" i="10"/>
  <c r="BW8" i="10"/>
  <c r="BW6" i="10"/>
  <c r="BW9" i="10"/>
  <c r="BS31" i="10"/>
  <c r="BS27" i="10"/>
  <c r="BS42" i="10" s="1"/>
  <c r="BS43" i="10" s="1"/>
  <c r="BT14" i="10"/>
  <c r="BT34" i="10"/>
  <c r="BT30" i="10"/>
  <c r="BT25" i="10"/>
  <c r="BU17" i="10"/>
  <c r="BV41" i="10"/>
  <c r="BT32" i="10"/>
  <c r="BT28" i="10"/>
  <c r="BT23" i="10"/>
  <c r="BU15" i="10"/>
  <c r="BU33" i="10"/>
  <c r="BU29" i="10"/>
  <c r="BV16" i="10"/>
  <c r="BR42" i="10"/>
  <c r="BR43" i="10" s="1"/>
  <c r="BR44" i="10" s="1"/>
  <c r="BS44" i="10" s="1"/>
  <c r="BV29" i="10" l="1"/>
  <c r="BV33" i="10"/>
  <c r="BV24" i="10"/>
  <c r="BW16" i="10"/>
  <c r="BU30" i="10"/>
  <c r="BU34" i="10"/>
  <c r="BV17" i="10"/>
  <c r="BU32" i="10"/>
  <c r="BU28" i="10"/>
  <c r="BV15" i="10"/>
  <c r="BT27" i="10"/>
  <c r="BT42" i="10" s="1"/>
  <c r="BT43" i="10" s="1"/>
  <c r="BT44" i="10" s="1"/>
  <c r="BT31" i="10"/>
  <c r="BT22" i="10"/>
  <c r="BU14" i="10"/>
  <c r="BY5" i="10"/>
  <c r="BX8" i="10"/>
  <c r="BX20" i="10" s="1"/>
  <c r="BX7" i="10"/>
  <c r="BX19" i="10" s="1"/>
  <c r="BX9" i="10"/>
  <c r="BX21" i="10" s="1"/>
  <c r="BX6" i="10"/>
  <c r="BX18" i="10" s="1"/>
  <c r="BX41" i="10" s="1"/>
  <c r="BY6" i="10" l="1"/>
  <c r="BY9" i="10"/>
  <c r="BZ5" i="10"/>
  <c r="BY7" i="10"/>
  <c r="BY8" i="10"/>
  <c r="BU27" i="10"/>
  <c r="BU42" i="10" s="1"/>
  <c r="BU43" i="10" s="1"/>
  <c r="BU44" i="10" s="1"/>
  <c r="BV14" i="10"/>
  <c r="BU31" i="10"/>
  <c r="BV34" i="10"/>
  <c r="BV30" i="10"/>
  <c r="BV25" i="10"/>
  <c r="BW17" i="10"/>
  <c r="BW33" i="10"/>
  <c r="BW29" i="10"/>
  <c r="BX16" i="10"/>
  <c r="BV32" i="10"/>
  <c r="BV23" i="10"/>
  <c r="BV28" i="10"/>
  <c r="BW15" i="10"/>
  <c r="BV31" i="10" l="1"/>
  <c r="BV27" i="10"/>
  <c r="BV42" i="10" s="1"/>
  <c r="BV43" i="10" s="1"/>
  <c r="BV44" i="10" s="1"/>
  <c r="BW14" i="10"/>
  <c r="BV22" i="10"/>
  <c r="BW34" i="10"/>
  <c r="BW30" i="10"/>
  <c r="BX17" i="10"/>
  <c r="BZ6" i="10"/>
  <c r="BZ18" i="10" s="1"/>
  <c r="BZ7" i="10"/>
  <c r="BZ19" i="10" s="1"/>
  <c r="BZ9" i="10"/>
  <c r="BZ21" i="10" s="1"/>
  <c r="BZ8" i="10"/>
  <c r="BZ20" i="10" s="1"/>
  <c r="CA5" i="10"/>
  <c r="BX33" i="10"/>
  <c r="BX29" i="10"/>
  <c r="BX24" i="10"/>
  <c r="BY16" i="10"/>
  <c r="BW32" i="10"/>
  <c r="BW28" i="10"/>
  <c r="BX15" i="10"/>
  <c r="E31" i="10" l="1"/>
  <c r="BX30" i="10"/>
  <c r="BX34" i="10"/>
  <c r="BX25" i="10"/>
  <c r="BY17" i="10"/>
  <c r="BW31" i="10"/>
  <c r="BW27" i="10"/>
  <c r="BX14" i="10"/>
  <c r="CA7" i="10"/>
  <c r="CA8" i="10"/>
  <c r="CA9" i="10"/>
  <c r="CA6" i="10"/>
  <c r="CB5" i="10"/>
  <c r="BX32" i="10"/>
  <c r="BX28" i="10"/>
  <c r="BX23" i="10"/>
  <c r="BY15" i="10"/>
  <c r="BY33" i="10"/>
  <c r="BY29" i="10"/>
  <c r="BZ16" i="10"/>
  <c r="BZ41" i="10"/>
  <c r="BY30" i="10" l="1"/>
  <c r="BY34" i="10"/>
  <c r="BZ17" i="10"/>
  <c r="BY32" i="10"/>
  <c r="BY28" i="10"/>
  <c r="BZ15" i="10"/>
  <c r="BW42" i="10"/>
  <c r="BW43" i="10" s="1"/>
  <c r="BW44" i="10" s="1"/>
  <c r="BX44" i="10" s="1"/>
  <c r="CB8" i="10"/>
  <c r="CB20" i="10" s="1"/>
  <c r="CB9" i="10"/>
  <c r="CB21" i="10" s="1"/>
  <c r="CC5" i="10"/>
  <c r="CB6" i="10"/>
  <c r="CB18" i="10" s="1"/>
  <c r="CB7" i="10"/>
  <c r="CB19" i="10" s="1"/>
  <c r="BZ24" i="10"/>
  <c r="BZ29" i="10"/>
  <c r="BZ33" i="10"/>
  <c r="CA16" i="10"/>
  <c r="BX31" i="10"/>
  <c r="BX22" i="10"/>
  <c r="BX27" i="10"/>
  <c r="BX42" i="10" s="1"/>
  <c r="BX43" i="10" s="1"/>
  <c r="BY14" i="10"/>
  <c r="BZ32" i="10" l="1"/>
  <c r="BZ28" i="10"/>
  <c r="BZ23" i="10"/>
  <c r="CA15" i="10"/>
  <c r="BY27" i="10"/>
  <c r="BY31" i="10"/>
  <c r="BZ14" i="10"/>
  <c r="CA29" i="10"/>
  <c r="CA33" i="10"/>
  <c r="CB16" i="10"/>
  <c r="CB41" i="10"/>
  <c r="BZ30" i="10"/>
  <c r="BZ34" i="10"/>
  <c r="BZ25" i="10"/>
  <c r="CA17" i="10"/>
  <c r="CC9" i="10"/>
  <c r="CC8" i="10"/>
  <c r="CC7" i="10"/>
  <c r="CC6" i="10"/>
  <c r="CD5" i="10"/>
  <c r="BY42" i="10" l="1"/>
  <c r="BY43" i="10" s="1"/>
  <c r="BY44" i="10" s="1"/>
  <c r="CA34" i="10"/>
  <c r="CB17" i="10"/>
  <c r="CA30" i="10"/>
  <c r="CA28" i="10"/>
  <c r="CA32" i="10"/>
  <c r="CB15" i="10"/>
  <c r="BZ31" i="10"/>
  <c r="BZ27" i="10"/>
  <c r="BZ22" i="10"/>
  <c r="CA14" i="10"/>
  <c r="CD9" i="10"/>
  <c r="CD21" i="10" s="1"/>
  <c r="CD6" i="10"/>
  <c r="CD18" i="10" s="1"/>
  <c r="CD7" i="10"/>
  <c r="CD19" i="10" s="1"/>
  <c r="CE5" i="10"/>
  <c r="CD8" i="10"/>
  <c r="CD20" i="10" s="1"/>
  <c r="CB33" i="10"/>
  <c r="CB29" i="10"/>
  <c r="CC16" i="10"/>
  <c r="CB24" i="10"/>
  <c r="CD41" i="10" l="1"/>
  <c r="CF5" i="10"/>
  <c r="CE7" i="10"/>
  <c r="CE9" i="10"/>
  <c r="CE6" i="10"/>
  <c r="CE8" i="10"/>
  <c r="CC33" i="10"/>
  <c r="CC29" i="10"/>
  <c r="CD16" i="10"/>
  <c r="CA31" i="10"/>
  <c r="CA27" i="10"/>
  <c r="CA42" i="10" s="1"/>
  <c r="CA43" i="10" s="1"/>
  <c r="CB14" i="10"/>
  <c r="CB34" i="10"/>
  <c r="CB25" i="10"/>
  <c r="CB30" i="10"/>
  <c r="CC17" i="10"/>
  <c r="CB28" i="10"/>
  <c r="CC15" i="10"/>
  <c r="CB32" i="10"/>
  <c r="CB23" i="10"/>
  <c r="BZ42" i="10"/>
  <c r="BZ43" i="10" s="1"/>
  <c r="BZ44" i="10" s="1"/>
  <c r="CA44" i="10" s="1"/>
  <c r="CB27" i="10" l="1"/>
  <c r="CB31" i="10"/>
  <c r="CB22" i="10"/>
  <c r="CC14" i="10"/>
  <c r="CC30" i="10"/>
  <c r="CC34" i="10"/>
  <c r="CD17" i="10"/>
  <c r="CC32" i="10"/>
  <c r="CC28" i="10"/>
  <c r="CD15" i="10"/>
  <c r="CG5" i="10"/>
  <c r="CF8" i="10"/>
  <c r="CF20" i="10" s="1"/>
  <c r="CF6" i="10"/>
  <c r="CF18" i="10" s="1"/>
  <c r="CF9" i="10"/>
  <c r="CF21" i="10" s="1"/>
  <c r="CF7" i="10"/>
  <c r="CF19" i="10" s="1"/>
  <c r="CD29" i="10"/>
  <c r="CD24" i="10"/>
  <c r="CD33" i="10"/>
  <c r="CE16" i="10"/>
  <c r="CD25" i="10" l="1"/>
  <c r="CD34" i="10"/>
  <c r="CD30" i="10"/>
  <c r="CE17" i="10"/>
  <c r="CC27" i="10"/>
  <c r="CC31" i="10"/>
  <c r="CD14" i="10"/>
  <c r="CF41" i="10"/>
  <c r="CD32" i="10"/>
  <c r="CD28" i="10"/>
  <c r="CE15" i="10"/>
  <c r="CD23" i="10"/>
  <c r="CG6" i="10"/>
  <c r="CG9" i="10"/>
  <c r="CH5" i="10"/>
  <c r="CG8" i="10"/>
  <c r="CG7" i="10"/>
  <c r="CB42" i="10"/>
  <c r="CB43" i="10" s="1"/>
  <c r="CB44" i="10" s="1"/>
  <c r="CE33" i="10"/>
  <c r="CF16" i="10"/>
  <c r="CE29" i="10"/>
  <c r="CD31" i="10" l="1"/>
  <c r="CD27" i="10"/>
  <c r="CD42" i="10" s="1"/>
  <c r="CD43" i="10" s="1"/>
  <c r="CE14" i="10"/>
  <c r="CD22" i="10"/>
  <c r="CC42" i="10"/>
  <c r="CC43" i="10" s="1"/>
  <c r="CF33" i="10"/>
  <c r="CF24" i="10"/>
  <c r="CF29" i="10"/>
  <c r="CG16" i="10"/>
  <c r="CE34" i="10"/>
  <c r="CE30" i="10"/>
  <c r="CF17" i="10"/>
  <c r="CH6" i="10"/>
  <c r="CH7" i="10"/>
  <c r="CH9" i="10"/>
  <c r="CI5" i="10"/>
  <c r="CH8" i="10"/>
  <c r="CE32" i="10"/>
  <c r="CE28" i="10"/>
  <c r="CF15" i="10"/>
  <c r="CC44" i="10"/>
  <c r="CD44" i="10" s="1"/>
  <c r="CF32" i="10" l="1"/>
  <c r="CF28" i="10"/>
  <c r="CF23" i="10"/>
  <c r="CG15" i="10"/>
  <c r="CF30" i="10"/>
  <c r="CF34" i="10"/>
  <c r="CF25" i="10"/>
  <c r="CG17" i="10"/>
  <c r="CE31" i="10"/>
  <c r="CE27" i="10"/>
  <c r="CE42" i="10" s="1"/>
  <c r="CE43" i="10" s="1"/>
  <c r="CE44" i="10" s="1"/>
  <c r="CF14" i="10"/>
  <c r="CI7" i="10"/>
  <c r="CI8" i="10"/>
  <c r="CI6" i="10"/>
  <c r="CI9" i="10"/>
  <c r="CG33" i="10"/>
  <c r="CG29" i="10"/>
  <c r="CH16" i="10"/>
  <c r="CG28" i="10" l="1"/>
  <c r="CH15" i="10"/>
  <c r="CG32" i="10"/>
  <c r="CF31" i="10"/>
  <c r="CF27" i="10"/>
  <c r="CF42" i="10" s="1"/>
  <c r="CF43" i="10" s="1"/>
  <c r="CF44" i="10" s="1"/>
  <c r="CF22" i="10"/>
  <c r="CG14" i="10"/>
  <c r="CH29" i="10"/>
  <c r="CI16" i="10"/>
  <c r="CH33" i="10"/>
  <c r="CG30" i="10"/>
  <c r="CG34" i="10"/>
  <c r="CH17" i="10"/>
  <c r="CG27" i="10" l="1"/>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<sst xmlns="http://schemas.openxmlformats.org/spreadsheetml/2006/main" count="1661" uniqueCount="1152">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</sst>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60">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167" fontId="0" fillId="0" borderId="3" xfId="0" applyNumberFormat="1" applyBorder="1" applyAlignment="1">
      <alignment horizontal="center"/>
    </xf>
    <xf numFmtId="167" fontId="0" fillId="0" borderId="9" xfId="0" applyNumberFormat="1" applyBorder="1" applyAlignment="1">
      <alignment horizontal="center"/>
    </xf>
    <xf numFmtId="167" fontId="0" fillId="0" borderId="1"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25" xfId="0" applyNumberFormat="1" applyBorder="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6" fillId="13" borderId="0" xfId="0" applyFont="1" applyFill="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2.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G18" sqref="G18"/>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11">
        <v>3.2</v>
      </c>
      <c r="C3" s="11">
        <v>3.7</v>
      </c>
      <c r="D3" s="11">
        <v>4.0999999999999996</v>
      </c>
      <c r="E3" s="11">
        <v>4.4000000000000004</v>
      </c>
      <c r="F3" s="11">
        <v>4.5999999999999996</v>
      </c>
      <c r="G3" s="12">
        <v>4.7</v>
      </c>
      <c r="H3" s="11">
        <v>4.55</v>
      </c>
      <c r="I3" s="11">
        <v>4.4000000000000004</v>
      </c>
      <c r="J3" s="11">
        <v>4.25</v>
      </c>
      <c r="K3" s="11">
        <v>4.0999999999999996</v>
      </c>
      <c r="L3" s="11">
        <v>3.95</v>
      </c>
      <c r="M3" s="13">
        <v>3.8</v>
      </c>
      <c r="N3" s="13">
        <v>3.6500000000000004</v>
      </c>
      <c r="O3" s="13">
        <v>3.5</v>
      </c>
      <c r="P3" s="13">
        <v>3.3499999999999996</v>
      </c>
      <c r="Q3" s="11">
        <v>3.1500000000000004</v>
      </c>
      <c r="R3" s="11">
        <v>2.95</v>
      </c>
      <c r="S3" s="11">
        <v>2.65</v>
      </c>
      <c r="T3" s="11">
        <v>2.2999999999999998</v>
      </c>
      <c r="U3" s="11">
        <v>1.9</v>
      </c>
      <c r="V3" s="11">
        <v>1.4500000000000002</v>
      </c>
      <c r="W3" s="11">
        <v>0.95</v>
      </c>
      <c r="X3" s="14"/>
      <c r="Y3" s="1"/>
    </row>
    <row r="4" spans="1:45" ht="16.5" thickBot="1" x14ac:dyDescent="0.3">
      <c r="A4" s="10">
        <v>0.06</v>
      </c>
      <c r="B4" s="11">
        <v>3.5700000000000003</v>
      </c>
      <c r="C4" s="11">
        <v>4.07</v>
      </c>
      <c r="D4" s="11">
        <v>4.47</v>
      </c>
      <c r="E4" s="11">
        <v>4.7699999999999996</v>
      </c>
      <c r="F4" s="11">
        <v>4.97</v>
      </c>
      <c r="G4" s="12">
        <v>5.07</v>
      </c>
      <c r="H4" s="11">
        <v>4.92</v>
      </c>
      <c r="I4" s="11">
        <v>4.7699999999999996</v>
      </c>
      <c r="J4" s="11">
        <v>4.62</v>
      </c>
      <c r="K4" s="11">
        <v>4.47</v>
      </c>
      <c r="L4" s="11">
        <v>4.32</v>
      </c>
      <c r="M4" s="13">
        <v>4.17</v>
      </c>
      <c r="N4" s="13">
        <v>4.0199999999999996</v>
      </c>
      <c r="O4" s="13">
        <v>3.87</v>
      </c>
      <c r="P4" s="13">
        <v>3.7199999999999998</v>
      </c>
      <c r="Q4" s="11">
        <v>3.5199999999999996</v>
      </c>
      <c r="R4" s="11">
        <v>3.3200000000000003</v>
      </c>
      <c r="S4" s="11">
        <v>3.0199999999999996</v>
      </c>
      <c r="T4" s="11">
        <v>2.67</v>
      </c>
      <c r="U4" s="11">
        <v>2.27</v>
      </c>
      <c r="V4" s="11">
        <v>1.8199999999999998</v>
      </c>
      <c r="W4" s="11">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11">
        <v>3.92</v>
      </c>
      <c r="C5" s="11">
        <v>4.42</v>
      </c>
      <c r="D5" s="11">
        <v>4.82</v>
      </c>
      <c r="E5" s="11">
        <v>5.12</v>
      </c>
      <c r="F5" s="11">
        <v>5.32</v>
      </c>
      <c r="G5" s="16">
        <v>5.42</v>
      </c>
      <c r="H5" s="11">
        <v>5.27</v>
      </c>
      <c r="I5" s="11">
        <v>5.12</v>
      </c>
      <c r="J5" s="11">
        <v>4.97</v>
      </c>
      <c r="K5" s="11">
        <v>4.82</v>
      </c>
      <c r="L5" s="11">
        <v>4.67</v>
      </c>
      <c r="M5" s="13">
        <v>4.5199999999999996</v>
      </c>
      <c r="N5" s="13">
        <v>4.37</v>
      </c>
      <c r="O5" s="13">
        <v>4.22</v>
      </c>
      <c r="P5" s="13">
        <v>4.07</v>
      </c>
      <c r="Q5" s="11">
        <v>3.87</v>
      </c>
      <c r="R5" s="11">
        <v>3.67</v>
      </c>
      <c r="S5" s="11">
        <v>3.37</v>
      </c>
      <c r="T5" s="11">
        <v>3.0199999999999996</v>
      </c>
      <c r="U5" s="11">
        <v>2.62</v>
      </c>
      <c r="V5" s="11">
        <v>2.17</v>
      </c>
      <c r="W5" s="11">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11">
        <v>4.24</v>
      </c>
      <c r="C6" s="11">
        <v>4.74</v>
      </c>
      <c r="D6" s="11">
        <v>5.14</v>
      </c>
      <c r="E6" s="11">
        <v>5.44</v>
      </c>
      <c r="F6" s="11">
        <v>5.64</v>
      </c>
      <c r="G6" s="12">
        <v>5.74</v>
      </c>
      <c r="H6" s="11">
        <v>5.59</v>
      </c>
      <c r="I6" s="11">
        <v>5.44</v>
      </c>
      <c r="J6" s="11">
        <v>5.29</v>
      </c>
      <c r="K6" s="11">
        <v>5.14</v>
      </c>
      <c r="L6" s="11">
        <v>4.99</v>
      </c>
      <c r="M6" s="13">
        <v>4.84</v>
      </c>
      <c r="N6" s="13">
        <v>4.6900000000000004</v>
      </c>
      <c r="O6" s="13">
        <v>4.54</v>
      </c>
      <c r="P6" s="13">
        <v>4.3899999999999997</v>
      </c>
      <c r="Q6" s="11">
        <v>4.1900000000000004</v>
      </c>
      <c r="R6" s="11">
        <v>3.99</v>
      </c>
      <c r="S6" s="11">
        <v>3.6900000000000004</v>
      </c>
      <c r="T6" s="11">
        <v>3.34</v>
      </c>
      <c r="U6" s="11">
        <v>2.94</v>
      </c>
      <c r="V6" s="11">
        <v>2.4900000000000002</v>
      </c>
      <c r="W6" s="11">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11">
        <v>4.53</v>
      </c>
      <c r="C7" s="11">
        <v>5.03</v>
      </c>
      <c r="D7" s="11">
        <v>5.43</v>
      </c>
      <c r="E7" s="11">
        <v>5.73</v>
      </c>
      <c r="F7" s="11">
        <v>5.93</v>
      </c>
      <c r="G7" s="16">
        <v>6.03</v>
      </c>
      <c r="H7" s="11">
        <v>5.88</v>
      </c>
      <c r="I7" s="11">
        <v>5.73</v>
      </c>
      <c r="J7" s="11">
        <v>5.58</v>
      </c>
      <c r="K7" s="11">
        <v>5.43</v>
      </c>
      <c r="L7" s="11">
        <v>5.28</v>
      </c>
      <c r="M7" s="13">
        <v>5.13</v>
      </c>
      <c r="N7" s="13">
        <v>4.9800000000000004</v>
      </c>
      <c r="O7" s="13">
        <v>4.83</v>
      </c>
      <c r="P7" s="13">
        <v>4.68</v>
      </c>
      <c r="Q7" s="11">
        <v>4.4800000000000004</v>
      </c>
      <c r="R7" s="11">
        <v>4.28</v>
      </c>
      <c r="S7" s="11">
        <v>3.9800000000000004</v>
      </c>
      <c r="T7" s="11">
        <v>3.63</v>
      </c>
      <c r="U7" s="11">
        <v>3.2300000000000004</v>
      </c>
      <c r="V7" s="11">
        <v>2.78</v>
      </c>
      <c r="W7" s="11">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19">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11">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19">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13">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13">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13">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11">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19">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11">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11">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11">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11">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11">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11">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11">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11">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11">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11">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11">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11">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11">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11">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11">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11">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11">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11">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11">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11">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11">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11">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21" t="s">
        <v>17</v>
      </c>
      <c r="C59" s="31" t="s">
        <v>18</v>
      </c>
      <c r="D59" s="222" t="s">
        <v>19</v>
      </c>
      <c r="E59" s="222" t="s">
        <v>19</v>
      </c>
      <c r="F59" s="32" t="s">
        <v>20</v>
      </c>
      <c r="H59" s="33" t="s">
        <v>21</v>
      </c>
    </row>
    <row r="60" spans="1:24" ht="23.25" x14ac:dyDescent="0.25">
      <c r="A60" s="34">
        <v>18</v>
      </c>
      <c r="B60" s="221"/>
      <c r="C60" s="31" t="s">
        <v>22</v>
      </c>
      <c r="D60" s="222"/>
      <c r="E60" s="222"/>
      <c r="F60" s="32" t="s">
        <v>23</v>
      </c>
      <c r="H60" s="25" t="s">
        <v>24</v>
      </c>
    </row>
    <row r="61" spans="1:24" x14ac:dyDescent="0.25">
      <c r="A61" s="30">
        <v>19</v>
      </c>
      <c r="B61" s="221"/>
      <c r="C61" s="35"/>
      <c r="D61" s="222"/>
      <c r="E61" s="222"/>
      <c r="F61" s="36"/>
      <c r="H61" s="25" t="s">
        <v>25</v>
      </c>
      <c r="I61" s="24"/>
    </row>
    <row r="62" spans="1:24" x14ac:dyDescent="0.25">
      <c r="A62" s="34">
        <v>20</v>
      </c>
      <c r="B62" s="221"/>
      <c r="C62" s="32" t="s">
        <v>19</v>
      </c>
      <c r="D62" s="223" t="s">
        <v>20</v>
      </c>
      <c r="E62" s="32" t="s">
        <v>20</v>
      </c>
      <c r="F62" s="36"/>
      <c r="H62" s="25" t="s">
        <v>26</v>
      </c>
    </row>
    <row r="63" spans="1:24" ht="23.25" x14ac:dyDescent="0.25">
      <c r="A63" s="30">
        <v>21</v>
      </c>
      <c r="B63" s="224" t="s">
        <v>18</v>
      </c>
      <c r="C63" s="32" t="s">
        <v>27</v>
      </c>
      <c r="D63" s="223"/>
      <c r="E63" s="32" t="s">
        <v>23</v>
      </c>
      <c r="F63" s="36"/>
      <c r="H63" s="25" t="s">
        <v>28</v>
      </c>
    </row>
    <row r="64" spans="1:24" x14ac:dyDescent="0.25">
      <c r="A64" s="34">
        <v>22</v>
      </c>
      <c r="B64" s="224"/>
      <c r="C64" s="36"/>
      <c r="D64" s="223"/>
      <c r="E64" s="36"/>
      <c r="F64" s="36"/>
      <c r="H64" s="25" t="s">
        <v>29</v>
      </c>
    </row>
    <row r="65" spans="1:8" x14ac:dyDescent="0.25">
      <c r="A65" s="30">
        <v>23</v>
      </c>
      <c r="B65" s="224"/>
      <c r="C65" s="36"/>
      <c r="D65" s="223"/>
      <c r="E65" s="36"/>
      <c r="F65" s="36"/>
    </row>
    <row r="66" spans="1:8" x14ac:dyDescent="0.25">
      <c r="A66" s="34">
        <v>24</v>
      </c>
      <c r="B66" s="224"/>
      <c r="C66" s="36"/>
      <c r="D66" s="223"/>
      <c r="E66" s="36"/>
      <c r="F66" s="36"/>
      <c r="H66" s="25" t="s">
        <v>30</v>
      </c>
    </row>
    <row r="67" spans="1:8" x14ac:dyDescent="0.25">
      <c r="A67" s="30">
        <v>25</v>
      </c>
      <c r="B67" s="224"/>
      <c r="C67" s="36"/>
      <c r="D67" s="222" t="s">
        <v>19</v>
      </c>
      <c r="E67" s="36"/>
      <c r="F67" s="36"/>
      <c r="H67" s="25" t="s">
        <v>31</v>
      </c>
    </row>
    <row r="68" spans="1:8" x14ac:dyDescent="0.25">
      <c r="A68" s="34">
        <v>26</v>
      </c>
      <c r="B68" s="224"/>
      <c r="C68" s="222" t="s">
        <v>19</v>
      </c>
      <c r="D68" s="222"/>
      <c r="E68" s="36"/>
      <c r="F68" s="36"/>
    </row>
    <row r="69" spans="1:8" x14ac:dyDescent="0.25">
      <c r="A69" s="30">
        <v>27</v>
      </c>
      <c r="B69" s="221" t="s">
        <v>17</v>
      </c>
      <c r="C69" s="222"/>
      <c r="D69" s="222"/>
      <c r="E69" s="36"/>
      <c r="F69" s="36"/>
    </row>
    <row r="70" spans="1:8" x14ac:dyDescent="0.25">
      <c r="A70" s="34">
        <v>28</v>
      </c>
      <c r="B70" s="221"/>
      <c r="C70" s="224" t="s">
        <v>18</v>
      </c>
      <c r="D70" s="222"/>
      <c r="E70" s="36"/>
      <c r="F70" s="36"/>
      <c r="H70" s="25" t="s">
        <v>32</v>
      </c>
    </row>
    <row r="71" spans="1:8" x14ac:dyDescent="0.25">
      <c r="A71" s="30">
        <v>29</v>
      </c>
      <c r="B71" s="221"/>
      <c r="C71" s="224"/>
      <c r="D71" s="222"/>
      <c r="E71" s="36"/>
      <c r="F71" s="36"/>
    </row>
    <row r="72" spans="1:8" x14ac:dyDescent="0.25">
      <c r="A72" s="34">
        <v>30</v>
      </c>
      <c r="B72" s="221"/>
      <c r="C72" s="224"/>
      <c r="D72" s="224" t="s">
        <v>18</v>
      </c>
      <c r="E72" s="36"/>
      <c r="F72" s="36"/>
      <c r="H72" s="25" t="s">
        <v>33</v>
      </c>
    </row>
    <row r="73" spans="1:8" x14ac:dyDescent="0.25">
      <c r="A73" s="30">
        <v>31</v>
      </c>
      <c r="B73" s="221"/>
      <c r="C73" s="224"/>
      <c r="D73" s="224"/>
      <c r="E73" s="32" t="s">
        <v>19</v>
      </c>
      <c r="F73" s="36"/>
    </row>
    <row r="74" spans="1:8" x14ac:dyDescent="0.25">
      <c r="A74" s="34">
        <v>32</v>
      </c>
      <c r="B74" s="221"/>
      <c r="C74" s="224"/>
      <c r="D74" s="224"/>
      <c r="E74" s="32" t="s">
        <v>27</v>
      </c>
      <c r="F74" s="36"/>
      <c r="H74" s="25" t="s">
        <v>34</v>
      </c>
    </row>
    <row r="75" spans="1:8" ht="23.25" x14ac:dyDescent="0.25">
      <c r="A75" s="30">
        <v>33</v>
      </c>
      <c r="B75" s="221"/>
      <c r="C75" s="221" t="s">
        <v>17</v>
      </c>
      <c r="D75" s="224"/>
      <c r="E75" s="31" t="s">
        <v>18</v>
      </c>
      <c r="F75" s="31" t="s">
        <v>18</v>
      </c>
    </row>
    <row r="76" spans="1:8" x14ac:dyDescent="0.25">
      <c r="A76" s="34">
        <v>34</v>
      </c>
      <c r="B76" s="225" t="s">
        <v>35</v>
      </c>
      <c r="C76" s="221"/>
      <c r="D76" s="224"/>
      <c r="E76" s="31" t="s">
        <v>22</v>
      </c>
      <c r="F76" s="31" t="s">
        <v>22</v>
      </c>
      <c r="H76" s="25" t="s">
        <v>36</v>
      </c>
    </row>
    <row r="77" spans="1:8" x14ac:dyDescent="0.25">
      <c r="A77" s="30">
        <v>35</v>
      </c>
      <c r="B77" s="225"/>
      <c r="C77" s="225" t="s">
        <v>35</v>
      </c>
      <c r="D77" s="221" t="s">
        <v>17</v>
      </c>
      <c r="E77" s="221" t="s">
        <v>17</v>
      </c>
      <c r="F77" s="35"/>
    </row>
    <row r="78" spans="1:8" ht="23.25" x14ac:dyDescent="0.25">
      <c r="A78" s="34">
        <v>36</v>
      </c>
      <c r="B78" s="225"/>
      <c r="C78" s="225"/>
      <c r="D78" s="221"/>
      <c r="E78" s="221"/>
      <c r="F78" s="37" t="s">
        <v>17</v>
      </c>
      <c r="H78" s="25" t="s">
        <v>37</v>
      </c>
    </row>
    <row r="79" spans="1:8" x14ac:dyDescent="0.25">
      <c r="A79" s="220" t="s">
        <v>38</v>
      </c>
      <c r="B79" s="220"/>
      <c r="C79" s="220"/>
      <c r="D79" s="220"/>
      <c r="E79" s="220"/>
      <c r="F79" s="220"/>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H36" zoomScale="80" zoomScaleNormal="80" workbookViewId="0">
      <selection activeCell="P16" sqref="P16:Q16"/>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56">
        <v>0.34</v>
      </c>
      <c r="B1" s="257"/>
      <c r="C1" s="256">
        <v>0.245</v>
      </c>
      <c r="D1" s="257"/>
      <c r="E1" s="256">
        <v>0.125</v>
      </c>
      <c r="F1" s="257"/>
      <c r="G1" s="256">
        <v>0.29099999999999998</v>
      </c>
      <c r="H1" s="257"/>
      <c r="I1" s="256">
        <v>0.19</v>
      </c>
      <c r="J1" s="257"/>
      <c r="L1" s="256">
        <v>0.34</v>
      </c>
      <c r="M1" s="257"/>
      <c r="N1" s="256">
        <v>0.245</v>
      </c>
      <c r="O1" s="257"/>
      <c r="P1" s="256">
        <v>0.125</v>
      </c>
      <c r="Q1" s="257"/>
      <c r="R1" s="256">
        <f>0.291*86/100</f>
        <v>0.25025999999999998</v>
      </c>
      <c r="S1" s="257"/>
      <c r="T1" s="256">
        <v>0.19</v>
      </c>
      <c r="U1" s="257"/>
      <c r="W1" s="258" t="s">
        <v>232</v>
      </c>
      <c r="X1" s="258"/>
      <c r="AC1" s="258" t="s">
        <v>233</v>
      </c>
      <c r="AD1" s="258"/>
    </row>
    <row r="2" spans="1:44" ht="18.75" x14ac:dyDescent="0.3">
      <c r="A2" s="238" t="s">
        <v>234</v>
      </c>
      <c r="B2" s="238"/>
      <c r="C2" s="238" t="s">
        <v>235</v>
      </c>
      <c r="D2" s="238"/>
      <c r="E2" s="238" t="s">
        <v>236</v>
      </c>
      <c r="F2" s="238"/>
      <c r="G2" s="238" t="s">
        <v>237</v>
      </c>
      <c r="H2" s="238"/>
      <c r="I2" s="238" t="s">
        <v>238</v>
      </c>
      <c r="J2" s="238"/>
      <c r="L2" s="238" t="s">
        <v>234</v>
      </c>
      <c r="M2" s="238"/>
      <c r="N2" s="238" t="s">
        <v>235</v>
      </c>
      <c r="O2" s="238"/>
      <c r="P2" s="238" t="s">
        <v>236</v>
      </c>
      <c r="Q2" s="238"/>
      <c r="R2" s="238" t="s">
        <v>237</v>
      </c>
      <c r="S2" s="238"/>
      <c r="T2" s="238" t="s">
        <v>238</v>
      </c>
      <c r="U2" s="238"/>
    </row>
    <row r="3" spans="1:44" ht="19.5" thickBot="1" x14ac:dyDescent="0.35">
      <c r="A3" s="79" t="s">
        <v>239</v>
      </c>
      <c r="B3" s="79" t="s">
        <v>240</v>
      </c>
      <c r="C3" s="239"/>
      <c r="D3" s="240"/>
      <c r="E3" s="239"/>
      <c r="F3" s="240"/>
      <c r="G3" s="79" t="s">
        <v>239</v>
      </c>
      <c r="H3" s="79" t="s">
        <v>240</v>
      </c>
      <c r="I3" s="239"/>
      <c r="J3" s="240"/>
      <c r="L3" s="79" t="s">
        <v>239</v>
      </c>
      <c r="M3" s="79" t="s">
        <v>240</v>
      </c>
      <c r="N3" s="239"/>
      <c r="O3" s="240"/>
      <c r="P3" s="239"/>
      <c r="Q3" s="240"/>
      <c r="R3" s="79" t="s">
        <v>239</v>
      </c>
      <c r="S3" s="79" t="s">
        <v>240</v>
      </c>
      <c r="T3" s="239"/>
      <c r="U3" s="240"/>
      <c r="W3" t="s">
        <v>241</v>
      </c>
      <c r="AC3" t="s">
        <v>242</v>
      </c>
    </row>
    <row r="4" spans="1:44" x14ac:dyDescent="0.25">
      <c r="A4" s="242">
        <v>0.64709000000000005</v>
      </c>
      <c r="B4" s="242"/>
      <c r="C4" s="242">
        <v>0.97192999999999996</v>
      </c>
      <c r="D4" s="242"/>
      <c r="E4" s="81"/>
      <c r="F4" s="81"/>
      <c r="G4" s="81"/>
      <c r="H4" s="81"/>
      <c r="I4" s="81"/>
      <c r="J4" s="82"/>
      <c r="K4" s="80" t="s">
        <v>243</v>
      </c>
      <c r="L4" s="242">
        <v>0.64709000000000005</v>
      </c>
      <c r="M4" s="242"/>
      <c r="N4" s="242">
        <v>0.97192999999999996</v>
      </c>
      <c r="O4" s="242"/>
      <c r="P4" s="81"/>
      <c r="Q4" s="81"/>
      <c r="R4" s="81"/>
      <c r="S4" s="81"/>
      <c r="T4" s="81"/>
      <c r="U4" s="82"/>
      <c r="W4" t="s">
        <v>244</v>
      </c>
      <c r="AC4" t="s">
        <v>245</v>
      </c>
      <c r="AR4">
        <v>105</v>
      </c>
    </row>
    <row r="5" spans="1:44" ht="15.75" thickBot="1" x14ac:dyDescent="0.3">
      <c r="A5" s="241">
        <v>0.26545000000000002</v>
      </c>
      <c r="B5" s="241"/>
      <c r="C5" s="241">
        <v>0.39895999999999998</v>
      </c>
      <c r="D5" s="241"/>
      <c r="E5" s="85"/>
      <c r="F5" s="85"/>
      <c r="G5" s="85"/>
      <c r="H5" s="85"/>
      <c r="I5" s="85"/>
      <c r="J5" s="86"/>
      <c r="K5" s="84" t="s">
        <v>246</v>
      </c>
      <c r="L5" s="241">
        <v>0.26545000000000002</v>
      </c>
      <c r="M5" s="241"/>
      <c r="N5" s="241">
        <v>0.39895999999999998</v>
      </c>
      <c r="O5" s="241"/>
      <c r="P5" s="85"/>
      <c r="Q5" s="85"/>
      <c r="R5" s="85"/>
      <c r="S5" s="85"/>
      <c r="T5" s="85"/>
      <c r="U5" s="86"/>
      <c r="W5" t="s">
        <v>247</v>
      </c>
      <c r="AC5" t="s">
        <v>247</v>
      </c>
      <c r="AR5">
        <v>120</v>
      </c>
    </row>
    <row r="6" spans="1:44" x14ac:dyDescent="0.25">
      <c r="A6" s="81">
        <v>0.50017999999999996</v>
      </c>
      <c r="B6" s="81">
        <v>0.25008999999999998</v>
      </c>
      <c r="C6" s="242">
        <v>1</v>
      </c>
      <c r="D6" s="242"/>
      <c r="E6" s="81"/>
      <c r="F6" s="81"/>
      <c r="G6" s="81"/>
      <c r="H6" s="81"/>
      <c r="I6" s="81"/>
      <c r="J6" s="82"/>
      <c r="K6" s="80" t="s">
        <v>248</v>
      </c>
      <c r="L6" s="81">
        <v>0.50017999999999996</v>
      </c>
      <c r="M6" s="81">
        <v>0.25008999999999998</v>
      </c>
      <c r="N6" s="242">
        <v>1</v>
      </c>
      <c r="O6" s="242"/>
      <c r="P6" s="81"/>
      <c r="Q6" s="81"/>
      <c r="R6" s="81"/>
      <c r="S6" s="81"/>
      <c r="T6" s="81"/>
      <c r="U6" s="82"/>
    </row>
    <row r="7" spans="1:44" ht="15.75" thickBot="1" x14ac:dyDescent="0.3">
      <c r="A7" s="85"/>
      <c r="B7" s="85"/>
      <c r="C7" s="85"/>
      <c r="D7" s="85"/>
      <c r="E7" s="241">
        <v>0.27488000000000001</v>
      </c>
      <c r="F7" s="241"/>
      <c r="G7" s="85"/>
      <c r="H7" s="85"/>
      <c r="I7" s="85"/>
      <c r="J7" s="86"/>
      <c r="K7" s="84" t="s">
        <v>249</v>
      </c>
      <c r="L7" s="85"/>
      <c r="M7" s="85"/>
      <c r="N7" s="85"/>
      <c r="O7" s="85"/>
      <c r="P7" s="241">
        <v>0.27488000000000001</v>
      </c>
      <c r="Q7" s="241"/>
      <c r="R7" s="85"/>
      <c r="S7" s="85"/>
      <c r="T7" s="85"/>
      <c r="U7" s="86"/>
      <c r="W7" t="s">
        <v>250</v>
      </c>
      <c r="AC7" t="s">
        <v>371</v>
      </c>
    </row>
    <row r="8" spans="1:44" x14ac:dyDescent="0.25">
      <c r="A8" s="81">
        <v>0.35504999999999998</v>
      </c>
      <c r="B8" s="81">
        <v>0.17752000000000001</v>
      </c>
      <c r="C8" s="242">
        <v>0.72296000000000005</v>
      </c>
      <c r="D8" s="242"/>
      <c r="E8" s="81"/>
      <c r="F8" s="81"/>
      <c r="G8" s="81"/>
      <c r="H8" s="81"/>
      <c r="I8" s="81"/>
      <c r="J8" s="82"/>
      <c r="K8" s="80" t="s">
        <v>252</v>
      </c>
      <c r="L8" s="81">
        <v>0.35504999999999998</v>
      </c>
      <c r="M8" s="81">
        <v>0.17752000000000001</v>
      </c>
      <c r="N8" s="242">
        <v>0.72296000000000005</v>
      </c>
      <c r="O8" s="242"/>
      <c r="P8" s="81"/>
      <c r="Q8" s="81"/>
      <c r="R8" s="81"/>
      <c r="S8" s="81"/>
      <c r="T8" s="81"/>
      <c r="U8" s="82"/>
      <c r="W8" t="s">
        <v>253</v>
      </c>
    </row>
    <row r="9" spans="1:44" ht="15.75" thickBot="1" x14ac:dyDescent="0.3">
      <c r="A9" s="85"/>
      <c r="B9" s="85"/>
      <c r="C9" s="85"/>
      <c r="D9" s="85"/>
      <c r="E9" s="241">
        <v>0.36337000000000003</v>
      </c>
      <c r="F9" s="241"/>
      <c r="G9" s="85"/>
      <c r="H9" s="85"/>
      <c r="I9" s="85"/>
      <c r="J9" s="86"/>
      <c r="K9" s="84" t="s">
        <v>254</v>
      </c>
      <c r="L9" s="85"/>
      <c r="M9" s="85"/>
      <c r="N9" s="85"/>
      <c r="O9" s="85"/>
      <c r="P9" s="241">
        <f>36.337%*1.21</f>
        <v>0.4396777</v>
      </c>
      <c r="Q9" s="241"/>
      <c r="R9" s="85"/>
      <c r="S9" s="85"/>
      <c r="T9" s="85"/>
      <c r="U9" s="86"/>
      <c r="AC9" t="s">
        <v>372</v>
      </c>
    </row>
    <row r="10" spans="1:44" x14ac:dyDescent="0.25">
      <c r="A10" s="81">
        <v>0.65615999999999997</v>
      </c>
      <c r="B10" s="81"/>
      <c r="C10" s="242">
        <v>0.78437000000000001</v>
      </c>
      <c r="D10" s="242"/>
      <c r="E10" s="81"/>
      <c r="F10" s="81"/>
      <c r="G10" s="81"/>
      <c r="H10" s="81"/>
      <c r="I10" s="81"/>
      <c r="J10" s="82"/>
      <c r="K10" s="80" t="s">
        <v>255</v>
      </c>
      <c r="L10" s="81">
        <f>65.616%*1.06</f>
        <v>0.69552959999999997</v>
      </c>
      <c r="M10" s="81"/>
      <c r="N10" s="242">
        <f>78.437%*(1-0.09)</f>
        <v>0.71377670000000004</v>
      </c>
      <c r="O10" s="242"/>
      <c r="P10" s="81"/>
      <c r="Q10" s="81"/>
      <c r="R10" s="81"/>
      <c r="S10" s="81"/>
      <c r="T10" s="81"/>
      <c r="U10" s="82"/>
      <c r="W10" t="s">
        <v>373</v>
      </c>
    </row>
    <row r="11" spans="1:44" x14ac:dyDescent="0.25">
      <c r="A11" s="88"/>
      <c r="B11" s="88"/>
      <c r="C11" s="88"/>
      <c r="D11" s="88"/>
      <c r="E11" s="243">
        <v>0.1464</v>
      </c>
      <c r="F11" s="243"/>
      <c r="G11" s="88"/>
      <c r="H11" s="88"/>
      <c r="I11" s="88"/>
      <c r="J11" s="89"/>
      <c r="K11" s="87" t="s">
        <v>257</v>
      </c>
      <c r="L11" s="88"/>
      <c r="M11" s="88"/>
      <c r="N11" s="88"/>
      <c r="O11" s="88"/>
      <c r="P11" s="243">
        <v>0.1464</v>
      </c>
      <c r="Q11" s="243"/>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42">
        <v>0.42514999999999997</v>
      </c>
      <c r="B13" s="242"/>
      <c r="C13" s="242">
        <v>0.85</v>
      </c>
      <c r="D13" s="242"/>
      <c r="E13" s="81"/>
      <c r="F13" s="81"/>
      <c r="G13" s="81"/>
      <c r="H13" s="81"/>
      <c r="I13" s="81"/>
      <c r="J13" s="82"/>
      <c r="K13" s="80" t="s">
        <v>260</v>
      </c>
      <c r="L13" s="242">
        <v>0.42514999999999997</v>
      </c>
      <c r="M13" s="242"/>
      <c r="N13" s="242">
        <v>0.85</v>
      </c>
      <c r="O13" s="242"/>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41">
        <v>0.23365</v>
      </c>
      <c r="F14" s="241"/>
      <c r="G14" s="85"/>
      <c r="H14" s="85"/>
      <c r="I14" s="85"/>
      <c r="J14" s="86"/>
      <c r="K14" s="84" t="s">
        <v>263</v>
      </c>
      <c r="L14" s="85"/>
      <c r="M14" s="85"/>
      <c r="N14" s="85"/>
      <c r="O14" s="85"/>
      <c r="P14" s="241">
        <v>0.23365</v>
      </c>
      <c r="Q14" s="241"/>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42">
        <v>0.51382000000000005</v>
      </c>
      <c r="D15" s="242"/>
      <c r="E15" s="81"/>
      <c r="F15" s="81"/>
      <c r="G15" s="81"/>
      <c r="H15" s="81"/>
      <c r="I15" s="81"/>
      <c r="J15" s="82"/>
      <c r="K15" s="80" t="s">
        <v>265</v>
      </c>
      <c r="L15" s="81">
        <v>1</v>
      </c>
      <c r="M15" s="92"/>
      <c r="N15" s="242">
        <v>0.51382000000000005</v>
      </c>
      <c r="O15" s="242"/>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43">
        <v>4.3869999999999999E-2</v>
      </c>
      <c r="F16" s="243"/>
      <c r="G16" s="88"/>
      <c r="H16" s="88"/>
      <c r="I16" s="88"/>
      <c r="J16" s="89"/>
      <c r="K16" s="87" t="s">
        <v>267</v>
      </c>
      <c r="L16" s="88"/>
      <c r="M16" s="88"/>
      <c r="N16" s="88"/>
      <c r="O16" s="88"/>
      <c r="P16" s="243">
        <v>4.3869999999999999E-2</v>
      </c>
      <c r="Q16" s="243"/>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42">
        <v>0.46146999999999999</v>
      </c>
      <c r="D18" s="242"/>
      <c r="E18" s="81"/>
      <c r="F18" s="81"/>
      <c r="G18" s="81"/>
      <c r="H18" s="81"/>
      <c r="I18" s="81"/>
      <c r="J18" s="82"/>
      <c r="K18" s="80" t="s">
        <v>271</v>
      </c>
      <c r="L18" s="81">
        <v>0.91232999999999997</v>
      </c>
      <c r="M18" s="92"/>
      <c r="N18" s="242">
        <f>46.147%*(1-0.08)</f>
        <v>0.4245524</v>
      </c>
      <c r="O18" s="242"/>
      <c r="P18" s="81"/>
      <c r="Q18" s="81"/>
      <c r="R18" s="81"/>
      <c r="S18" s="81"/>
      <c r="T18" s="81"/>
      <c r="U18" s="82"/>
      <c r="W18" t="s">
        <v>391</v>
      </c>
      <c r="AC18" t="s">
        <v>392</v>
      </c>
    </row>
    <row r="19" spans="1:39" x14ac:dyDescent="0.25">
      <c r="A19" s="88"/>
      <c r="B19" s="88"/>
      <c r="C19" s="88"/>
      <c r="D19" s="88"/>
      <c r="E19" s="243">
        <v>0.15035999999999999</v>
      </c>
      <c r="F19" s="243"/>
      <c r="G19" s="88"/>
      <c r="H19" s="88"/>
      <c r="I19" s="88"/>
      <c r="J19" s="89"/>
      <c r="K19" s="87" t="s">
        <v>273</v>
      </c>
      <c r="L19" s="88"/>
      <c r="M19" s="88"/>
      <c r="N19" s="88"/>
      <c r="O19" s="88"/>
      <c r="P19" s="243">
        <v>0.15035999999999999</v>
      </c>
      <c r="Q19" s="243"/>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42">
        <v>0.38878000000000001</v>
      </c>
      <c r="D21" s="242"/>
      <c r="E21" s="81"/>
      <c r="F21" s="81"/>
      <c r="G21" s="81"/>
      <c r="H21" s="81"/>
      <c r="I21" s="81"/>
      <c r="J21" s="82"/>
      <c r="K21" s="80" t="s">
        <v>277</v>
      </c>
      <c r="L21" s="81">
        <v>0.69059999999999999</v>
      </c>
      <c r="M21" s="92"/>
      <c r="N21" s="242">
        <v>0.38878000000000001</v>
      </c>
      <c r="O21" s="242"/>
      <c r="P21" s="81"/>
      <c r="Q21" s="81"/>
      <c r="R21" s="81"/>
      <c r="S21" s="81"/>
      <c r="T21" s="81"/>
      <c r="U21" s="82"/>
      <c r="W21" t="s">
        <v>397</v>
      </c>
      <c r="AC21" t="s">
        <v>398</v>
      </c>
      <c r="AI21" t="s">
        <v>399</v>
      </c>
    </row>
    <row r="22" spans="1:39" x14ac:dyDescent="0.25">
      <c r="A22" s="88"/>
      <c r="B22" s="88"/>
      <c r="C22" s="88"/>
      <c r="D22" s="88"/>
      <c r="E22" s="243">
        <v>0.2099</v>
      </c>
      <c r="F22" s="243"/>
      <c r="G22" s="88"/>
      <c r="H22" s="88"/>
      <c r="I22" s="88"/>
      <c r="J22" s="89"/>
      <c r="K22" s="87" t="s">
        <v>279</v>
      </c>
      <c r="L22" s="88"/>
      <c r="M22" s="88"/>
      <c r="N22" s="88"/>
      <c r="O22" s="88"/>
      <c r="P22" s="243">
        <v>0.2099</v>
      </c>
      <c r="Q22" s="243"/>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42">
        <v>0.70006000000000002</v>
      </c>
      <c r="D24" s="242"/>
      <c r="E24" s="81"/>
      <c r="F24" s="81"/>
      <c r="G24" s="81"/>
      <c r="H24" s="81"/>
      <c r="I24" s="81"/>
      <c r="J24" s="82"/>
      <c r="K24" s="80" t="s">
        <v>284</v>
      </c>
      <c r="L24" s="81">
        <v>0.68315000000000003</v>
      </c>
      <c r="M24" s="92"/>
      <c r="N24" s="242">
        <v>0.70006000000000002</v>
      </c>
      <c r="O24" s="242"/>
      <c r="P24" s="81"/>
      <c r="Q24" s="81"/>
      <c r="R24" s="81"/>
      <c r="S24" s="81"/>
      <c r="T24" s="81"/>
      <c r="U24" s="82"/>
      <c r="W24" t="s">
        <v>406</v>
      </c>
      <c r="AC24" t="s">
        <v>407</v>
      </c>
      <c r="AI24" s="1" t="s">
        <v>408</v>
      </c>
      <c r="AK24" s="76"/>
      <c r="AL24" s="76"/>
      <c r="AM24" s="76"/>
    </row>
    <row r="25" spans="1:39" x14ac:dyDescent="0.25">
      <c r="A25" s="88"/>
      <c r="B25" s="88"/>
      <c r="C25" s="88"/>
      <c r="D25" s="88"/>
      <c r="E25" s="243">
        <v>0.152</v>
      </c>
      <c r="F25" s="243"/>
      <c r="G25" s="88"/>
      <c r="H25" s="88"/>
      <c r="I25" s="88"/>
      <c r="J25" s="89"/>
      <c r="K25" s="87" t="s">
        <v>287</v>
      </c>
      <c r="L25" s="88"/>
      <c r="M25" s="88"/>
      <c r="N25" s="88"/>
      <c r="O25" s="88"/>
      <c r="P25" s="243">
        <v>0.152</v>
      </c>
      <c r="Q25" s="243"/>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42">
        <v>0.42459999999999998</v>
      </c>
      <c r="D27" s="242"/>
      <c r="E27" s="81"/>
      <c r="F27" s="81"/>
      <c r="G27" s="81"/>
      <c r="H27" s="81"/>
      <c r="I27" s="246"/>
      <c r="J27" s="247"/>
      <c r="K27" s="80" t="s">
        <v>292</v>
      </c>
      <c r="L27" s="81">
        <v>0.18545</v>
      </c>
      <c r="M27" s="81">
        <v>9.2719999999999997E-2</v>
      </c>
      <c r="N27" s="242">
        <v>0.42459999999999998</v>
      </c>
      <c r="O27" s="242"/>
      <c r="P27" s="81"/>
      <c r="Q27" s="81"/>
      <c r="R27" s="81"/>
      <c r="S27" s="81"/>
      <c r="T27" s="246"/>
      <c r="U27" s="247"/>
      <c r="W27" t="s">
        <v>415</v>
      </c>
      <c r="AC27" t="s">
        <v>416</v>
      </c>
      <c r="AI27" s="1" t="s">
        <v>417</v>
      </c>
    </row>
    <row r="28" spans="1:39" x14ac:dyDescent="0.25">
      <c r="A28" s="88"/>
      <c r="B28" s="88"/>
      <c r="C28" s="88"/>
      <c r="D28" s="88"/>
      <c r="E28" s="243">
        <v>1</v>
      </c>
      <c r="F28" s="243"/>
      <c r="G28" s="88"/>
      <c r="H28" s="88"/>
      <c r="I28" s="244"/>
      <c r="J28" s="245"/>
      <c r="K28" s="87" t="s">
        <v>295</v>
      </c>
      <c r="L28" s="88"/>
      <c r="M28" s="88"/>
      <c r="N28" s="88"/>
      <c r="O28" s="88"/>
      <c r="P28" s="243">
        <v>1</v>
      </c>
      <c r="Q28" s="243"/>
      <c r="R28" s="88"/>
      <c r="S28" s="88"/>
      <c r="T28" s="244"/>
      <c r="U28" s="245"/>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48">
        <v>0.21</v>
      </c>
      <c r="U29" s="249"/>
      <c r="W29" t="s">
        <v>420</v>
      </c>
      <c r="AC29" t="s">
        <v>421</v>
      </c>
    </row>
    <row r="30" spans="1:39" ht="15.75" thickBot="1" x14ac:dyDescent="0.3">
      <c r="A30" s="85"/>
      <c r="B30" s="85"/>
      <c r="C30" s="85"/>
      <c r="D30" s="85"/>
      <c r="E30" s="90"/>
      <c r="F30" s="90"/>
      <c r="G30" s="85">
        <v>0.24451999999999999</v>
      </c>
      <c r="H30" s="85">
        <v>0.1226</v>
      </c>
      <c r="I30" s="248">
        <v>0.34044000000000002</v>
      </c>
      <c r="J30" s="249"/>
      <c r="K30" s="84" t="s">
        <v>298</v>
      </c>
      <c r="L30" s="85"/>
      <c r="M30" s="85"/>
      <c r="N30" s="85"/>
      <c r="O30" s="85"/>
      <c r="P30" s="90"/>
      <c r="Q30" s="90"/>
      <c r="R30" s="85">
        <v>0.2843255813953488</v>
      </c>
      <c r="S30" s="85">
        <v>0.14255813953488372</v>
      </c>
      <c r="T30" s="248">
        <f>34.044%*1.05</f>
        <v>0.357462</v>
      </c>
      <c r="U30" s="249"/>
      <c r="W30" t="s">
        <v>422</v>
      </c>
      <c r="AC30" t="s">
        <v>423</v>
      </c>
      <c r="AJ30" s="125" t="s">
        <v>424</v>
      </c>
      <c r="AK30" s="125" t="s">
        <v>425</v>
      </c>
    </row>
    <row r="31" spans="1:39" x14ac:dyDescent="0.25">
      <c r="A31" s="81">
        <v>0.27438000000000001</v>
      </c>
      <c r="B31" s="81">
        <v>0.13719000000000001</v>
      </c>
      <c r="C31" s="242">
        <v>0.62792999999999999</v>
      </c>
      <c r="D31" s="242"/>
      <c r="E31" s="81"/>
      <c r="F31" s="81"/>
      <c r="G31" s="81"/>
      <c r="H31" s="81"/>
      <c r="I31" s="246"/>
      <c r="J31" s="247"/>
      <c r="K31" s="80" t="s">
        <v>300</v>
      </c>
      <c r="L31" s="81">
        <v>0.27438000000000001</v>
      </c>
      <c r="M31" s="81">
        <v>0.13719000000000001</v>
      </c>
      <c r="N31" s="242">
        <v>0.62792999999999999</v>
      </c>
      <c r="O31" s="242"/>
      <c r="P31" s="81"/>
      <c r="Q31" s="81"/>
      <c r="R31" s="81"/>
      <c r="S31" s="81"/>
      <c r="T31" s="246"/>
      <c r="U31" s="247"/>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48">
        <v>0.12</v>
      </c>
      <c r="U32" s="249"/>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48">
        <v>0.23748</v>
      </c>
      <c r="J33" s="249"/>
      <c r="K33" s="84" t="s">
        <v>303</v>
      </c>
      <c r="L33" s="85"/>
      <c r="M33" s="85"/>
      <c r="N33" s="90"/>
      <c r="O33" s="90"/>
      <c r="P33" s="85"/>
      <c r="Q33" s="85"/>
      <c r="R33" s="85">
        <v>0.13906976744186045</v>
      </c>
      <c r="S33" s="85">
        <v>6.8837209302325592E-2</v>
      </c>
      <c r="T33" s="248">
        <f>23.748%*0.8</f>
        <v>0.18998400000000004</v>
      </c>
      <c r="U33" s="249"/>
      <c r="W33" t="s">
        <v>434</v>
      </c>
      <c r="AC33" t="s">
        <v>435</v>
      </c>
      <c r="AJ33" s="125" t="s">
        <v>436</v>
      </c>
      <c r="AK33" s="125" t="s">
        <v>437</v>
      </c>
    </row>
    <row r="34" spans="1:37" x14ac:dyDescent="0.25">
      <c r="A34" s="81">
        <v>0.11212</v>
      </c>
      <c r="B34" s="81">
        <v>5.6059999999999999E-2</v>
      </c>
      <c r="C34" s="242">
        <v>0.23462</v>
      </c>
      <c r="D34" s="242"/>
      <c r="E34" s="81"/>
      <c r="F34" s="81"/>
      <c r="G34" s="81"/>
      <c r="H34" s="81"/>
      <c r="I34" s="246"/>
      <c r="J34" s="247"/>
      <c r="K34" s="80" t="s">
        <v>305</v>
      </c>
      <c r="L34" s="81">
        <f>11.212%*0.75</f>
        <v>8.4089999999999998E-2</v>
      </c>
      <c r="M34" s="81">
        <f>5.606%*0.75</f>
        <v>4.2044999999999999E-2</v>
      </c>
      <c r="N34" s="242">
        <f>23.462%*0.75</f>
        <v>0.17596499999999998</v>
      </c>
      <c r="O34" s="242"/>
      <c r="P34" s="81"/>
      <c r="Q34" s="81"/>
      <c r="R34" s="81"/>
      <c r="S34" s="81"/>
      <c r="T34" s="246"/>
      <c r="U34" s="247"/>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48">
        <v>0.31</v>
      </c>
      <c r="U35" s="249"/>
      <c r="W35" t="s">
        <v>442</v>
      </c>
      <c r="AC35" t="s">
        <v>443</v>
      </c>
    </row>
    <row r="36" spans="1:37" ht="15.75" thickBot="1" x14ac:dyDescent="0.3">
      <c r="A36" s="85"/>
      <c r="B36" s="85"/>
      <c r="C36" s="90"/>
      <c r="D36" s="90"/>
      <c r="E36" s="85"/>
      <c r="F36" s="85"/>
      <c r="G36" s="85">
        <v>0.23788000000000001</v>
      </c>
      <c r="H36" s="85">
        <v>0.11894</v>
      </c>
      <c r="I36" s="248">
        <v>0.50244</v>
      </c>
      <c r="J36" s="249"/>
      <c r="K36" s="84" t="s">
        <v>307</v>
      </c>
      <c r="L36" s="85"/>
      <c r="M36" s="85"/>
      <c r="N36" s="90"/>
      <c r="O36" s="90"/>
      <c r="P36" s="85"/>
      <c r="Q36" s="85"/>
      <c r="R36" s="85">
        <v>0.2766046511627907</v>
      </c>
      <c r="S36" s="85">
        <v>0.13830232558139535</v>
      </c>
      <c r="T36" s="248">
        <f>50.244%*1.05</f>
        <v>0.52756199999999998</v>
      </c>
      <c r="U36" s="249"/>
      <c r="AC36" t="s">
        <v>444</v>
      </c>
    </row>
    <row r="37" spans="1:37" ht="19.5" thickBot="1" x14ac:dyDescent="0.35">
      <c r="A37" s="94"/>
      <c r="B37" s="94"/>
      <c r="C37" s="94"/>
      <c r="D37" s="94"/>
      <c r="E37" s="250">
        <v>0.94696999999999998</v>
      </c>
      <c r="F37" s="250"/>
      <c r="G37" s="94"/>
      <c r="H37" s="94"/>
      <c r="I37" s="251"/>
      <c r="J37" s="252"/>
      <c r="K37" s="93" t="s">
        <v>309</v>
      </c>
      <c r="L37" s="94"/>
      <c r="M37" s="94"/>
      <c r="N37" s="94"/>
      <c r="O37" s="94"/>
      <c r="P37" s="250">
        <v>0.94696999999999998</v>
      </c>
      <c r="Q37" s="250"/>
      <c r="R37" s="94"/>
      <c r="S37" s="94"/>
      <c r="T37" s="251"/>
      <c r="U37" s="252"/>
      <c r="W37" s="258" t="s">
        <v>261</v>
      </c>
      <c r="X37" s="258"/>
      <c r="AC37" t="s">
        <v>445</v>
      </c>
    </row>
    <row r="38" spans="1:37" x14ac:dyDescent="0.25">
      <c r="A38" s="242">
        <v>0.15762999999999999</v>
      </c>
      <c r="B38" s="242"/>
      <c r="C38" s="242">
        <v>0.36070000000000002</v>
      </c>
      <c r="D38" s="242"/>
      <c r="E38" s="81"/>
      <c r="F38" s="81"/>
      <c r="G38" s="81"/>
      <c r="H38" s="81"/>
      <c r="I38" s="246"/>
      <c r="J38" s="247"/>
      <c r="K38" s="80" t="s">
        <v>310</v>
      </c>
      <c r="L38" s="242">
        <v>0.15762999999999999</v>
      </c>
      <c r="M38" s="242"/>
      <c r="N38" s="242">
        <v>0.36070000000000002</v>
      </c>
      <c r="O38" s="242"/>
      <c r="P38" s="81"/>
      <c r="Q38" s="81"/>
      <c r="R38" s="81"/>
      <c r="S38" s="81"/>
      <c r="T38" s="246"/>
      <c r="U38" s="247"/>
      <c r="AC38" t="s">
        <v>446</v>
      </c>
    </row>
    <row r="39" spans="1:37" x14ac:dyDescent="0.25">
      <c r="A39" s="88"/>
      <c r="B39" s="88"/>
      <c r="C39" s="88"/>
      <c r="D39" s="88"/>
      <c r="E39" s="243">
        <v>0.85</v>
      </c>
      <c r="F39" s="243"/>
      <c r="G39" s="88"/>
      <c r="H39" s="88"/>
      <c r="I39" s="244"/>
      <c r="J39" s="245"/>
      <c r="K39" s="87" t="s">
        <v>311</v>
      </c>
      <c r="L39" s="88"/>
      <c r="M39" s="88"/>
      <c r="N39" s="88"/>
      <c r="O39" s="88"/>
      <c r="P39" s="243">
        <v>0.85</v>
      </c>
      <c r="Q39" s="243"/>
      <c r="R39" s="88"/>
      <c r="S39" s="88"/>
      <c r="T39" s="244"/>
      <c r="U39" s="245"/>
      <c r="W39" t="s">
        <v>241</v>
      </c>
      <c r="AC39" t="s">
        <v>447</v>
      </c>
    </row>
    <row r="40" spans="1:37" ht="15.75" thickBot="1" x14ac:dyDescent="0.3">
      <c r="A40" s="85"/>
      <c r="B40" s="85"/>
      <c r="C40" s="85"/>
      <c r="D40" s="85"/>
      <c r="E40" s="90"/>
      <c r="F40" s="90"/>
      <c r="G40" s="85">
        <v>0.20784</v>
      </c>
      <c r="H40" s="85"/>
      <c r="I40" s="248">
        <v>0.28937000000000002</v>
      </c>
      <c r="J40" s="249"/>
      <c r="K40" s="84" t="s">
        <v>313</v>
      </c>
      <c r="L40" s="85"/>
      <c r="M40" s="85"/>
      <c r="N40" s="85"/>
      <c r="O40" s="85"/>
      <c r="P40" s="90"/>
      <c r="Q40" s="90"/>
      <c r="R40" s="85">
        <v>0.24167441860465114</v>
      </c>
      <c r="S40" s="85"/>
      <c r="T40" s="248">
        <v>0.28937000000000002</v>
      </c>
      <c r="U40" s="249"/>
      <c r="W40" t="s">
        <v>244</v>
      </c>
      <c r="AC40" t="s">
        <v>448</v>
      </c>
    </row>
    <row r="41" spans="1:37" x14ac:dyDescent="0.25">
      <c r="A41" s="242">
        <v>0.20368</v>
      </c>
      <c r="B41" s="242"/>
      <c r="C41" s="242">
        <v>0.33767000000000003</v>
      </c>
      <c r="D41" s="242"/>
      <c r="E41" s="81"/>
      <c r="F41" s="81"/>
      <c r="G41" s="81"/>
      <c r="H41" s="81"/>
      <c r="I41" s="246"/>
      <c r="J41" s="247"/>
      <c r="K41" s="80" t="s">
        <v>315</v>
      </c>
      <c r="L41" s="242">
        <v>0.20368</v>
      </c>
      <c r="M41" s="242"/>
      <c r="N41" s="242">
        <v>0.33767000000000003</v>
      </c>
      <c r="O41" s="242"/>
      <c r="P41" s="81"/>
      <c r="Q41" s="81"/>
      <c r="R41" s="81"/>
      <c r="S41" s="81"/>
      <c r="T41" s="246"/>
      <c r="U41" s="247"/>
      <c r="W41" t="s">
        <v>247</v>
      </c>
      <c r="AC41" t="s">
        <v>449</v>
      </c>
    </row>
    <row r="42" spans="1:37" x14ac:dyDescent="0.25">
      <c r="A42" s="88"/>
      <c r="B42" s="88"/>
      <c r="C42" s="88"/>
      <c r="D42" s="88"/>
      <c r="E42" s="243">
        <v>0.89815999999999996</v>
      </c>
      <c r="F42" s="243"/>
      <c r="G42" s="88"/>
      <c r="H42" s="88"/>
      <c r="I42" s="244"/>
      <c r="J42" s="245"/>
      <c r="K42" s="87" t="s">
        <v>317</v>
      </c>
      <c r="L42" s="88"/>
      <c r="M42" s="88"/>
      <c r="N42" s="88"/>
      <c r="O42" s="88"/>
      <c r="P42" s="243">
        <v>0.89815999999999996</v>
      </c>
      <c r="Q42" s="243"/>
      <c r="R42" s="88"/>
      <c r="S42" s="88"/>
      <c r="T42" s="244"/>
      <c r="U42" s="245"/>
      <c r="AC42" t="s">
        <v>450</v>
      </c>
    </row>
    <row r="43" spans="1:37" x14ac:dyDescent="0.25">
      <c r="A43" s="88"/>
      <c r="B43" s="88"/>
      <c r="C43" s="88"/>
      <c r="D43" s="88"/>
      <c r="E43" s="95"/>
      <c r="F43" s="95"/>
      <c r="G43" s="88">
        <v>0.57364000000000004</v>
      </c>
      <c r="H43" s="88"/>
      <c r="I43" s="244"/>
      <c r="J43" s="245"/>
      <c r="K43" s="87" t="s">
        <v>319</v>
      </c>
      <c r="L43" s="88"/>
      <c r="M43" s="88"/>
      <c r="N43" s="88"/>
      <c r="O43" s="88"/>
      <c r="P43" s="95"/>
      <c r="Q43" s="95"/>
      <c r="R43" s="88">
        <v>0.6670232558139535</v>
      </c>
      <c r="S43" s="88"/>
      <c r="T43" s="244"/>
      <c r="U43" s="245"/>
      <c r="W43" t="s">
        <v>256</v>
      </c>
      <c r="AC43" t="s">
        <v>451</v>
      </c>
    </row>
    <row r="44" spans="1:37" ht="15.75" thickBot="1" x14ac:dyDescent="0.3">
      <c r="A44" s="85"/>
      <c r="B44" s="85"/>
      <c r="C44" s="85"/>
      <c r="D44" s="85"/>
      <c r="E44" s="90"/>
      <c r="F44" s="90"/>
      <c r="G44" s="85">
        <v>0.26422000000000001</v>
      </c>
      <c r="H44" s="85"/>
      <c r="I44" s="248">
        <v>0.2399</v>
      </c>
      <c r="J44" s="249"/>
      <c r="K44" s="84" t="s">
        <v>321</v>
      </c>
      <c r="L44" s="85"/>
      <c r="M44" s="85"/>
      <c r="N44" s="85"/>
      <c r="O44" s="85"/>
      <c r="P44" s="90"/>
      <c r="Q44" s="90"/>
      <c r="R44" s="85">
        <v>0.30723255813953487</v>
      </c>
      <c r="S44" s="85"/>
      <c r="T44" s="248">
        <f>23.99%*1.06</f>
        <v>0.25429399999999996</v>
      </c>
      <c r="U44" s="249"/>
      <c r="W44" t="s">
        <v>258</v>
      </c>
      <c r="AC44" t="s">
        <v>452</v>
      </c>
    </row>
    <row r="45" spans="1:37" x14ac:dyDescent="0.25">
      <c r="A45" s="81">
        <v>0.34708</v>
      </c>
      <c r="B45" s="92"/>
      <c r="C45" s="242">
        <v>0.20830000000000001</v>
      </c>
      <c r="D45" s="242"/>
      <c r="E45" s="81"/>
      <c r="F45" s="81"/>
      <c r="G45" s="81"/>
      <c r="H45" s="81"/>
      <c r="I45" s="246"/>
      <c r="J45" s="247"/>
      <c r="K45" s="80" t="s">
        <v>322</v>
      </c>
      <c r="L45" s="81">
        <v>0.34708</v>
      </c>
      <c r="M45" s="92"/>
      <c r="N45" s="242">
        <v>0.20830000000000001</v>
      </c>
      <c r="O45" s="242"/>
      <c r="P45" s="81"/>
      <c r="Q45" s="81"/>
      <c r="R45" s="81"/>
      <c r="S45" s="81"/>
      <c r="T45" s="246"/>
      <c r="U45" s="247"/>
      <c r="AC45" t="s">
        <v>453</v>
      </c>
    </row>
    <row r="46" spans="1:37" x14ac:dyDescent="0.25">
      <c r="A46" s="88"/>
      <c r="B46" s="88"/>
      <c r="C46" s="88"/>
      <c r="D46" s="88"/>
      <c r="E46" s="243">
        <v>0.52559999999999996</v>
      </c>
      <c r="F46" s="243"/>
      <c r="G46" s="88"/>
      <c r="H46" s="88"/>
      <c r="I46" s="244"/>
      <c r="J46" s="245"/>
      <c r="K46" s="87" t="s">
        <v>323</v>
      </c>
      <c r="L46" s="88"/>
      <c r="M46" s="88"/>
      <c r="N46" s="88"/>
      <c r="O46" s="88"/>
      <c r="P46" s="243">
        <v>0.52559999999999996</v>
      </c>
      <c r="Q46" s="243"/>
      <c r="R46" s="88"/>
      <c r="S46" s="88"/>
      <c r="T46" s="244"/>
      <c r="U46" s="245"/>
      <c r="W46" t="s">
        <v>373</v>
      </c>
      <c r="AC46" t="s">
        <v>454</v>
      </c>
    </row>
    <row r="47" spans="1:37" x14ac:dyDescent="0.25">
      <c r="A47" s="88"/>
      <c r="B47" s="88"/>
      <c r="C47" s="88"/>
      <c r="D47" s="88"/>
      <c r="E47" s="95"/>
      <c r="F47" s="95"/>
      <c r="G47" s="88">
        <v>0.84328000000000003</v>
      </c>
      <c r="H47" s="88"/>
      <c r="I47" s="244"/>
      <c r="J47" s="245"/>
      <c r="K47" s="87" t="s">
        <v>324</v>
      </c>
      <c r="L47" s="88"/>
      <c r="M47" s="88"/>
      <c r="N47" s="88"/>
      <c r="O47" s="88"/>
      <c r="P47" s="95"/>
      <c r="Q47" s="95"/>
      <c r="R47" s="88">
        <v>0.85308558139534874</v>
      </c>
      <c r="S47" s="88"/>
      <c r="T47" s="244"/>
      <c r="U47" s="245"/>
    </row>
    <row r="48" spans="1:37" ht="15.75" thickBot="1" x14ac:dyDescent="0.3">
      <c r="A48" s="85"/>
      <c r="B48" s="85"/>
      <c r="C48" s="85"/>
      <c r="D48" s="85"/>
      <c r="E48" s="90"/>
      <c r="F48" s="90"/>
      <c r="G48" s="85">
        <v>0.23543</v>
      </c>
      <c r="H48" s="85"/>
      <c r="I48" s="248">
        <v>0.13220000000000001</v>
      </c>
      <c r="J48" s="249"/>
      <c r="K48" s="84" t="s">
        <v>326</v>
      </c>
      <c r="L48" s="85"/>
      <c r="M48" s="85"/>
      <c r="N48" s="85"/>
      <c r="O48" s="85"/>
      <c r="P48" s="90"/>
      <c r="Q48" s="90"/>
      <c r="R48" s="85">
        <v>0.27375581395348836</v>
      </c>
      <c r="S48" s="85"/>
      <c r="T48" s="248">
        <f>13.22%*1.16</f>
        <v>0.15335200000000002</v>
      </c>
      <c r="U48" s="249"/>
      <c r="W48" t="s">
        <v>455</v>
      </c>
      <c r="AC48" t="s">
        <v>456</v>
      </c>
    </row>
    <row r="49" spans="1:30" ht="15.75" thickBot="1" x14ac:dyDescent="0.3">
      <c r="A49" s="94"/>
      <c r="B49" s="94"/>
      <c r="C49" s="94"/>
      <c r="D49" s="94"/>
      <c r="E49" s="250">
        <v>0.43773000000000001</v>
      </c>
      <c r="F49" s="250"/>
      <c r="G49" s="94"/>
      <c r="H49" s="94"/>
      <c r="I49" s="251"/>
      <c r="J49" s="252"/>
      <c r="K49" s="93" t="s">
        <v>367</v>
      </c>
      <c r="L49" s="94"/>
      <c r="M49" s="94"/>
      <c r="N49" s="94"/>
      <c r="O49" s="94"/>
      <c r="P49" s="250">
        <v>0.43773000000000001</v>
      </c>
      <c r="Q49" s="250"/>
      <c r="R49" s="94"/>
      <c r="S49" s="94"/>
      <c r="T49" s="251"/>
      <c r="U49" s="252"/>
      <c r="V49" s="40"/>
      <c r="W49" t="s">
        <v>457</v>
      </c>
    </row>
    <row r="50" spans="1:30" ht="18.75" x14ac:dyDescent="0.3">
      <c r="A50" s="81">
        <v>0.47361999999999999</v>
      </c>
      <c r="B50" s="92"/>
      <c r="C50" s="242">
        <v>0.28101999999999999</v>
      </c>
      <c r="D50" s="242"/>
      <c r="E50" s="81"/>
      <c r="F50" s="81"/>
      <c r="G50" s="81"/>
      <c r="H50" s="81"/>
      <c r="I50" s="246"/>
      <c r="J50" s="247"/>
      <c r="K50" s="80" t="s">
        <v>328</v>
      </c>
      <c r="L50" s="81">
        <v>0.47361999999999999</v>
      </c>
      <c r="M50" s="92"/>
      <c r="N50" s="242">
        <v>0.28101999999999999</v>
      </c>
      <c r="O50" s="242"/>
      <c r="P50" s="81"/>
      <c r="Q50" s="81"/>
      <c r="R50" s="81"/>
      <c r="S50" s="81"/>
      <c r="T50" s="246"/>
      <c r="U50" s="247"/>
      <c r="W50" t="s">
        <v>458</v>
      </c>
      <c r="AC50" s="258" t="s">
        <v>251</v>
      </c>
      <c r="AD50" s="258"/>
    </row>
    <row r="51" spans="1:30" x14ac:dyDescent="0.25">
      <c r="A51" s="88"/>
      <c r="B51" s="96"/>
      <c r="C51" s="95"/>
      <c r="D51" s="95"/>
      <c r="E51" s="88"/>
      <c r="F51" s="88"/>
      <c r="G51" s="88">
        <v>0.71950000000000003</v>
      </c>
      <c r="H51" s="88"/>
      <c r="I51" s="244"/>
      <c r="J51" s="245"/>
      <c r="K51" s="87" t="s">
        <v>329</v>
      </c>
      <c r="L51" s="88"/>
      <c r="M51" s="96"/>
      <c r="N51" s="95"/>
      <c r="O51" s="95"/>
      <c r="P51" s="88"/>
      <c r="Q51" s="88"/>
      <c r="R51" s="88">
        <v>0.66930232558139535</v>
      </c>
      <c r="S51" s="88"/>
      <c r="T51" s="244"/>
      <c r="U51" s="245"/>
      <c r="W51" t="s">
        <v>459</v>
      </c>
    </row>
    <row r="52" spans="1:30" ht="15.75" thickBot="1" x14ac:dyDescent="0.3">
      <c r="A52" s="85"/>
      <c r="B52" s="97"/>
      <c r="C52" s="90"/>
      <c r="D52" s="90"/>
      <c r="E52" s="85"/>
      <c r="F52" s="85"/>
      <c r="G52" s="85">
        <v>0.20451</v>
      </c>
      <c r="H52" s="85"/>
      <c r="I52" s="248">
        <v>9.1600000000000001E-2</v>
      </c>
      <c r="J52" s="249"/>
      <c r="K52" s="84" t="s">
        <v>331</v>
      </c>
      <c r="L52" s="85"/>
      <c r="M52" s="97"/>
      <c r="N52" s="90"/>
      <c r="O52" s="90"/>
      <c r="P52" s="85"/>
      <c r="Q52" s="85"/>
      <c r="R52" s="85">
        <v>0.23780232558139536</v>
      </c>
      <c r="S52" s="85"/>
      <c r="T52" s="248">
        <v>9.1600000000000001E-2</v>
      </c>
      <c r="U52" s="249"/>
      <c r="W52" t="s">
        <v>460</v>
      </c>
      <c r="AC52" t="s">
        <v>242</v>
      </c>
    </row>
    <row r="53" spans="1:30" x14ac:dyDescent="0.25">
      <c r="A53" s="81">
        <v>0.17321</v>
      </c>
      <c r="B53" s="92"/>
      <c r="C53" s="242">
        <v>9.2929999999999999E-2</v>
      </c>
      <c r="D53" s="242"/>
      <c r="E53" s="81"/>
      <c r="F53" s="81"/>
      <c r="G53" s="81"/>
      <c r="H53" s="81"/>
      <c r="I53" s="246"/>
      <c r="J53" s="247"/>
      <c r="K53" s="80" t="s">
        <v>333</v>
      </c>
      <c r="L53" s="81">
        <v>0.17321</v>
      </c>
      <c r="M53" s="92"/>
      <c r="N53" s="242">
        <f>9.293%*0.8</f>
        <v>7.4344000000000007E-2</v>
      </c>
      <c r="O53" s="242"/>
      <c r="P53" s="81"/>
      <c r="Q53" s="81"/>
      <c r="R53" s="81"/>
      <c r="S53" s="81"/>
      <c r="T53" s="246"/>
      <c r="U53" s="247"/>
      <c r="W53" t="s">
        <v>461</v>
      </c>
      <c r="AC53" t="s">
        <v>245</v>
      </c>
    </row>
    <row r="54" spans="1:30" x14ac:dyDescent="0.25">
      <c r="A54" s="88"/>
      <c r="B54" s="96"/>
      <c r="C54" s="95"/>
      <c r="D54" s="95"/>
      <c r="E54" s="88"/>
      <c r="F54" s="88"/>
      <c r="G54" s="88">
        <v>1</v>
      </c>
      <c r="H54" s="88"/>
      <c r="I54" s="244"/>
      <c r="J54" s="245"/>
      <c r="K54" s="87" t="s">
        <v>335</v>
      </c>
      <c r="L54" s="88"/>
      <c r="M54" s="96"/>
      <c r="N54" s="95"/>
      <c r="O54" s="95"/>
      <c r="P54" s="88"/>
      <c r="Q54" s="88"/>
      <c r="R54" s="88">
        <v>1</v>
      </c>
      <c r="S54" s="88"/>
      <c r="T54" s="244"/>
      <c r="U54" s="245"/>
      <c r="W54" t="s">
        <v>462</v>
      </c>
      <c r="AC54" t="s">
        <v>247</v>
      </c>
    </row>
    <row r="55" spans="1:30" ht="15.75" thickBot="1" x14ac:dyDescent="0.3">
      <c r="A55" s="85"/>
      <c r="B55" s="97"/>
      <c r="C55" s="90"/>
      <c r="D55" s="90"/>
      <c r="E55" s="85"/>
      <c r="F55" s="85"/>
      <c r="G55" s="85">
        <v>0.26967000000000002</v>
      </c>
      <c r="H55" s="85"/>
      <c r="I55" s="248">
        <v>0.1535</v>
      </c>
      <c r="J55" s="249"/>
      <c r="K55" s="84" t="s">
        <v>337</v>
      </c>
      <c r="L55" s="85"/>
      <c r="M55" s="97"/>
      <c r="N55" s="90"/>
      <c r="O55" s="90"/>
      <c r="P55" s="85"/>
      <c r="Q55" s="85"/>
      <c r="R55" s="85">
        <v>0.31356976744186049</v>
      </c>
      <c r="S55" s="85"/>
      <c r="T55" s="248">
        <v>0.1535</v>
      </c>
      <c r="U55" s="249"/>
      <c r="V55" s="40"/>
      <c r="W55" t="s">
        <v>463</v>
      </c>
    </row>
    <row r="56" spans="1:30" ht="15.75" thickBot="1" x14ac:dyDescent="0.3">
      <c r="A56" s="94"/>
      <c r="B56" s="94"/>
      <c r="C56" s="94"/>
      <c r="D56" s="94"/>
      <c r="E56" s="250">
        <v>0.43773000000000001</v>
      </c>
      <c r="F56" s="250"/>
      <c r="G56" s="94"/>
      <c r="H56" s="94"/>
      <c r="I56" s="251"/>
      <c r="J56" s="252"/>
      <c r="K56" s="93" t="s">
        <v>368</v>
      </c>
      <c r="L56" s="94"/>
      <c r="M56" s="94"/>
      <c r="N56" s="94"/>
      <c r="O56" s="94"/>
      <c r="P56" s="250">
        <f>43.773%*0.8</f>
        <v>0.35018400000000005</v>
      </c>
      <c r="Q56" s="250"/>
      <c r="R56" s="94"/>
      <c r="S56" s="94"/>
      <c r="T56" s="251"/>
      <c r="U56" s="252"/>
      <c r="V56" s="40"/>
      <c r="W56" t="s">
        <v>464</v>
      </c>
      <c r="AC56" t="s">
        <v>465</v>
      </c>
    </row>
    <row r="57" spans="1:30" x14ac:dyDescent="0.25">
      <c r="A57" s="81">
        <v>0.28996</v>
      </c>
      <c r="B57" s="92"/>
      <c r="C57" s="242">
        <v>0.25344</v>
      </c>
      <c r="D57" s="242"/>
      <c r="E57" s="81"/>
      <c r="F57" s="81"/>
      <c r="G57" s="81"/>
      <c r="H57" s="81"/>
      <c r="I57" s="246"/>
      <c r="J57" s="247"/>
      <c r="K57" s="80" t="s">
        <v>340</v>
      </c>
      <c r="L57" s="81">
        <v>0.28996</v>
      </c>
      <c r="M57" s="92"/>
      <c r="N57" s="242">
        <v>0.25344</v>
      </c>
      <c r="O57" s="242"/>
      <c r="P57" s="81"/>
      <c r="Q57" s="81"/>
      <c r="R57" s="81"/>
      <c r="S57" s="81"/>
      <c r="T57" s="246"/>
      <c r="U57" s="247"/>
      <c r="V57" s="40"/>
      <c r="W57" t="s">
        <v>466</v>
      </c>
    </row>
    <row r="58" spans="1:30" x14ac:dyDescent="0.25">
      <c r="A58" s="88"/>
      <c r="B58" s="88"/>
      <c r="C58" s="88"/>
      <c r="D58" s="88"/>
      <c r="E58" s="243">
        <v>0.65949000000000002</v>
      </c>
      <c r="F58" s="243"/>
      <c r="G58" s="88"/>
      <c r="H58" s="88"/>
      <c r="I58" s="244"/>
      <c r="J58" s="245"/>
      <c r="K58" s="87" t="s">
        <v>342</v>
      </c>
      <c r="L58" s="88"/>
      <c r="M58" s="88"/>
      <c r="N58" s="88"/>
      <c r="O58" s="88"/>
      <c r="P58" s="243">
        <f>65.949%*1.1</f>
        <v>0.72543900000000006</v>
      </c>
      <c r="Q58" s="243"/>
      <c r="R58" s="88"/>
      <c r="S58" s="88"/>
      <c r="T58" s="244"/>
      <c r="U58" s="245"/>
      <c r="V58" s="40"/>
      <c r="W58" t="s">
        <v>467</v>
      </c>
      <c r="AC58" t="s">
        <v>372</v>
      </c>
    </row>
    <row r="59" spans="1:30" x14ac:dyDescent="0.25">
      <c r="A59" s="88"/>
      <c r="B59" s="88"/>
      <c r="C59" s="88"/>
      <c r="D59" s="88"/>
      <c r="E59" s="95"/>
      <c r="F59" s="95"/>
      <c r="G59" s="88">
        <v>0.56411</v>
      </c>
      <c r="H59" s="88"/>
      <c r="I59" s="244"/>
      <c r="J59" s="245"/>
      <c r="K59" s="87" t="s">
        <v>344</v>
      </c>
      <c r="L59" s="88"/>
      <c r="M59" s="88"/>
      <c r="N59" s="88"/>
      <c r="O59" s="88"/>
      <c r="P59" s="95"/>
      <c r="Q59" s="95"/>
      <c r="R59" s="88">
        <v>0.70185779069767451</v>
      </c>
      <c r="S59" s="88"/>
      <c r="T59" s="244"/>
      <c r="U59" s="245"/>
      <c r="V59" s="40"/>
      <c r="W59" t="s">
        <v>468</v>
      </c>
    </row>
    <row r="60" spans="1:30" ht="15.75" thickBot="1" x14ac:dyDescent="0.3">
      <c r="A60" s="85"/>
      <c r="B60" s="85"/>
      <c r="C60" s="85"/>
      <c r="D60" s="85"/>
      <c r="E60" s="90"/>
      <c r="F60" s="90"/>
      <c r="G60" s="85">
        <v>0.14326</v>
      </c>
      <c r="H60" s="85"/>
      <c r="I60" s="248">
        <v>0.17191999999999999</v>
      </c>
      <c r="J60" s="249"/>
      <c r="K60" s="84" t="s">
        <v>346</v>
      </c>
      <c r="L60" s="85"/>
      <c r="M60" s="85"/>
      <c r="N60" s="85"/>
      <c r="O60" s="85"/>
      <c r="P60" s="90"/>
      <c r="Q60" s="90"/>
      <c r="R60" s="85">
        <v>0.2082267441860465</v>
      </c>
      <c r="S60" s="85"/>
      <c r="T60" s="248">
        <f>17.192%</f>
        <v>0.17191999999999999</v>
      </c>
      <c r="U60" s="249"/>
      <c r="V60" s="40"/>
      <c r="W60" t="s">
        <v>469</v>
      </c>
      <c r="AC60" t="s">
        <v>470</v>
      </c>
    </row>
    <row r="61" spans="1:30" x14ac:dyDescent="0.25">
      <c r="A61" s="81"/>
      <c r="B61" s="81"/>
      <c r="C61" s="81"/>
      <c r="D61" s="81"/>
      <c r="E61" s="98"/>
      <c r="F61" s="98"/>
      <c r="G61" s="81">
        <v>0.19162000000000001</v>
      </c>
      <c r="H61" s="81"/>
      <c r="I61" s="246"/>
      <c r="J61" s="247"/>
      <c r="K61" s="80" t="s">
        <v>348</v>
      </c>
      <c r="L61" s="81"/>
      <c r="M61" s="81"/>
      <c r="N61" s="81"/>
      <c r="O61" s="81"/>
      <c r="P61" s="98"/>
      <c r="Q61" s="98"/>
      <c r="R61" s="81">
        <v>0.22281395348837213</v>
      </c>
      <c r="S61" s="81"/>
      <c r="T61" s="246"/>
      <c r="U61" s="247"/>
      <c r="V61" s="40"/>
      <c r="W61" t="s">
        <v>471</v>
      </c>
      <c r="AC61" t="s">
        <v>472</v>
      </c>
    </row>
    <row r="62" spans="1:30" ht="15.75" thickBot="1" x14ac:dyDescent="0.3">
      <c r="A62" s="88"/>
      <c r="B62" s="88"/>
      <c r="C62" s="88"/>
      <c r="D62" s="88"/>
      <c r="E62" s="95"/>
      <c r="F62" s="95"/>
      <c r="G62" s="88">
        <v>0.49523</v>
      </c>
      <c r="H62" s="88"/>
      <c r="I62" s="244"/>
      <c r="J62" s="245"/>
      <c r="K62" s="87" t="s">
        <v>349</v>
      </c>
      <c r="L62" s="88"/>
      <c r="M62" s="88"/>
      <c r="N62" s="88"/>
      <c r="O62" s="88"/>
      <c r="P62" s="95"/>
      <c r="Q62" s="95"/>
      <c r="R62" s="88">
        <v>0.57584883720930236</v>
      </c>
      <c r="S62" s="88"/>
      <c r="T62" s="244"/>
      <c r="U62" s="245"/>
      <c r="V62" s="40"/>
      <c r="W62" t="s">
        <v>473</v>
      </c>
      <c r="AC62" t="s">
        <v>474</v>
      </c>
    </row>
    <row r="63" spans="1:30" x14ac:dyDescent="0.25">
      <c r="A63" s="88"/>
      <c r="B63" s="88"/>
      <c r="C63" s="88"/>
      <c r="D63" s="88"/>
      <c r="E63" s="95"/>
      <c r="F63" s="95"/>
      <c r="G63" s="88"/>
      <c r="H63" s="88"/>
      <c r="I63" s="108"/>
      <c r="J63" s="109"/>
      <c r="K63" s="87" t="s">
        <v>369</v>
      </c>
      <c r="L63" s="88"/>
      <c r="M63" s="88"/>
      <c r="N63" s="88"/>
      <c r="O63" s="88"/>
      <c r="P63" s="246">
        <v>0.15</v>
      </c>
      <c r="Q63" s="255"/>
      <c r="R63" s="88"/>
      <c r="S63" s="88"/>
      <c r="T63" s="108"/>
      <c r="U63" s="109"/>
      <c r="V63" s="40"/>
      <c r="W63" t="s">
        <v>475</v>
      </c>
      <c r="AC63" t="s">
        <v>476</v>
      </c>
    </row>
    <row r="64" spans="1:30" x14ac:dyDescent="0.25">
      <c r="A64" s="88"/>
      <c r="B64" s="88"/>
      <c r="C64" s="88"/>
      <c r="D64" s="88"/>
      <c r="E64" s="95"/>
      <c r="F64" s="95"/>
      <c r="G64" s="88">
        <v>0.47439999999999999</v>
      </c>
      <c r="H64" s="88"/>
      <c r="I64" s="244">
        <v>0.60697000000000001</v>
      </c>
      <c r="J64" s="245"/>
      <c r="K64" s="87" t="s">
        <v>350</v>
      </c>
      <c r="L64" s="88"/>
      <c r="M64" s="88"/>
      <c r="N64" s="88"/>
      <c r="O64" s="88"/>
      <c r="P64" s="95"/>
      <c r="Q64" s="95"/>
      <c r="R64" s="88">
        <v>0.55162790697674413</v>
      </c>
      <c r="S64" s="88"/>
      <c r="T64" s="244">
        <v>0.60697000000000001</v>
      </c>
      <c r="U64" s="245"/>
      <c r="V64" s="40"/>
      <c r="W64" t="s">
        <v>477</v>
      </c>
      <c r="AC64" t="s">
        <v>478</v>
      </c>
    </row>
    <row r="65" spans="1:29" ht="15.75" thickBot="1" x14ac:dyDescent="0.3">
      <c r="A65" s="85"/>
      <c r="B65" s="85"/>
      <c r="C65" s="85"/>
      <c r="D65" s="85"/>
      <c r="E65" s="90"/>
      <c r="F65" s="90"/>
      <c r="G65" s="85">
        <v>0.16774</v>
      </c>
      <c r="H65" s="85"/>
      <c r="I65" s="248">
        <v>0.24779999999999999</v>
      </c>
      <c r="J65" s="249"/>
      <c r="K65" s="84" t="s">
        <v>351</v>
      </c>
      <c r="L65" s="85"/>
      <c r="M65" s="85"/>
      <c r="N65" s="85"/>
      <c r="O65" s="85"/>
      <c r="P65" s="90"/>
      <c r="Q65" s="90"/>
      <c r="R65" s="85">
        <v>0.19504651162790698</v>
      </c>
      <c r="S65" s="85"/>
      <c r="T65" s="248">
        <v>0.24779999999999999</v>
      </c>
      <c r="U65" s="249"/>
      <c r="V65" s="40"/>
      <c r="W65" t="s">
        <v>479</v>
      </c>
      <c r="AC65" t="s">
        <v>480</v>
      </c>
    </row>
    <row r="66" spans="1:29" x14ac:dyDescent="0.25">
      <c r="A66" s="81"/>
      <c r="B66" s="81"/>
      <c r="C66" s="81"/>
      <c r="D66" s="81"/>
      <c r="E66" s="246">
        <v>0.45617999999999997</v>
      </c>
      <c r="F66" s="255"/>
      <c r="G66" s="81"/>
      <c r="H66" s="81"/>
      <c r="I66" s="246"/>
      <c r="J66" s="247"/>
      <c r="K66" s="80" t="s">
        <v>352</v>
      </c>
      <c r="L66" s="81"/>
      <c r="M66" s="81"/>
      <c r="N66" s="81"/>
      <c r="O66" s="81"/>
      <c r="P66" s="246">
        <v>0.45617999999999997</v>
      </c>
      <c r="Q66" s="255"/>
      <c r="R66" s="81"/>
      <c r="S66" s="81"/>
      <c r="T66" s="246"/>
      <c r="U66" s="247"/>
      <c r="V66" s="40"/>
      <c r="W66" t="s">
        <v>481</v>
      </c>
      <c r="AC66" t="s">
        <v>482</v>
      </c>
    </row>
    <row r="67" spans="1:29" x14ac:dyDescent="0.25">
      <c r="A67" s="88"/>
      <c r="B67" s="88"/>
      <c r="C67" s="88"/>
      <c r="D67" s="88"/>
      <c r="E67" s="88"/>
      <c r="F67" s="88"/>
      <c r="G67" s="88">
        <v>0.28649999999999998</v>
      </c>
      <c r="H67" s="88"/>
      <c r="I67" s="244">
        <v>0.80176999999999998</v>
      </c>
      <c r="J67" s="245"/>
      <c r="K67" s="87" t="s">
        <v>353</v>
      </c>
      <c r="L67" s="88"/>
      <c r="M67" s="88"/>
      <c r="N67" s="88"/>
      <c r="O67" s="88"/>
      <c r="P67" s="88"/>
      <c r="Q67" s="88"/>
      <c r="R67" s="88">
        <v>0.33313953488372089</v>
      </c>
      <c r="S67" s="88"/>
      <c r="T67" s="244">
        <v>0.50800000000000001</v>
      </c>
      <c r="U67" s="245"/>
      <c r="V67" s="40"/>
      <c r="AC67" t="s">
        <v>483</v>
      </c>
    </row>
    <row r="68" spans="1:29" x14ac:dyDescent="0.25">
      <c r="A68" s="88"/>
      <c r="B68" s="88"/>
      <c r="C68" s="88"/>
      <c r="D68" s="88"/>
      <c r="E68" s="88"/>
      <c r="F68" s="88"/>
      <c r="G68" s="88">
        <v>0.20932000000000001</v>
      </c>
      <c r="H68" s="88"/>
      <c r="I68" s="244">
        <v>0.50775999999999999</v>
      </c>
      <c r="J68" s="245"/>
      <c r="K68" s="87" t="s">
        <v>355</v>
      </c>
      <c r="L68" s="88"/>
      <c r="M68" s="88"/>
      <c r="N68" s="88"/>
      <c r="O68" s="88"/>
      <c r="P68" s="88"/>
      <c r="Q68" s="88"/>
      <c r="R68" s="88">
        <v>0.24339534883720934</v>
      </c>
      <c r="S68" s="88"/>
      <c r="T68" s="244">
        <v>0.50775999999999999</v>
      </c>
      <c r="U68" s="245"/>
      <c r="V68" s="40"/>
      <c r="AC68" t="s">
        <v>484</v>
      </c>
    </row>
    <row r="69" spans="1:29" ht="18.75" x14ac:dyDescent="0.3">
      <c r="A69" s="88"/>
      <c r="B69" s="88"/>
      <c r="C69" s="88"/>
      <c r="D69" s="88"/>
      <c r="E69" s="88"/>
      <c r="F69" s="88"/>
      <c r="G69" s="88">
        <v>0.14599000000000001</v>
      </c>
      <c r="H69" s="88"/>
      <c r="I69" s="244"/>
      <c r="J69" s="245"/>
      <c r="K69" s="87" t="s">
        <v>356</v>
      </c>
      <c r="L69" s="88"/>
      <c r="M69" s="88"/>
      <c r="N69" s="88"/>
      <c r="O69" s="88"/>
      <c r="P69" s="88"/>
      <c r="Q69" s="88"/>
      <c r="R69" s="88">
        <v>0.16975581395348838</v>
      </c>
      <c r="S69" s="88"/>
      <c r="T69" s="244"/>
      <c r="U69" s="245"/>
      <c r="V69" s="40"/>
      <c r="W69" s="258" t="s">
        <v>236</v>
      </c>
      <c r="X69" s="258"/>
      <c r="AC69" t="s">
        <v>485</v>
      </c>
    </row>
    <row r="70" spans="1:29" ht="15.75" thickBot="1" x14ac:dyDescent="0.3">
      <c r="A70" s="85"/>
      <c r="B70" s="85"/>
      <c r="C70" s="85"/>
      <c r="D70" s="85"/>
      <c r="E70" s="85"/>
      <c r="F70" s="85"/>
      <c r="G70" s="85">
        <v>0.12414</v>
      </c>
      <c r="H70" s="85"/>
      <c r="I70" s="248">
        <v>0.61785000000000001</v>
      </c>
      <c r="J70" s="249"/>
      <c r="K70" s="84" t="s">
        <v>357</v>
      </c>
      <c r="L70" s="85"/>
      <c r="M70" s="85"/>
      <c r="N70" s="85"/>
      <c r="O70" s="85"/>
      <c r="P70" s="85"/>
      <c r="Q70" s="85"/>
      <c r="R70" s="85">
        <v>0.14434883720930233</v>
      </c>
      <c r="S70" s="85"/>
      <c r="T70" s="248">
        <v>0.61785000000000001</v>
      </c>
      <c r="U70" s="249"/>
      <c r="V70" s="40"/>
      <c r="AC70" t="s">
        <v>486</v>
      </c>
    </row>
    <row r="71" spans="1:29" ht="15.75" thickBot="1" x14ac:dyDescent="0.3">
      <c r="A71" s="81"/>
      <c r="B71" s="81"/>
      <c r="C71" s="81"/>
      <c r="D71" s="81"/>
      <c r="E71" s="81"/>
      <c r="F71" s="81"/>
      <c r="G71" s="81">
        <v>0.23763000000000001</v>
      </c>
      <c r="H71" s="81"/>
      <c r="I71" s="246">
        <v>1</v>
      </c>
      <c r="J71" s="247"/>
      <c r="K71" s="80" t="s">
        <v>358</v>
      </c>
      <c r="L71" s="81"/>
      <c r="M71" s="81"/>
      <c r="N71" s="81"/>
      <c r="O71" s="81"/>
      <c r="P71" s="81"/>
      <c r="Q71" s="81"/>
      <c r="R71" s="81">
        <v>0.27631395348837212</v>
      </c>
      <c r="S71" s="81"/>
      <c r="T71" s="246">
        <v>1</v>
      </c>
      <c r="U71" s="247"/>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46">
        <v>0.25</v>
      </c>
      <c r="Q72" s="255"/>
      <c r="R72" s="110"/>
      <c r="S72" s="110"/>
      <c r="T72" s="111"/>
      <c r="U72" s="112"/>
      <c r="V72" s="40"/>
      <c r="W72" t="s">
        <v>285</v>
      </c>
      <c r="AC72" t="s">
        <v>488</v>
      </c>
    </row>
    <row r="73" spans="1:29" x14ac:dyDescent="0.25">
      <c r="A73" s="88"/>
      <c r="B73" s="88"/>
      <c r="C73" s="88"/>
      <c r="D73" s="88"/>
      <c r="E73" s="88"/>
      <c r="F73" s="88"/>
      <c r="G73" s="88">
        <v>0.17316000000000001</v>
      </c>
      <c r="H73" s="88"/>
      <c r="I73" s="244"/>
      <c r="J73" s="245"/>
      <c r="K73" s="87" t="s">
        <v>359</v>
      </c>
      <c r="L73" s="88"/>
      <c r="M73" s="88"/>
      <c r="N73" s="88"/>
      <c r="O73" s="88"/>
      <c r="P73" s="88"/>
      <c r="Q73" s="88"/>
      <c r="R73" s="88">
        <v>0.20134883720930236</v>
      </c>
      <c r="S73" s="88"/>
      <c r="T73" s="244"/>
      <c r="U73" s="245"/>
      <c r="V73" s="40"/>
      <c r="W73" t="s">
        <v>288</v>
      </c>
      <c r="AC73" t="s">
        <v>489</v>
      </c>
    </row>
    <row r="74" spans="1:29" ht="15.75" thickBot="1" x14ac:dyDescent="0.3">
      <c r="A74" s="85"/>
      <c r="B74" s="85"/>
      <c r="C74" s="85"/>
      <c r="D74" s="85"/>
      <c r="E74" s="85"/>
      <c r="F74" s="85"/>
      <c r="G74" s="85">
        <v>0.12317</v>
      </c>
      <c r="H74" s="85"/>
      <c r="I74" s="248">
        <v>0.33643600000000001</v>
      </c>
      <c r="J74" s="249"/>
      <c r="K74" s="84" t="s">
        <v>360</v>
      </c>
      <c r="L74" s="85"/>
      <c r="M74" s="85"/>
      <c r="N74" s="85"/>
      <c r="O74" s="85"/>
      <c r="P74" s="85"/>
      <c r="Q74" s="85"/>
      <c r="R74" s="85">
        <v>0.14322093023255814</v>
      </c>
      <c r="S74" s="85"/>
      <c r="T74" s="248">
        <v>0.33643600000000001</v>
      </c>
      <c r="U74" s="249"/>
      <c r="V74" s="40"/>
      <c r="AC74" t="s">
        <v>490</v>
      </c>
    </row>
    <row r="75" spans="1:29" x14ac:dyDescent="0.25">
      <c r="A75" s="81"/>
      <c r="B75" s="81"/>
      <c r="C75" s="81"/>
      <c r="D75" s="81"/>
      <c r="E75" s="81"/>
      <c r="F75" s="81"/>
      <c r="G75" s="81">
        <v>0.20199</v>
      </c>
      <c r="H75" s="81"/>
      <c r="I75" s="246">
        <v>0.85</v>
      </c>
      <c r="J75" s="247"/>
      <c r="K75" s="80" t="s">
        <v>361</v>
      </c>
      <c r="L75" s="81"/>
      <c r="M75" s="81"/>
      <c r="N75" s="81"/>
      <c r="O75" s="81"/>
      <c r="P75" s="81"/>
      <c r="Q75" s="81"/>
      <c r="R75" s="81">
        <v>0.23487209302325585</v>
      </c>
      <c r="S75" s="81"/>
      <c r="T75" s="246">
        <v>0.85</v>
      </c>
      <c r="U75" s="247"/>
      <c r="V75" s="40"/>
      <c r="W75" t="s">
        <v>293</v>
      </c>
      <c r="AC75" t="s">
        <v>491</v>
      </c>
    </row>
    <row r="76" spans="1:29" x14ac:dyDescent="0.25">
      <c r="A76" s="88"/>
      <c r="B76" s="88"/>
      <c r="C76" s="88"/>
      <c r="D76" s="88"/>
      <c r="E76" s="88"/>
      <c r="F76" s="88"/>
      <c r="G76" s="88">
        <v>0.17718999999999999</v>
      </c>
      <c r="H76" s="88"/>
      <c r="I76" s="244"/>
      <c r="J76" s="245"/>
      <c r="K76" s="87" t="s">
        <v>362</v>
      </c>
      <c r="L76" s="88"/>
      <c r="M76" s="88"/>
      <c r="N76" s="88"/>
      <c r="O76" s="88"/>
      <c r="P76" s="88"/>
      <c r="Q76" s="88"/>
      <c r="R76" s="88">
        <v>0.20603488372093021</v>
      </c>
      <c r="S76" s="88"/>
      <c r="T76" s="244"/>
      <c r="U76" s="245"/>
      <c r="V76" s="40"/>
      <c r="W76" t="s">
        <v>296</v>
      </c>
      <c r="AC76" t="s">
        <v>492</v>
      </c>
    </row>
    <row r="77" spans="1:29" ht="15.75" thickBot="1" x14ac:dyDescent="0.3">
      <c r="A77" s="100"/>
      <c r="B77" s="100"/>
      <c r="C77" s="100"/>
      <c r="D77" s="100"/>
      <c r="E77" s="100"/>
      <c r="F77" s="100"/>
      <c r="G77" s="100">
        <v>0.1047</v>
      </c>
      <c r="H77" s="100"/>
      <c r="I77" s="253">
        <v>0.28591</v>
      </c>
      <c r="J77" s="254"/>
      <c r="K77" s="99" t="s">
        <v>363</v>
      </c>
      <c r="L77" s="100"/>
      <c r="M77" s="100"/>
      <c r="N77" s="100"/>
      <c r="O77" s="100"/>
      <c r="P77" s="100"/>
      <c r="Q77" s="100"/>
      <c r="R77" s="100">
        <v>0.12174418604651163</v>
      </c>
      <c r="S77" s="100"/>
      <c r="T77" s="253">
        <v>0.28591</v>
      </c>
      <c r="U77" s="254"/>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 ref="I77:J77"/>
    <mergeCell ref="T77:U77"/>
    <mergeCell ref="I71:J71"/>
    <mergeCell ref="T71:U71"/>
    <mergeCell ref="P72:Q72"/>
    <mergeCell ref="I73:J73"/>
    <mergeCell ref="T73:U73"/>
    <mergeCell ref="I74:J74"/>
    <mergeCell ref="T74:U74"/>
    <mergeCell ref="E66:F66"/>
    <mergeCell ref="I66:J66"/>
    <mergeCell ref="P66:Q66"/>
    <mergeCell ref="T66:U66"/>
    <mergeCell ref="I67:J67"/>
    <mergeCell ref="T67:U67"/>
    <mergeCell ref="I62:J62"/>
    <mergeCell ref="T62:U62"/>
    <mergeCell ref="P63:Q63"/>
    <mergeCell ref="I64:J64"/>
    <mergeCell ref="T64:U64"/>
    <mergeCell ref="I65:J65"/>
    <mergeCell ref="T65:U65"/>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C53:D53"/>
    <mergeCell ref="I53:J53"/>
    <mergeCell ref="N53:O53"/>
    <mergeCell ref="T53:U53"/>
    <mergeCell ref="C50:D50"/>
    <mergeCell ref="I50:J50"/>
    <mergeCell ref="N50:O50"/>
    <mergeCell ref="T50:U50"/>
    <mergeCell ref="I51:J51"/>
    <mergeCell ref="T51:U51"/>
    <mergeCell ref="T48:U48"/>
    <mergeCell ref="E49:F49"/>
    <mergeCell ref="I49:J49"/>
    <mergeCell ref="P49:Q49"/>
    <mergeCell ref="T49:U49"/>
    <mergeCell ref="E46:F46"/>
    <mergeCell ref="I46:J46"/>
    <mergeCell ref="P46:Q46"/>
    <mergeCell ref="T46:U46"/>
    <mergeCell ref="I47:J47"/>
    <mergeCell ref="T47:U47"/>
    <mergeCell ref="I44:J44"/>
    <mergeCell ref="T44:U44"/>
    <mergeCell ref="C45:D45"/>
    <mergeCell ref="I45:J45"/>
    <mergeCell ref="N45:O45"/>
    <mergeCell ref="T45:U45"/>
    <mergeCell ref="E42:F42"/>
    <mergeCell ref="I42:J42"/>
    <mergeCell ref="P42:Q42"/>
    <mergeCell ref="T42:U42"/>
    <mergeCell ref="I43:J43"/>
    <mergeCell ref="T43:U43"/>
    <mergeCell ref="A41:B41"/>
    <mergeCell ref="C41:D41"/>
    <mergeCell ref="I41:J41"/>
    <mergeCell ref="L41:M41"/>
    <mergeCell ref="N41:O41"/>
    <mergeCell ref="T41:U41"/>
    <mergeCell ref="E39:F39"/>
    <mergeCell ref="I39:J39"/>
    <mergeCell ref="P39:Q39"/>
    <mergeCell ref="T39:U39"/>
    <mergeCell ref="I40:J40"/>
    <mergeCell ref="T40:U40"/>
    <mergeCell ref="A38:B38"/>
    <mergeCell ref="C38:D38"/>
    <mergeCell ref="I38:J38"/>
    <mergeCell ref="L38:M38"/>
    <mergeCell ref="N38:O38"/>
    <mergeCell ref="T38:U38"/>
    <mergeCell ref="T35:U35"/>
    <mergeCell ref="I36:J36"/>
    <mergeCell ref="T36:U36"/>
    <mergeCell ref="E37:F37"/>
    <mergeCell ref="I37:J37"/>
    <mergeCell ref="P37:Q37"/>
    <mergeCell ref="T37:U37"/>
    <mergeCell ref="T32:U32"/>
    <mergeCell ref="I33:J33"/>
    <mergeCell ref="T33:U33"/>
    <mergeCell ref="C34:D34"/>
    <mergeCell ref="I34:J34"/>
    <mergeCell ref="N34:O34"/>
    <mergeCell ref="T34:U34"/>
    <mergeCell ref="I30:J30"/>
    <mergeCell ref="T30:U30"/>
    <mergeCell ref="C31:D31"/>
    <mergeCell ref="I31:J31"/>
    <mergeCell ref="N31:O31"/>
    <mergeCell ref="T31:U31"/>
    <mergeCell ref="T27:U27"/>
    <mergeCell ref="E28:F28"/>
    <mergeCell ref="I28:J28"/>
    <mergeCell ref="P28:Q28"/>
    <mergeCell ref="T28:U28"/>
    <mergeCell ref="T29:U29"/>
    <mergeCell ref="C24:D24"/>
    <mergeCell ref="N24:O24"/>
    <mergeCell ref="E25:F25"/>
    <mergeCell ref="P25:Q25"/>
    <mergeCell ref="C27:D27"/>
    <mergeCell ref="I27:J27"/>
    <mergeCell ref="N27:O27"/>
    <mergeCell ref="E19:F19"/>
    <mergeCell ref="P19:Q19"/>
    <mergeCell ref="C21:D21"/>
    <mergeCell ref="N21:O21"/>
    <mergeCell ref="E22:F22"/>
    <mergeCell ref="P22:Q22"/>
    <mergeCell ref="C15:D15"/>
    <mergeCell ref="N15:O15"/>
    <mergeCell ref="E16:F16"/>
    <mergeCell ref="P16:Q16"/>
    <mergeCell ref="C18:D18"/>
    <mergeCell ref="N18:O18"/>
    <mergeCell ref="A13:B13"/>
    <mergeCell ref="C13:D13"/>
    <mergeCell ref="L13:M13"/>
    <mergeCell ref="N13:O13"/>
    <mergeCell ref="E14:F14"/>
    <mergeCell ref="P14:Q14"/>
    <mergeCell ref="E9:F9"/>
    <mergeCell ref="P9:Q9"/>
    <mergeCell ref="C10:D10"/>
    <mergeCell ref="N10:O10"/>
    <mergeCell ref="E11:F11"/>
    <mergeCell ref="P11:Q11"/>
    <mergeCell ref="C8:D8"/>
    <mergeCell ref="N8:O8"/>
    <mergeCell ref="A4:B4"/>
    <mergeCell ref="C4:D4"/>
    <mergeCell ref="L4:M4"/>
    <mergeCell ref="N4:O4"/>
    <mergeCell ref="A5:B5"/>
    <mergeCell ref="C5:D5"/>
    <mergeCell ref="L5:M5"/>
    <mergeCell ref="N5:O5"/>
    <mergeCell ref="C3:D3"/>
    <mergeCell ref="E3:F3"/>
    <mergeCell ref="I3:J3"/>
    <mergeCell ref="N3:O3"/>
    <mergeCell ref="P3:Q3"/>
    <mergeCell ref="T3:U3"/>
    <mergeCell ref="C6:D6"/>
    <mergeCell ref="N6:O6"/>
    <mergeCell ref="E7:F7"/>
    <mergeCell ref="P7:Q7"/>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59" t="s">
        <v>515</v>
      </c>
      <c r="C4" s="259"/>
      <c r="D4" s="130" t="s">
        <v>516</v>
      </c>
      <c r="G4" s="259" t="s">
        <v>517</v>
      </c>
      <c r="H4" s="259"/>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H30"/>
  <sheetViews>
    <sheetView workbookViewId="0">
      <selection activeCell="P20" sqref="P20"/>
    </sheetView>
  </sheetViews>
  <sheetFormatPr baseColWidth="10" defaultRowHeight="15" x14ac:dyDescent="0.25"/>
  <sheetData>
    <row r="1" spans="1:8" x14ac:dyDescent="0.25">
      <c r="A1" s="212" t="s">
        <v>985</v>
      </c>
    </row>
    <row r="5" spans="1:8" x14ac:dyDescent="0.25">
      <c r="A5" t="s">
        <v>986</v>
      </c>
    </row>
    <row r="6" spans="1:8" x14ac:dyDescent="0.25">
      <c r="A6" t="s">
        <v>987</v>
      </c>
    </row>
    <row r="7" spans="1:8" x14ac:dyDescent="0.25">
      <c r="A7" s="91" t="s">
        <v>988</v>
      </c>
      <c r="H7" s="213" t="s">
        <v>989</v>
      </c>
    </row>
    <row r="8" spans="1:8" x14ac:dyDescent="0.25">
      <c r="A8" s="91" t="s">
        <v>990</v>
      </c>
      <c r="H8" s="1" t="s">
        <v>991</v>
      </c>
    </row>
    <row r="9" spans="1:8" x14ac:dyDescent="0.25">
      <c r="A9" s="91" t="s">
        <v>992</v>
      </c>
      <c r="F9" t="s">
        <v>993</v>
      </c>
      <c r="H9" s="1" t="s">
        <v>994</v>
      </c>
    </row>
    <row r="10" spans="1:8" x14ac:dyDescent="0.25">
      <c r="A10" s="91" t="s">
        <v>995</v>
      </c>
      <c r="F10" t="s">
        <v>996</v>
      </c>
      <c r="H10" s="1" t="s">
        <v>997</v>
      </c>
    </row>
    <row r="11" spans="1:8" x14ac:dyDescent="0.25">
      <c r="A11" s="91" t="s">
        <v>998</v>
      </c>
      <c r="F11" t="s">
        <v>999</v>
      </c>
      <c r="H11" s="1" t="s">
        <v>1000</v>
      </c>
    </row>
    <row r="12" spans="1:8" x14ac:dyDescent="0.25">
      <c r="A12" s="91" t="s">
        <v>1001</v>
      </c>
      <c r="F12" t="s">
        <v>1002</v>
      </c>
      <c r="H12" s="1" t="s">
        <v>1003</v>
      </c>
    </row>
    <row r="13" spans="1:8" x14ac:dyDescent="0.25">
      <c r="A13" s="91" t="s">
        <v>1004</v>
      </c>
      <c r="F13" t="s">
        <v>1005</v>
      </c>
      <c r="H13" s="1" t="s">
        <v>1006</v>
      </c>
    </row>
    <row r="14" spans="1:8" x14ac:dyDescent="0.25">
      <c r="A14" s="91" t="s">
        <v>1007</v>
      </c>
      <c r="F14" t="s">
        <v>1008</v>
      </c>
      <c r="H14" s="1" t="s">
        <v>1009</v>
      </c>
    </row>
    <row r="15" spans="1:8" x14ac:dyDescent="0.25">
      <c r="H15" s="1" t="s">
        <v>1010</v>
      </c>
    </row>
    <row r="17" spans="1:1" x14ac:dyDescent="0.25">
      <c r="A17" t="s">
        <v>1011</v>
      </c>
    </row>
    <row r="18" spans="1:1" x14ac:dyDescent="0.25">
      <c r="A18" t="s">
        <v>1012</v>
      </c>
    </row>
    <row r="19" spans="1:1" x14ac:dyDescent="0.25">
      <c r="A19" t="s">
        <v>1013</v>
      </c>
    </row>
    <row r="20" spans="1:1" x14ac:dyDescent="0.25">
      <c r="A20" t="s">
        <v>1014</v>
      </c>
    </row>
    <row r="21" spans="1:1" x14ac:dyDescent="0.25">
      <c r="A21" t="s">
        <v>1015</v>
      </c>
    </row>
    <row r="22" spans="1:1" x14ac:dyDescent="0.25">
      <c r="A22" t="s">
        <v>1016</v>
      </c>
    </row>
    <row r="23" spans="1:1" x14ac:dyDescent="0.25">
      <c r="A23" t="s">
        <v>1017</v>
      </c>
    </row>
    <row r="25" spans="1:1" x14ac:dyDescent="0.25">
      <c r="A25" t="s">
        <v>1018</v>
      </c>
    </row>
    <row r="26" spans="1:1" x14ac:dyDescent="0.25">
      <c r="A26" t="s">
        <v>1019</v>
      </c>
    </row>
    <row r="28" spans="1:1" x14ac:dyDescent="0.25">
      <c r="A28" t="s">
        <v>1020</v>
      </c>
    </row>
    <row r="29" spans="1:1" x14ac:dyDescent="0.25">
      <c r="A29" t="s">
        <v>1021</v>
      </c>
    </row>
    <row r="30" spans="1:1" x14ac:dyDescent="0.25">
      <c r="A30" t="s">
        <v>1022</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8"/>
  <sheetViews>
    <sheetView tabSelected="1" workbookViewId="0">
      <selection activeCell="Y13" sqref="Y13"/>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1" spans="1:23" x14ac:dyDescent="0.25">
      <c r="A21" s="38" t="s">
        <v>69</v>
      </c>
      <c r="B21" s="38" t="s">
        <v>45</v>
      </c>
      <c r="C21" s="38" t="s">
        <v>46</v>
      </c>
      <c r="D21" s="38" t="s">
        <v>47</v>
      </c>
      <c r="E21" s="38" t="s">
        <v>48</v>
      </c>
      <c r="G21" s="38" t="s">
        <v>70</v>
      </c>
      <c r="H21" s="38" t="s">
        <v>45</v>
      </c>
      <c r="I21" s="38" t="s">
        <v>46</v>
      </c>
      <c r="J21" s="38" t="s">
        <v>47</v>
      </c>
      <c r="K21" s="38" t="s">
        <v>48</v>
      </c>
      <c r="M21" s="38" t="s">
        <v>71</v>
      </c>
      <c r="N21" s="38" t="s">
        <v>45</v>
      </c>
      <c r="O21" s="38" t="s">
        <v>46</v>
      </c>
      <c r="P21" s="38" t="s">
        <v>47</v>
      </c>
      <c r="Q21" s="38" t="s">
        <v>48</v>
      </c>
      <c r="S21" s="38" t="s">
        <v>10</v>
      </c>
      <c r="T21">
        <v>19</v>
      </c>
    </row>
    <row r="22" spans="1:23" x14ac:dyDescent="0.25">
      <c r="A22" t="s">
        <v>52</v>
      </c>
      <c r="B22">
        <v>2</v>
      </c>
      <c r="C22">
        <v>3</v>
      </c>
      <c r="D22">
        <v>2</v>
      </c>
      <c r="E22">
        <f>D22</f>
        <v>2</v>
      </c>
      <c r="G22" t="s">
        <v>52</v>
      </c>
      <c r="H22">
        <v>2</v>
      </c>
      <c r="I22">
        <v>3</v>
      </c>
      <c r="J22">
        <v>2</v>
      </c>
      <c r="K22">
        <f>J22</f>
        <v>2</v>
      </c>
      <c r="M22" t="s">
        <v>52</v>
      </c>
      <c r="N22">
        <v>2</v>
      </c>
      <c r="O22">
        <v>3</v>
      </c>
      <c r="P22">
        <v>1</v>
      </c>
      <c r="Q22">
        <f>P22</f>
        <v>1</v>
      </c>
      <c r="S22" t="s">
        <v>72</v>
      </c>
      <c r="T22" s="39">
        <v>0.15</v>
      </c>
    </row>
    <row r="23" spans="1:23" x14ac:dyDescent="0.25">
      <c r="A23" t="s">
        <v>53</v>
      </c>
      <c r="B23">
        <v>3</v>
      </c>
      <c r="C23">
        <v>4</v>
      </c>
      <c r="D23">
        <v>2</v>
      </c>
      <c r="E23">
        <f>E22+D23</f>
        <v>4</v>
      </c>
      <c r="G23" t="s">
        <v>53</v>
      </c>
      <c r="H23">
        <v>3</v>
      </c>
      <c r="I23">
        <v>4</v>
      </c>
      <c r="J23">
        <v>3</v>
      </c>
      <c r="K23">
        <f>K22+J23</f>
        <v>5</v>
      </c>
      <c r="M23" t="s">
        <v>53</v>
      </c>
      <c r="N23">
        <v>3</v>
      </c>
      <c r="O23">
        <v>4</v>
      </c>
      <c r="P23">
        <v>1</v>
      </c>
      <c r="Q23">
        <f>Q22+P23</f>
        <v>2</v>
      </c>
      <c r="S23" t="s">
        <v>73</v>
      </c>
      <c r="T23" t="s">
        <v>74</v>
      </c>
    </row>
    <row r="24" spans="1:23" x14ac:dyDescent="0.25">
      <c r="A24" t="s">
        <v>54</v>
      </c>
      <c r="B24">
        <v>4</v>
      </c>
      <c r="C24">
        <v>5</v>
      </c>
      <c r="D24">
        <v>3</v>
      </c>
      <c r="E24">
        <f t="shared" ref="E24:E38" si="4">E23+D24</f>
        <v>7</v>
      </c>
      <c r="G24" t="s">
        <v>54</v>
      </c>
      <c r="H24">
        <v>4</v>
      </c>
      <c r="I24">
        <v>5</v>
      </c>
      <c r="J24">
        <v>3</v>
      </c>
      <c r="K24">
        <f t="shared" ref="K24:K37" si="5">K23+J24</f>
        <v>8</v>
      </c>
      <c r="M24" t="s">
        <v>54</v>
      </c>
      <c r="N24">
        <v>4</v>
      </c>
      <c r="O24">
        <v>5</v>
      </c>
      <c r="P24">
        <v>1</v>
      </c>
      <c r="Q24">
        <f t="shared" ref="Q24:Q38" si="6">Q23+P24</f>
        <v>3</v>
      </c>
      <c r="S24" t="s">
        <v>75</v>
      </c>
      <c r="T24" s="39">
        <v>1</v>
      </c>
    </row>
    <row r="25" spans="1:23" x14ac:dyDescent="0.25">
      <c r="A25" t="s">
        <v>55</v>
      </c>
      <c r="B25">
        <v>5</v>
      </c>
      <c r="C25">
        <v>6</v>
      </c>
      <c r="D25">
        <v>3</v>
      </c>
      <c r="E25">
        <f t="shared" si="4"/>
        <v>10</v>
      </c>
      <c r="G25" t="s">
        <v>55</v>
      </c>
      <c r="H25">
        <v>5</v>
      </c>
      <c r="I25">
        <v>6</v>
      </c>
      <c r="J25">
        <v>4</v>
      </c>
      <c r="K25">
        <f t="shared" si="5"/>
        <v>12</v>
      </c>
      <c r="M25" t="s">
        <v>55</v>
      </c>
      <c r="N25">
        <v>5</v>
      </c>
      <c r="O25">
        <v>6</v>
      </c>
      <c r="P25">
        <v>1</v>
      </c>
      <c r="Q25">
        <f t="shared" si="6"/>
        <v>4</v>
      </c>
    </row>
    <row r="26" spans="1:23" x14ac:dyDescent="0.25">
      <c r="A26" t="s">
        <v>56</v>
      </c>
      <c r="B26">
        <v>6</v>
      </c>
      <c r="C26">
        <v>7</v>
      </c>
      <c r="D26">
        <v>4</v>
      </c>
      <c r="E26">
        <f t="shared" si="4"/>
        <v>14</v>
      </c>
      <c r="G26" t="s">
        <v>56</v>
      </c>
      <c r="H26">
        <v>6</v>
      </c>
      <c r="I26">
        <v>7</v>
      </c>
      <c r="J26">
        <v>4</v>
      </c>
      <c r="K26">
        <f t="shared" si="5"/>
        <v>16</v>
      </c>
      <c r="M26" t="s">
        <v>56</v>
      </c>
      <c r="N26">
        <v>6</v>
      </c>
      <c r="O26">
        <v>7</v>
      </c>
      <c r="P26">
        <v>1</v>
      </c>
      <c r="Q26">
        <f t="shared" si="6"/>
        <v>5</v>
      </c>
    </row>
    <row r="27" spans="1:23" x14ac:dyDescent="0.25">
      <c r="A27" t="s">
        <v>57</v>
      </c>
      <c r="B27">
        <v>7</v>
      </c>
      <c r="C27">
        <v>8</v>
      </c>
      <c r="D27">
        <v>4</v>
      </c>
      <c r="E27">
        <f t="shared" si="4"/>
        <v>18</v>
      </c>
      <c r="G27" t="s">
        <v>57</v>
      </c>
      <c r="H27">
        <v>7</v>
      </c>
      <c r="I27">
        <v>8</v>
      </c>
      <c r="J27">
        <v>5</v>
      </c>
      <c r="K27">
        <f t="shared" si="5"/>
        <v>21</v>
      </c>
      <c r="M27" t="s">
        <v>57</v>
      </c>
      <c r="N27">
        <v>7</v>
      </c>
      <c r="O27">
        <v>8</v>
      </c>
      <c r="P27">
        <v>1</v>
      </c>
      <c r="Q27">
        <f t="shared" si="6"/>
        <v>6</v>
      </c>
    </row>
    <row r="28" spans="1:23" x14ac:dyDescent="0.25">
      <c r="A28" t="s">
        <v>58</v>
      </c>
      <c r="B28">
        <v>8</v>
      </c>
      <c r="C28">
        <v>9</v>
      </c>
      <c r="D28">
        <v>5</v>
      </c>
      <c r="E28">
        <f t="shared" si="4"/>
        <v>23</v>
      </c>
      <c r="G28" t="s">
        <v>58</v>
      </c>
      <c r="H28">
        <v>8</v>
      </c>
      <c r="I28">
        <v>9</v>
      </c>
      <c r="J28">
        <v>6</v>
      </c>
      <c r="K28">
        <f t="shared" si="5"/>
        <v>27</v>
      </c>
      <c r="M28" t="s">
        <v>58</v>
      </c>
      <c r="N28">
        <v>8</v>
      </c>
      <c r="O28">
        <v>9</v>
      </c>
      <c r="P28">
        <v>1</v>
      </c>
      <c r="Q28">
        <f t="shared" si="6"/>
        <v>7</v>
      </c>
    </row>
    <row r="29" spans="1:23" x14ac:dyDescent="0.25">
      <c r="A29" t="s">
        <v>59</v>
      </c>
      <c r="B29">
        <v>9</v>
      </c>
      <c r="C29">
        <v>10</v>
      </c>
      <c r="D29">
        <v>6</v>
      </c>
      <c r="E29">
        <f t="shared" si="4"/>
        <v>29</v>
      </c>
      <c r="G29" t="s">
        <v>59</v>
      </c>
      <c r="H29">
        <v>9</v>
      </c>
      <c r="I29">
        <v>10</v>
      </c>
      <c r="J29">
        <v>6</v>
      </c>
      <c r="K29">
        <f t="shared" si="5"/>
        <v>33</v>
      </c>
      <c r="M29" t="s">
        <v>59</v>
      </c>
      <c r="N29">
        <v>9</v>
      </c>
      <c r="O29">
        <v>10</v>
      </c>
      <c r="P29">
        <v>1</v>
      </c>
      <c r="Q29">
        <f t="shared" si="6"/>
        <v>8</v>
      </c>
    </row>
    <row r="30" spans="1:23" x14ac:dyDescent="0.25">
      <c r="A30" t="s">
        <v>60</v>
      </c>
      <c r="B30">
        <v>10</v>
      </c>
      <c r="C30">
        <v>11</v>
      </c>
      <c r="D30">
        <v>7</v>
      </c>
      <c r="E30">
        <f t="shared" si="4"/>
        <v>36</v>
      </c>
      <c r="G30" t="s">
        <v>60</v>
      </c>
      <c r="H30">
        <v>10</v>
      </c>
      <c r="I30">
        <v>11</v>
      </c>
      <c r="J30">
        <v>7</v>
      </c>
      <c r="K30">
        <f t="shared" si="5"/>
        <v>40</v>
      </c>
      <c r="M30" t="s">
        <v>60</v>
      </c>
      <c r="N30">
        <v>10</v>
      </c>
      <c r="O30">
        <v>11</v>
      </c>
      <c r="P30">
        <v>2</v>
      </c>
      <c r="Q30">
        <f t="shared" si="6"/>
        <v>10</v>
      </c>
    </row>
    <row r="31" spans="1:23" x14ac:dyDescent="0.25">
      <c r="A31" t="s">
        <v>61</v>
      </c>
      <c r="B31">
        <v>11</v>
      </c>
      <c r="C31">
        <v>12</v>
      </c>
      <c r="D31">
        <v>7</v>
      </c>
      <c r="E31">
        <f t="shared" si="4"/>
        <v>43</v>
      </c>
      <c r="G31" t="s">
        <v>61</v>
      </c>
      <c r="H31">
        <v>11</v>
      </c>
      <c r="I31">
        <v>12</v>
      </c>
      <c r="J31">
        <v>9</v>
      </c>
      <c r="K31">
        <f t="shared" si="5"/>
        <v>49</v>
      </c>
      <c r="M31" t="s">
        <v>61</v>
      </c>
      <c r="N31">
        <v>11</v>
      </c>
      <c r="O31">
        <v>12</v>
      </c>
      <c r="P31">
        <v>2</v>
      </c>
      <c r="Q31">
        <f t="shared" si="6"/>
        <v>12</v>
      </c>
    </row>
    <row r="32" spans="1:23" x14ac:dyDescent="0.25">
      <c r="A32" t="s">
        <v>62</v>
      </c>
      <c r="B32">
        <v>12</v>
      </c>
      <c r="C32">
        <v>13</v>
      </c>
      <c r="D32">
        <v>9</v>
      </c>
      <c r="E32">
        <f t="shared" si="4"/>
        <v>52</v>
      </c>
      <c r="G32" t="s">
        <v>62</v>
      </c>
      <c r="H32">
        <v>12</v>
      </c>
      <c r="I32">
        <v>13</v>
      </c>
      <c r="J32">
        <v>10</v>
      </c>
      <c r="K32">
        <f t="shared" si="5"/>
        <v>59</v>
      </c>
      <c r="M32" t="s">
        <v>62</v>
      </c>
      <c r="N32">
        <v>12</v>
      </c>
      <c r="O32">
        <v>13</v>
      </c>
      <c r="P32">
        <v>2</v>
      </c>
      <c r="Q32">
        <f t="shared" si="6"/>
        <v>14</v>
      </c>
    </row>
    <row r="33" spans="1:17" x14ac:dyDescent="0.25">
      <c r="A33" t="s">
        <v>63</v>
      </c>
      <c r="B33">
        <v>13</v>
      </c>
      <c r="C33">
        <v>14</v>
      </c>
      <c r="D33">
        <v>10</v>
      </c>
      <c r="E33">
        <f t="shared" si="4"/>
        <v>62</v>
      </c>
      <c r="G33" t="s">
        <v>63</v>
      </c>
      <c r="H33">
        <v>13</v>
      </c>
      <c r="I33">
        <v>14</v>
      </c>
      <c r="J33">
        <v>11</v>
      </c>
      <c r="K33">
        <f t="shared" si="5"/>
        <v>70</v>
      </c>
      <c r="M33" t="s">
        <v>63</v>
      </c>
      <c r="N33">
        <v>13</v>
      </c>
      <c r="O33">
        <v>14</v>
      </c>
      <c r="P33">
        <v>2</v>
      </c>
      <c r="Q33">
        <f t="shared" si="6"/>
        <v>16</v>
      </c>
    </row>
    <row r="34" spans="1:17" x14ac:dyDescent="0.25">
      <c r="A34" t="s">
        <v>64</v>
      </c>
      <c r="B34">
        <v>14</v>
      </c>
      <c r="C34">
        <v>15</v>
      </c>
      <c r="D34">
        <v>12</v>
      </c>
      <c r="E34">
        <f t="shared" si="4"/>
        <v>74</v>
      </c>
      <c r="G34" t="s">
        <v>64</v>
      </c>
      <c r="H34">
        <v>14</v>
      </c>
      <c r="I34">
        <v>15</v>
      </c>
      <c r="J34">
        <v>13</v>
      </c>
      <c r="K34">
        <f t="shared" si="5"/>
        <v>83</v>
      </c>
      <c r="M34" t="s">
        <v>64</v>
      </c>
      <c r="N34">
        <v>14</v>
      </c>
      <c r="O34">
        <v>15</v>
      </c>
      <c r="P34">
        <v>2</v>
      </c>
      <c r="Q34">
        <f t="shared" si="6"/>
        <v>18</v>
      </c>
    </row>
    <row r="35" spans="1:17" x14ac:dyDescent="0.25">
      <c r="A35" t="s">
        <v>65</v>
      </c>
      <c r="B35">
        <v>15</v>
      </c>
      <c r="C35">
        <v>16</v>
      </c>
      <c r="D35">
        <v>14</v>
      </c>
      <c r="E35">
        <f t="shared" si="4"/>
        <v>88</v>
      </c>
      <c r="G35" t="s">
        <v>65</v>
      </c>
      <c r="H35">
        <v>15</v>
      </c>
      <c r="I35">
        <v>16</v>
      </c>
      <c r="J35">
        <v>16</v>
      </c>
      <c r="K35">
        <f t="shared" si="5"/>
        <v>99</v>
      </c>
      <c r="M35" t="s">
        <v>65</v>
      </c>
      <c r="N35">
        <v>15</v>
      </c>
      <c r="O35">
        <v>16</v>
      </c>
      <c r="P35">
        <v>3</v>
      </c>
      <c r="Q35">
        <f t="shared" si="6"/>
        <v>21</v>
      </c>
    </row>
    <row r="36" spans="1:17" x14ac:dyDescent="0.25">
      <c r="A36" t="s">
        <v>66</v>
      </c>
      <c r="B36">
        <v>16</v>
      </c>
      <c r="C36">
        <v>17</v>
      </c>
      <c r="D36">
        <v>17</v>
      </c>
      <c r="E36">
        <f t="shared" si="4"/>
        <v>105</v>
      </c>
      <c r="G36" t="s">
        <v>66</v>
      </c>
      <c r="H36">
        <v>16</v>
      </c>
      <c r="I36">
        <v>17</v>
      </c>
      <c r="J36">
        <v>20</v>
      </c>
      <c r="K36">
        <f t="shared" si="5"/>
        <v>119</v>
      </c>
      <c r="M36" t="s">
        <v>66</v>
      </c>
      <c r="N36">
        <v>16</v>
      </c>
      <c r="O36">
        <v>17</v>
      </c>
      <c r="P36">
        <v>4</v>
      </c>
      <c r="Q36">
        <f t="shared" si="6"/>
        <v>25</v>
      </c>
    </row>
    <row r="37" spans="1:17" x14ac:dyDescent="0.25">
      <c r="A37" t="s">
        <v>67</v>
      </c>
      <c r="B37">
        <v>17</v>
      </c>
      <c r="C37">
        <v>18</v>
      </c>
      <c r="D37">
        <v>23</v>
      </c>
      <c r="E37">
        <f t="shared" si="4"/>
        <v>128</v>
      </c>
      <c r="G37" t="s">
        <v>67</v>
      </c>
      <c r="H37">
        <v>17</v>
      </c>
      <c r="I37">
        <v>18</v>
      </c>
      <c r="J37">
        <v>29</v>
      </c>
      <c r="K37">
        <f t="shared" si="5"/>
        <v>148</v>
      </c>
      <c r="M37" t="s">
        <v>67</v>
      </c>
      <c r="N37">
        <v>17</v>
      </c>
      <c r="O37">
        <v>18</v>
      </c>
      <c r="P37">
        <v>4</v>
      </c>
      <c r="Q37">
        <f t="shared" si="6"/>
        <v>29</v>
      </c>
    </row>
    <row r="38" spans="1:17" x14ac:dyDescent="0.25">
      <c r="A38" t="s">
        <v>68</v>
      </c>
      <c r="B38">
        <v>18</v>
      </c>
      <c r="C38">
        <v>19</v>
      </c>
      <c r="D38">
        <v>41</v>
      </c>
      <c r="E38">
        <f t="shared" si="4"/>
        <v>169</v>
      </c>
      <c r="G38" t="s">
        <v>68</v>
      </c>
      <c r="H38">
        <v>18</v>
      </c>
      <c r="I38">
        <v>19</v>
      </c>
      <c r="M38" t="s">
        <v>68</v>
      </c>
      <c r="N38">
        <v>18</v>
      </c>
      <c r="O38">
        <v>19</v>
      </c>
      <c r="P38">
        <v>4</v>
      </c>
      <c r="Q38">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O23"/>
  <sheetViews>
    <sheetView workbookViewId="0">
      <selection activeCell="P16" sqref="P16"/>
    </sheetView>
  </sheetViews>
  <sheetFormatPr baseColWidth="10" defaultRowHeight="15" x14ac:dyDescent="0.25"/>
  <cols>
    <col min="1" max="1" width="13.42578125" bestFit="1" customWidth="1"/>
  </cols>
  <sheetData>
    <row r="1" spans="1:14" x14ac:dyDescent="0.25">
      <c r="A1" s="69" t="s">
        <v>208</v>
      </c>
      <c r="B1">
        <v>0</v>
      </c>
      <c r="C1">
        <f>B1</f>
        <v>0</v>
      </c>
      <c r="N1" s="70" t="s">
        <v>209</v>
      </c>
    </row>
    <row r="2" spans="1:14" x14ac:dyDescent="0.25">
      <c r="A2" s="69" t="s">
        <v>210</v>
      </c>
      <c r="B2">
        <v>11470</v>
      </c>
      <c r="C2">
        <v>11470</v>
      </c>
      <c r="N2" s="70" t="s">
        <v>211</v>
      </c>
    </row>
    <row r="3" spans="1:14" x14ac:dyDescent="0.25">
      <c r="A3" s="69" t="s">
        <v>212</v>
      </c>
      <c r="B3">
        <v>135</v>
      </c>
      <c r="C3">
        <v>165</v>
      </c>
      <c r="D3">
        <v>32580</v>
      </c>
      <c r="N3" s="70" t="s">
        <v>213</v>
      </c>
    </row>
    <row r="4" spans="1:14" x14ac:dyDescent="0.25">
      <c r="A4" s="69" t="s">
        <v>214</v>
      </c>
      <c r="B4">
        <v>0</v>
      </c>
      <c r="C4">
        <v>0</v>
      </c>
      <c r="N4" s="70" t="s">
        <v>215</v>
      </c>
    </row>
    <row r="5" spans="1:14" x14ac:dyDescent="0.25">
      <c r="A5" s="69" t="s">
        <v>216</v>
      </c>
      <c r="B5">
        <v>195</v>
      </c>
      <c r="C5">
        <v>305</v>
      </c>
      <c r="N5" s="70" t="s">
        <v>217</v>
      </c>
    </row>
    <row r="6" spans="1:14" x14ac:dyDescent="0.25">
      <c r="A6" s="69" t="s">
        <v>218</v>
      </c>
      <c r="B6">
        <v>165</v>
      </c>
      <c r="C6">
        <v>245</v>
      </c>
      <c r="N6" s="70" t="s">
        <v>219</v>
      </c>
    </row>
    <row r="7" spans="1:14" x14ac:dyDescent="0.25">
      <c r="A7" s="71" t="s">
        <v>71</v>
      </c>
      <c r="B7" s="72">
        <v>0</v>
      </c>
      <c r="C7" s="73">
        <v>4.0000000000000001E-3</v>
      </c>
      <c r="N7" s="70" t="s">
        <v>220</v>
      </c>
    </row>
    <row r="8" spans="1:14" x14ac:dyDescent="0.25">
      <c r="N8" s="70" t="s">
        <v>221</v>
      </c>
    </row>
    <row r="9" spans="1:14" x14ac:dyDescent="0.25">
      <c r="A9" s="74" t="s">
        <v>120</v>
      </c>
      <c r="B9" s="75">
        <f>SUM(B1:B6)*(1+B7)</f>
        <v>11965</v>
      </c>
      <c r="C9" s="75">
        <f>SUM(C1:C6)*(1+C7)</f>
        <v>12233.74</v>
      </c>
      <c r="N9" s="70" t="s">
        <v>222</v>
      </c>
    </row>
    <row r="10" spans="1:14" x14ac:dyDescent="0.25">
      <c r="A10" s="74" t="s">
        <v>223</v>
      </c>
      <c r="B10" s="75">
        <f>B9*1.2</f>
        <v>14358</v>
      </c>
      <c r="C10" s="75">
        <f>C9*1.2</f>
        <v>14680.487999999999</v>
      </c>
      <c r="N10" s="70" t="s">
        <v>224</v>
      </c>
    </row>
    <row r="11" spans="1:14" x14ac:dyDescent="0.25">
      <c r="N11" s="70" t="s">
        <v>225</v>
      </c>
    </row>
    <row r="12" spans="1:14" x14ac:dyDescent="0.25">
      <c r="N12" s="70" t="s">
        <v>226</v>
      </c>
    </row>
    <row r="13" spans="1:14" x14ac:dyDescent="0.25">
      <c r="B13">
        <f>4550-3190</f>
        <v>1360</v>
      </c>
      <c r="N13" s="70" t="s">
        <v>227</v>
      </c>
    </row>
    <row r="14" spans="1:14" x14ac:dyDescent="0.25">
      <c r="B14">
        <f>3670-3190</f>
        <v>480</v>
      </c>
      <c r="C14" s="76">
        <f>D3-B3</f>
        <v>32445</v>
      </c>
      <c r="N14" s="70" t="s">
        <v>228</v>
      </c>
    </row>
    <row r="15" spans="1:14" x14ac:dyDescent="0.25">
      <c r="B15">
        <f>B14/B13</f>
        <v>0.35294117647058826</v>
      </c>
      <c r="C15">
        <f>(C3-B3)</f>
        <v>30</v>
      </c>
      <c r="N15" s="70" t="s">
        <v>229</v>
      </c>
    </row>
    <row r="16" spans="1:14" x14ac:dyDescent="0.25">
      <c r="C16" s="77">
        <f>C15/C14</f>
        <v>9.2464170134073042E-4</v>
      </c>
      <c r="N16" s="70" t="s">
        <v>230</v>
      </c>
    </row>
    <row r="17" spans="14:15" x14ac:dyDescent="0.25">
      <c r="N17" s="70" t="s">
        <v>231</v>
      </c>
    </row>
    <row r="23" spans="14:15" x14ac:dyDescent="0.25">
      <c r="O23">
        <f>18636/1.047</f>
        <v>17799.426934097421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26" t="s">
        <v>99</v>
      </c>
      <c r="B6" s="43" t="s">
        <v>98</v>
      </c>
      <c r="C6" s="43" t="s">
        <v>97</v>
      </c>
      <c r="D6" s="41">
        <v>0</v>
      </c>
      <c r="E6" s="41">
        <v>22</v>
      </c>
      <c r="F6" s="41">
        <v>0</v>
      </c>
      <c r="G6" s="41">
        <v>0</v>
      </c>
      <c r="H6" s="42">
        <f>H4*2</f>
        <v>8.8000000000000007</v>
      </c>
      <c r="I6" s="41">
        <f t="shared" si="0"/>
        <v>35.200000000000003</v>
      </c>
    </row>
    <row r="7" spans="1:9" ht="21" x14ac:dyDescent="0.25">
      <c r="A7" s="226"/>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47"/>
  <sheetViews>
    <sheetView topLeftCell="A6" workbookViewId="0">
      <selection activeCell="C34" sqref="C34"/>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1100000</v>
      </c>
      <c r="D5" s="54">
        <v>3000000</v>
      </c>
      <c r="E5" s="54">
        <v>400</v>
      </c>
      <c r="F5" s="40">
        <v>9</v>
      </c>
      <c r="G5" s="40">
        <v>14</v>
      </c>
      <c r="H5" s="54">
        <f t="shared" si="2"/>
        <v>4103840</v>
      </c>
      <c r="I5" s="54">
        <f t="shared" si="0"/>
        <v>455982.22222222225</v>
      </c>
      <c r="J5" s="55">
        <f t="shared" si="1"/>
        <v>293131.42857142858</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B8" s="40"/>
      <c r="C8" s="54"/>
      <c r="D8" s="54"/>
      <c r="E8" s="54"/>
      <c r="F8" s="40"/>
      <c r="G8" s="40"/>
      <c r="H8" s="54"/>
      <c r="I8" s="54"/>
      <c r="J8" s="55"/>
    </row>
    <row r="9" spans="1:14" x14ac:dyDescent="0.25">
      <c r="F9" s="40"/>
      <c r="G9" s="54"/>
      <c r="H9" s="54"/>
      <c r="I9" s="54"/>
      <c r="J9" s="40"/>
      <c r="K9" s="40"/>
      <c r="L9" s="54"/>
      <c r="M9" s="54"/>
      <c r="N9" s="55"/>
    </row>
    <row r="10" spans="1:14" x14ac:dyDescent="0.25">
      <c r="A10" s="38" t="s">
        <v>133</v>
      </c>
      <c r="F10" s="40"/>
      <c r="G10" s="54"/>
      <c r="H10" s="54"/>
      <c r="I10" s="54"/>
      <c r="J10" s="40"/>
      <c r="K10" s="40"/>
      <c r="L10" s="54"/>
      <c r="M10" s="54"/>
      <c r="N10" s="55"/>
    </row>
    <row r="11" spans="1:14" x14ac:dyDescent="0.25">
      <c r="A11" s="1" t="s">
        <v>134</v>
      </c>
      <c r="F11" s="40"/>
      <c r="G11" s="54"/>
      <c r="H11" s="54"/>
      <c r="I11" s="54"/>
      <c r="J11" s="40"/>
      <c r="K11" s="40"/>
      <c r="L11" s="54"/>
      <c r="M11" s="54"/>
      <c r="N11" s="55"/>
    </row>
    <row r="12" spans="1:14" x14ac:dyDescent="0.25">
      <c r="A12" s="1" t="s">
        <v>135</v>
      </c>
      <c r="F12" s="40"/>
      <c r="G12" s="54"/>
      <c r="H12" s="54"/>
      <c r="I12" s="54"/>
      <c r="J12" s="40"/>
      <c r="K12" s="40"/>
      <c r="L12" s="54"/>
      <c r="M12" s="54"/>
      <c r="N12" s="55"/>
    </row>
    <row r="13" spans="1:14" x14ac:dyDescent="0.25">
      <c r="A13" s="1" t="s">
        <v>136</v>
      </c>
      <c r="F13" s="40"/>
      <c r="G13" s="54"/>
      <c r="H13" s="54"/>
      <c r="I13" s="54"/>
      <c r="J13" s="40"/>
      <c r="K13" s="40"/>
      <c r="L13" s="54"/>
      <c r="M13" s="54"/>
      <c r="N13" s="55"/>
    </row>
    <row r="14" spans="1:14" x14ac:dyDescent="0.25">
      <c r="A14" s="1" t="s">
        <v>137</v>
      </c>
      <c r="F14" s="40"/>
      <c r="G14" s="54"/>
      <c r="H14" s="54"/>
      <c r="I14" s="54"/>
      <c r="J14" s="40"/>
      <c r="K14" s="40"/>
      <c r="L14" s="54"/>
      <c r="M14" s="54"/>
      <c r="N14" s="55"/>
    </row>
    <row r="15" spans="1:14" x14ac:dyDescent="0.25">
      <c r="F15" s="40"/>
      <c r="G15" s="54"/>
      <c r="H15" s="54"/>
      <c r="I15" s="54"/>
      <c r="J15" s="40"/>
      <c r="K15" s="40"/>
      <c r="L15" s="54"/>
      <c r="M15" s="54"/>
      <c r="N15" s="55"/>
    </row>
    <row r="16" spans="1:14" x14ac:dyDescent="0.25">
      <c r="A16" s="1" t="s">
        <v>138</v>
      </c>
      <c r="F16" s="40"/>
      <c r="G16" s="54"/>
      <c r="H16" s="54"/>
      <c r="I16" s="54"/>
      <c r="J16" s="40"/>
      <c r="K16" s="40"/>
      <c r="L16" s="54"/>
      <c r="M16" s="54"/>
      <c r="N16" s="55"/>
    </row>
    <row r="17" spans="1:14" x14ac:dyDescent="0.25">
      <c r="A17" s="1" t="s">
        <v>139</v>
      </c>
      <c r="F17" s="40"/>
      <c r="G17" s="54"/>
      <c r="H17" s="54"/>
      <c r="I17" s="54"/>
      <c r="J17" s="40"/>
      <c r="K17" s="40"/>
      <c r="L17" s="54"/>
      <c r="M17" s="54"/>
      <c r="N17" s="55"/>
    </row>
    <row r="18" spans="1:14" x14ac:dyDescent="0.25">
      <c r="A18" s="1" t="s">
        <v>140</v>
      </c>
      <c r="F18" s="40"/>
      <c r="G18" s="54"/>
      <c r="H18" s="54"/>
      <c r="I18" s="54"/>
      <c r="J18" s="40"/>
      <c r="K18" s="40"/>
      <c r="L18" s="54"/>
      <c r="M18" s="54"/>
      <c r="N18" s="55"/>
    </row>
    <row r="19" spans="1:14" x14ac:dyDescent="0.25">
      <c r="A19" s="1" t="s">
        <v>141</v>
      </c>
      <c r="F19" s="40"/>
      <c r="G19" s="54"/>
      <c r="H19" s="54"/>
      <c r="I19" s="54"/>
      <c r="J19" s="40"/>
      <c r="K19" s="40"/>
      <c r="L19" s="54"/>
      <c r="M19" s="54"/>
      <c r="N19" s="55"/>
    </row>
    <row r="20" spans="1:14" x14ac:dyDescent="0.25">
      <c r="A20" s="1"/>
      <c r="F20" s="40"/>
      <c r="G20" s="54"/>
      <c r="H20" s="54"/>
      <c r="I20" s="54"/>
      <c r="J20" s="40"/>
      <c r="K20" s="40"/>
      <c r="L20" s="54"/>
      <c r="M20" s="54"/>
      <c r="N20" s="55"/>
    </row>
    <row r="21" spans="1:14" x14ac:dyDescent="0.25">
      <c r="A21" s="1" t="s">
        <v>142</v>
      </c>
      <c r="F21" s="40"/>
      <c r="G21" s="54"/>
      <c r="H21" s="54"/>
      <c r="I21" s="54"/>
      <c r="J21" s="40"/>
      <c r="K21" s="40"/>
      <c r="L21" s="54"/>
      <c r="M21" s="54"/>
      <c r="N21" s="55"/>
    </row>
    <row r="22" spans="1:14" x14ac:dyDescent="0.25">
      <c r="A22" s="1" t="s">
        <v>143</v>
      </c>
      <c r="F22" s="40"/>
      <c r="G22" s="54"/>
      <c r="H22" s="54"/>
      <c r="I22" s="54"/>
      <c r="J22" s="40"/>
      <c r="K22" s="40"/>
      <c r="L22" s="54"/>
      <c r="M22" s="54"/>
      <c r="N22" s="55"/>
    </row>
    <row r="23" spans="1:14" x14ac:dyDescent="0.25">
      <c r="A23" s="1" t="s">
        <v>144</v>
      </c>
      <c r="F23" s="40"/>
      <c r="G23" s="54"/>
      <c r="H23" s="54"/>
      <c r="I23" s="54"/>
      <c r="J23" s="40"/>
      <c r="K23" s="40"/>
      <c r="L23" s="54"/>
      <c r="M23" s="54"/>
      <c r="N23" s="55"/>
    </row>
    <row r="24" spans="1:14" x14ac:dyDescent="0.25">
      <c r="F24" s="40"/>
      <c r="G24" s="54"/>
      <c r="H24" s="54"/>
      <c r="I24" s="54"/>
      <c r="J24" s="40"/>
      <c r="K24" s="40"/>
      <c r="L24" s="54"/>
      <c r="M24" s="54"/>
      <c r="N24" s="55"/>
    </row>
    <row r="25" spans="1:14" x14ac:dyDescent="0.25">
      <c r="A25" s="1" t="s">
        <v>145</v>
      </c>
      <c r="F25" s="40"/>
      <c r="G25" s="54"/>
      <c r="H25" s="54"/>
      <c r="I25" s="54"/>
      <c r="J25" s="40"/>
      <c r="K25" s="40"/>
      <c r="L25" s="54"/>
      <c r="M25" s="54"/>
      <c r="N25" s="55"/>
    </row>
    <row r="26" spans="1:14" x14ac:dyDescent="0.25">
      <c r="A26" s="1" t="s">
        <v>146</v>
      </c>
      <c r="F26" s="40"/>
      <c r="G26" s="54"/>
      <c r="H26" s="54"/>
      <c r="I26" s="54"/>
      <c r="J26" s="40"/>
      <c r="K26" s="40"/>
      <c r="L26" s="54"/>
      <c r="M26" s="54"/>
      <c r="N26" s="55"/>
    </row>
    <row r="27" spans="1:14" x14ac:dyDescent="0.25">
      <c r="F27" s="38"/>
      <c r="G27" t="s">
        <v>147</v>
      </c>
      <c r="H27" t="s">
        <v>148</v>
      </c>
    </row>
    <row r="28" spans="1:14" x14ac:dyDescent="0.25">
      <c r="F28" s="56" t="s">
        <v>149</v>
      </c>
      <c r="G28" s="57"/>
      <c r="H28" s="54"/>
      <c r="I28" s="58">
        <v>400000</v>
      </c>
      <c r="J28" s="55"/>
    </row>
    <row r="29" spans="1:14" x14ac:dyDescent="0.25">
      <c r="F29" s="59" t="s">
        <v>150</v>
      </c>
      <c r="G29" s="60"/>
      <c r="H29" s="54">
        <v>4800000</v>
      </c>
      <c r="I29" s="61"/>
      <c r="J29" s="55"/>
    </row>
    <row r="30" spans="1:14" ht="19.5" x14ac:dyDescent="0.25">
      <c r="A30" s="227" t="s">
        <v>151</v>
      </c>
      <c r="B30" s="227"/>
      <c r="C30" s="227"/>
      <c r="D30" s="227"/>
      <c r="F30" s="56" t="s">
        <v>152</v>
      </c>
      <c r="G30" s="57"/>
      <c r="H30" s="54">
        <v>4210500</v>
      </c>
      <c r="I30" s="61"/>
      <c r="J30" s="55"/>
    </row>
    <row r="31" spans="1:14" x14ac:dyDescent="0.25">
      <c r="A31" s="228" t="s">
        <v>116</v>
      </c>
      <c r="B31" s="229" t="s">
        <v>153</v>
      </c>
      <c r="C31" s="229" t="s">
        <v>149</v>
      </c>
      <c r="D31" s="229" t="s">
        <v>150</v>
      </c>
      <c r="F31" s="59" t="s">
        <v>154</v>
      </c>
      <c r="G31" s="60"/>
      <c r="H31" s="54">
        <v>3750000</v>
      </c>
      <c r="I31" s="61"/>
      <c r="J31" s="55"/>
    </row>
    <row r="32" spans="1:14" x14ac:dyDescent="0.25">
      <c r="A32" s="228"/>
      <c r="B32" s="229"/>
      <c r="C32" s="229"/>
      <c r="D32" s="229"/>
      <c r="F32" s="56" t="s">
        <v>155</v>
      </c>
      <c r="G32" s="57"/>
      <c r="H32" s="54">
        <v>3356600</v>
      </c>
      <c r="I32" s="61"/>
      <c r="J32" s="55"/>
    </row>
    <row r="33" spans="1:10" x14ac:dyDescent="0.25">
      <c r="A33" s="62" t="s">
        <v>153</v>
      </c>
      <c r="B33" s="63" t="s">
        <v>156</v>
      </c>
      <c r="C33" s="63" t="s">
        <v>157</v>
      </c>
      <c r="D33" s="63" t="s">
        <v>157</v>
      </c>
      <c r="F33" s="59" t="s">
        <v>158</v>
      </c>
      <c r="G33" s="64">
        <f>I35-H33</f>
        <v>-62800</v>
      </c>
      <c r="H33" s="54">
        <v>3057300</v>
      </c>
      <c r="I33" s="61">
        <f>H33+G33</f>
        <v>2994500</v>
      </c>
      <c r="J33" s="55"/>
    </row>
    <row r="34" spans="1:10" x14ac:dyDescent="0.25">
      <c r="A34" s="65" t="s">
        <v>149</v>
      </c>
      <c r="B34" s="66" t="s">
        <v>159</v>
      </c>
      <c r="C34" s="66" t="s">
        <v>160</v>
      </c>
      <c r="D34" s="66" t="s">
        <v>157</v>
      </c>
      <c r="F34" s="56" t="s">
        <v>161</v>
      </c>
      <c r="G34" s="67">
        <f>I35-H34</f>
        <v>187500</v>
      </c>
      <c r="H34" s="54">
        <v>2807000</v>
      </c>
      <c r="I34" s="61">
        <f>H34+G34</f>
        <v>2994500</v>
      </c>
      <c r="J34" s="55"/>
    </row>
    <row r="35" spans="1:10" x14ac:dyDescent="0.25">
      <c r="A35" s="62" t="s">
        <v>150</v>
      </c>
      <c r="B35" s="63" t="s">
        <v>162</v>
      </c>
      <c r="C35" s="63" t="s">
        <v>163</v>
      </c>
      <c r="D35" s="63" t="s">
        <v>164</v>
      </c>
      <c r="F35" s="59" t="s">
        <v>165</v>
      </c>
      <c r="G35" s="68">
        <v>400000</v>
      </c>
      <c r="H35" s="54">
        <v>2594500</v>
      </c>
      <c r="I35" s="61">
        <f>H35+G35</f>
        <v>2994500</v>
      </c>
      <c r="J35" s="55"/>
    </row>
    <row r="36" spans="1:10" x14ac:dyDescent="0.25">
      <c r="A36" s="65" t="s">
        <v>152</v>
      </c>
      <c r="B36" s="66" t="s">
        <v>166</v>
      </c>
      <c r="C36" s="66" t="s">
        <v>167</v>
      </c>
      <c r="D36" s="66" t="s">
        <v>168</v>
      </c>
      <c r="F36" s="56" t="s">
        <v>169</v>
      </c>
      <c r="G36" s="68">
        <v>594500</v>
      </c>
      <c r="H36" s="54">
        <v>2400000</v>
      </c>
      <c r="I36" s="61">
        <f t="shared" ref="I36:I38" si="3">H36+G36</f>
        <v>2994500</v>
      </c>
      <c r="J36" s="55"/>
    </row>
    <row r="37" spans="1:10" x14ac:dyDescent="0.25">
      <c r="A37" s="62" t="s">
        <v>154</v>
      </c>
      <c r="B37" s="63" t="s">
        <v>170</v>
      </c>
      <c r="C37" s="63" t="s">
        <v>171</v>
      </c>
      <c r="D37" s="63" t="s">
        <v>172</v>
      </c>
      <c r="F37" s="59" t="s">
        <v>173</v>
      </c>
      <c r="G37" s="68">
        <v>752210</v>
      </c>
      <c r="H37" s="54">
        <v>2242290</v>
      </c>
      <c r="I37" s="61">
        <f t="shared" si="3"/>
        <v>2994500</v>
      </c>
      <c r="J37" s="55"/>
    </row>
    <row r="38" spans="1:10" x14ac:dyDescent="0.25">
      <c r="A38" s="65" t="s">
        <v>155</v>
      </c>
      <c r="B38" s="66" t="s">
        <v>174</v>
      </c>
      <c r="C38" s="66" t="s">
        <v>175</v>
      </c>
      <c r="D38" s="66" t="s">
        <v>176</v>
      </c>
      <c r="F38" s="56" t="s">
        <v>177</v>
      </c>
      <c r="G38" s="68">
        <v>889300</v>
      </c>
      <c r="H38" s="54">
        <v>2105200</v>
      </c>
      <c r="I38" s="61">
        <f t="shared" si="3"/>
        <v>2994500</v>
      </c>
      <c r="J38" s="55"/>
    </row>
    <row r="39" spans="1:10" x14ac:dyDescent="0.25">
      <c r="A39" s="62" t="s">
        <v>158</v>
      </c>
      <c r="B39" s="63" t="s">
        <v>178</v>
      </c>
      <c r="C39" s="63" t="s">
        <v>179</v>
      </c>
      <c r="D39" s="63" t="s">
        <v>180</v>
      </c>
    </row>
    <row r="40" spans="1:10" x14ac:dyDescent="0.25">
      <c r="A40" s="65" t="s">
        <v>161</v>
      </c>
      <c r="B40" s="66" t="s">
        <v>181</v>
      </c>
      <c r="C40" s="66" t="s">
        <v>182</v>
      </c>
      <c r="D40" s="66" t="s">
        <v>183</v>
      </c>
    </row>
    <row r="41" spans="1:10" x14ac:dyDescent="0.25">
      <c r="A41" s="62" t="s">
        <v>165</v>
      </c>
      <c r="B41" s="63" t="s">
        <v>184</v>
      </c>
      <c r="C41" s="63" t="s">
        <v>185</v>
      </c>
      <c r="D41" s="63" t="s">
        <v>186</v>
      </c>
    </row>
    <row r="42" spans="1:10" x14ac:dyDescent="0.25">
      <c r="A42" s="65" t="s">
        <v>169</v>
      </c>
      <c r="B42" s="66" t="s">
        <v>187</v>
      </c>
      <c r="C42" s="66" t="s">
        <v>188</v>
      </c>
      <c r="D42" s="66" t="s">
        <v>189</v>
      </c>
    </row>
    <row r="43" spans="1:10" x14ac:dyDescent="0.25">
      <c r="A43" s="62" t="s">
        <v>173</v>
      </c>
      <c r="B43" s="63" t="s">
        <v>190</v>
      </c>
      <c r="C43" s="63" t="s">
        <v>191</v>
      </c>
      <c r="D43" s="63" t="s">
        <v>192</v>
      </c>
    </row>
    <row r="44" spans="1:10" x14ac:dyDescent="0.25">
      <c r="A44" s="65" t="s">
        <v>177</v>
      </c>
      <c r="B44" s="66" t="s">
        <v>193</v>
      </c>
      <c r="C44" s="66" t="s">
        <v>194</v>
      </c>
      <c r="D44" s="66" t="s">
        <v>195</v>
      </c>
    </row>
    <row r="45" spans="1:10" x14ac:dyDescent="0.25">
      <c r="A45" s="62" t="s">
        <v>196</v>
      </c>
      <c r="B45" s="63" t="s">
        <v>197</v>
      </c>
      <c r="C45" s="63" t="s">
        <v>198</v>
      </c>
      <c r="D45" s="63" t="s">
        <v>199</v>
      </c>
    </row>
    <row r="46" spans="1:10" x14ac:dyDescent="0.25">
      <c r="A46" s="65" t="s">
        <v>200</v>
      </c>
      <c r="B46" s="66" t="s">
        <v>201</v>
      </c>
      <c r="C46" s="66" t="s">
        <v>202</v>
      </c>
      <c r="D46" s="66" t="s">
        <v>203</v>
      </c>
    </row>
    <row r="47" spans="1:10" x14ac:dyDescent="0.25">
      <c r="A47" s="62" t="s">
        <v>204</v>
      </c>
      <c r="B47" s="63" t="s">
        <v>205</v>
      </c>
      <c r="C47" s="63" t="s">
        <v>206</v>
      </c>
      <c r="D47" s="63" t="s">
        <v>207</v>
      </c>
    </row>
  </sheetData>
  <mergeCells count="5">
    <mergeCell ref="A30:D30"/>
    <mergeCell ref="A31:A32"/>
    <mergeCell ref="B31:B32"/>
    <mergeCell ref="C31:C32"/>
    <mergeCell ref="D31:D3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10" sqref="H10"/>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0" t="s">
        <v>1130</v>
      </c>
      <c r="B4" s="230" t="s">
        <v>1131</v>
      </c>
      <c r="C4" s="230" t="s">
        <v>1132</v>
      </c>
      <c r="D4" s="230" t="s">
        <v>1133</v>
      </c>
      <c r="E4" s="232" t="s">
        <v>1134</v>
      </c>
      <c r="F4" s="230" t="s">
        <v>1135</v>
      </c>
      <c r="G4" s="230" t="s">
        <v>1136</v>
      </c>
      <c r="H4" s="230" t="s">
        <v>1137</v>
      </c>
      <c r="I4" s="230" t="s">
        <v>1138</v>
      </c>
      <c r="J4" s="232" t="s">
        <v>1139</v>
      </c>
    </row>
    <row r="5" spans="1:10" ht="15.75" thickBot="1" x14ac:dyDescent="0.3">
      <c r="A5" s="231"/>
      <c r="B5" s="231"/>
      <c r="C5" s="231"/>
      <c r="D5" s="231"/>
      <c r="E5" s="233"/>
      <c r="F5" s="231"/>
      <c r="G5" s="231"/>
      <c r="H5" s="231"/>
      <c r="I5" s="231"/>
      <c r="J5" s="233"/>
    </row>
    <row r="6" spans="1:10" x14ac:dyDescent="0.25">
      <c r="A6" s="230" t="s">
        <v>1140</v>
      </c>
      <c r="B6" s="234">
        <v>3563</v>
      </c>
      <c r="C6" s="234">
        <v>3583</v>
      </c>
      <c r="D6" s="234">
        <v>3689</v>
      </c>
      <c r="E6" s="236">
        <v>3712</v>
      </c>
      <c r="F6" s="234">
        <v>3656</v>
      </c>
      <c r="G6" s="234">
        <v>3751</v>
      </c>
      <c r="H6" s="234">
        <v>3693</v>
      </c>
      <c r="I6" s="234">
        <v>3676</v>
      </c>
      <c r="J6" s="236">
        <v>3638</v>
      </c>
    </row>
    <row r="7" spans="1:10" ht="15.75" thickBot="1" x14ac:dyDescent="0.3">
      <c r="A7" s="231"/>
      <c r="B7" s="235"/>
      <c r="C7" s="235"/>
      <c r="D7" s="235"/>
      <c r="E7" s="237"/>
      <c r="F7" s="235"/>
      <c r="G7" s="235"/>
      <c r="H7" s="235"/>
      <c r="I7" s="235"/>
      <c r="J7" s="237"/>
    </row>
    <row r="8" spans="1:10" x14ac:dyDescent="0.25">
      <c r="A8" s="230" t="s">
        <v>1141</v>
      </c>
      <c r="B8" s="234">
        <v>2957</v>
      </c>
      <c r="C8" s="234">
        <v>3253</v>
      </c>
      <c r="D8" s="234">
        <v>3342</v>
      </c>
      <c r="E8" s="236">
        <v>3325</v>
      </c>
      <c r="F8" s="234">
        <v>3461</v>
      </c>
      <c r="G8" s="234">
        <v>3392</v>
      </c>
      <c r="H8" s="234">
        <v>3455</v>
      </c>
      <c r="I8" s="234">
        <v>3369</v>
      </c>
      <c r="J8" s="236">
        <v>3372</v>
      </c>
    </row>
    <row r="9" spans="1:10" ht="15.75" thickBot="1" x14ac:dyDescent="0.3">
      <c r="A9" s="231"/>
      <c r="B9" s="235"/>
      <c r="C9" s="235"/>
      <c r="D9" s="235"/>
      <c r="E9" s="237"/>
      <c r="F9" s="235"/>
      <c r="G9" s="235"/>
      <c r="H9" s="235"/>
      <c r="I9" s="235"/>
      <c r="J9" s="237"/>
    </row>
    <row r="10" spans="1:10" x14ac:dyDescent="0.25">
      <c r="A10" s="230" t="s">
        <v>1142</v>
      </c>
      <c r="B10" s="234">
        <v>2354</v>
      </c>
      <c r="C10" s="234">
        <v>2997</v>
      </c>
      <c r="D10" s="234">
        <v>3041</v>
      </c>
      <c r="E10" s="236">
        <v>3085</v>
      </c>
      <c r="F10" s="234">
        <v>3118</v>
      </c>
      <c r="G10" s="234">
        <v>3100</v>
      </c>
      <c r="H10" s="234">
        <v>3130</v>
      </c>
      <c r="I10" s="234">
        <v>3102</v>
      </c>
      <c r="J10" s="236">
        <v>3098</v>
      </c>
    </row>
    <row r="11" spans="1:10" ht="15.75" thickBot="1" x14ac:dyDescent="0.3">
      <c r="A11" s="231"/>
      <c r="B11" s="235"/>
      <c r="C11" s="235"/>
      <c r="D11" s="235"/>
      <c r="E11" s="237"/>
      <c r="F11" s="235"/>
      <c r="G11" s="235"/>
      <c r="H11" s="235"/>
      <c r="I11" s="235"/>
      <c r="J11" s="237"/>
    </row>
    <row r="12" spans="1:10" x14ac:dyDescent="0.25">
      <c r="A12" s="230" t="s">
        <v>1143</v>
      </c>
      <c r="B12" s="234"/>
      <c r="C12" s="234">
        <v>2361</v>
      </c>
      <c r="D12" s="234">
        <v>2778</v>
      </c>
      <c r="E12" s="236">
        <v>2793</v>
      </c>
      <c r="F12" s="234">
        <v>2808</v>
      </c>
      <c r="G12" s="234">
        <v>2810</v>
      </c>
      <c r="H12" s="234">
        <v>2814</v>
      </c>
      <c r="I12" s="234">
        <v>2795</v>
      </c>
      <c r="J12" s="236">
        <v>2793</v>
      </c>
    </row>
    <row r="13" spans="1:10" ht="15.75" thickBot="1" x14ac:dyDescent="0.3">
      <c r="A13" s="231"/>
      <c r="B13" s="235"/>
      <c r="C13" s="235"/>
      <c r="D13" s="235"/>
      <c r="E13" s="237"/>
      <c r="F13" s="235"/>
      <c r="G13" s="235"/>
      <c r="H13" s="235"/>
      <c r="I13" s="235"/>
      <c r="J13" s="237"/>
    </row>
    <row r="14" spans="1:10" x14ac:dyDescent="0.25">
      <c r="A14" s="230" t="s">
        <v>1144</v>
      </c>
      <c r="B14" s="234"/>
      <c r="C14" s="234"/>
      <c r="D14" s="234">
        <v>2241</v>
      </c>
      <c r="E14" s="236">
        <v>2467</v>
      </c>
      <c r="F14" s="234">
        <v>2521</v>
      </c>
      <c r="G14" s="234">
        <v>2507</v>
      </c>
      <c r="H14" s="234">
        <v>2536</v>
      </c>
      <c r="I14" s="234">
        <v>2517</v>
      </c>
      <c r="J14" s="236">
        <v>2525</v>
      </c>
    </row>
    <row r="15" spans="1:10" ht="15.75" thickBot="1" x14ac:dyDescent="0.3">
      <c r="A15" s="231"/>
      <c r="B15" s="235"/>
      <c r="C15" s="235"/>
      <c r="D15" s="235"/>
      <c r="E15" s="237"/>
      <c r="F15" s="235"/>
      <c r="G15" s="235"/>
      <c r="H15" s="235"/>
      <c r="I15" s="235"/>
      <c r="J15" s="237"/>
    </row>
    <row r="16" spans="1:10" x14ac:dyDescent="0.25">
      <c r="A16" s="230" t="s">
        <v>1145</v>
      </c>
      <c r="B16" s="234"/>
      <c r="C16" s="234"/>
      <c r="D16" s="234"/>
      <c r="E16" s="236">
        <v>2113</v>
      </c>
      <c r="F16" s="234">
        <v>2226</v>
      </c>
      <c r="G16" s="234">
        <v>2202</v>
      </c>
      <c r="H16" s="234">
        <v>2232</v>
      </c>
      <c r="I16" s="234">
        <v>2235</v>
      </c>
      <c r="J16" s="236">
        <v>2227</v>
      </c>
    </row>
    <row r="17" spans="1:10" ht="15.75" thickBot="1" x14ac:dyDescent="0.3">
      <c r="A17" s="231"/>
      <c r="B17" s="235"/>
      <c r="C17" s="235"/>
      <c r="D17" s="235"/>
      <c r="E17" s="237"/>
      <c r="F17" s="235"/>
      <c r="G17" s="235"/>
      <c r="H17" s="235"/>
      <c r="I17" s="235"/>
      <c r="J17" s="237"/>
    </row>
    <row r="18" spans="1:10" x14ac:dyDescent="0.25">
      <c r="A18" s="230" t="s">
        <v>1146</v>
      </c>
      <c r="B18" s="234"/>
      <c r="C18" s="234"/>
      <c r="D18" s="234"/>
      <c r="E18" s="236"/>
      <c r="F18" s="234">
        <v>1537</v>
      </c>
      <c r="G18" s="234">
        <v>1762</v>
      </c>
      <c r="H18" s="234">
        <v>1905</v>
      </c>
      <c r="I18" s="234">
        <v>1879</v>
      </c>
      <c r="J18" s="236">
        <v>1893</v>
      </c>
    </row>
    <row r="19" spans="1:10" ht="15.75" thickBot="1" x14ac:dyDescent="0.3">
      <c r="A19" s="231"/>
      <c r="B19" s="235"/>
      <c r="C19" s="235"/>
      <c r="D19" s="235"/>
      <c r="E19" s="237"/>
      <c r="F19" s="235"/>
      <c r="G19" s="235"/>
      <c r="H19" s="235"/>
      <c r="I19" s="235"/>
      <c r="J19" s="237"/>
    </row>
    <row r="20" spans="1:10" x14ac:dyDescent="0.25">
      <c r="A20" s="230" t="s">
        <v>1147</v>
      </c>
      <c r="B20" s="234"/>
      <c r="C20" s="234"/>
      <c r="D20" s="234"/>
      <c r="E20" s="236"/>
      <c r="F20" s="234"/>
      <c r="G20" s="234">
        <v>1412</v>
      </c>
      <c r="H20" s="234">
        <v>1689</v>
      </c>
      <c r="I20" s="234">
        <v>1630</v>
      </c>
      <c r="J20" s="236">
        <v>1640</v>
      </c>
    </row>
    <row r="21" spans="1:10" ht="15.75" thickBot="1" x14ac:dyDescent="0.3">
      <c r="A21" s="231"/>
      <c r="B21" s="235"/>
      <c r="C21" s="235"/>
      <c r="D21" s="235"/>
      <c r="E21" s="237"/>
      <c r="F21" s="235"/>
      <c r="G21" s="235"/>
      <c r="H21" s="235"/>
      <c r="I21" s="235"/>
      <c r="J21" s="237"/>
    </row>
    <row r="22" spans="1:10" x14ac:dyDescent="0.25">
      <c r="A22" s="230" t="s">
        <v>1148</v>
      </c>
      <c r="B22" s="234"/>
      <c r="C22" s="234"/>
      <c r="D22" s="234"/>
      <c r="E22" s="236"/>
      <c r="F22" s="234"/>
      <c r="G22" s="234"/>
      <c r="H22" s="234">
        <v>1082</v>
      </c>
      <c r="I22" s="234">
        <v>1341</v>
      </c>
      <c r="J22" s="236">
        <v>1325</v>
      </c>
    </row>
    <row r="23" spans="1:10" ht="15.75" thickBot="1" x14ac:dyDescent="0.3">
      <c r="A23" s="231"/>
      <c r="B23" s="235"/>
      <c r="C23" s="235"/>
      <c r="D23" s="235"/>
      <c r="E23" s="237"/>
      <c r="F23" s="235"/>
      <c r="G23" s="235"/>
      <c r="H23" s="235"/>
      <c r="I23" s="235"/>
      <c r="J23" s="237"/>
    </row>
    <row r="24" spans="1:10" x14ac:dyDescent="0.25">
      <c r="A24" s="230" t="s">
        <v>1149</v>
      </c>
      <c r="B24" s="234"/>
      <c r="C24" s="234"/>
      <c r="D24" s="234"/>
      <c r="E24" s="236"/>
      <c r="F24" s="234"/>
      <c r="G24" s="234"/>
      <c r="H24" s="234"/>
      <c r="I24" s="234">
        <v>1003</v>
      </c>
      <c r="J24" s="236">
        <v>1016</v>
      </c>
    </row>
    <row r="25" spans="1:10" ht="15.75" thickBot="1" x14ac:dyDescent="0.3">
      <c r="A25" s="231"/>
      <c r="B25" s="235"/>
      <c r="C25" s="235"/>
      <c r="D25" s="235"/>
      <c r="E25" s="237"/>
      <c r="F25" s="235"/>
      <c r="G25" s="235"/>
      <c r="H25" s="235"/>
      <c r="I25" s="235"/>
      <c r="J25" s="237"/>
    </row>
    <row r="26" spans="1:10" x14ac:dyDescent="0.25">
      <c r="A26" s="230" t="s">
        <v>1150</v>
      </c>
      <c r="B26" s="234"/>
      <c r="C26" s="234"/>
      <c r="D26" s="234"/>
      <c r="E26" s="236"/>
      <c r="F26" s="234"/>
      <c r="G26" s="234"/>
      <c r="H26" s="234"/>
      <c r="I26" s="234"/>
      <c r="J26" s="236">
        <v>632</v>
      </c>
    </row>
    <row r="27" spans="1:10" ht="15.75" thickBot="1" x14ac:dyDescent="0.3">
      <c r="A27" s="231"/>
      <c r="B27" s="235"/>
      <c r="C27" s="235"/>
      <c r="D27" s="235"/>
      <c r="E27" s="237"/>
      <c r="F27" s="235"/>
      <c r="G27" s="235"/>
      <c r="H27" s="235"/>
      <c r="I27" s="235"/>
      <c r="J27" s="237"/>
    </row>
    <row r="30" spans="1:10" x14ac:dyDescent="0.25">
      <c r="A30" t="s">
        <v>1151</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38" t="s">
        <v>234</v>
      </c>
      <c r="G1" s="238"/>
      <c r="H1" s="238" t="s">
        <v>235</v>
      </c>
      <c r="I1" s="238"/>
      <c r="J1" s="238" t="s">
        <v>236</v>
      </c>
      <c r="K1" s="238"/>
      <c r="L1" s="238" t="s">
        <v>237</v>
      </c>
      <c r="M1" s="238"/>
      <c r="N1" s="238" t="s">
        <v>238</v>
      </c>
      <c r="O1" s="238"/>
    </row>
    <row r="2" spans="1:17" ht="19.5" thickBot="1" x14ac:dyDescent="0.35">
      <c r="F2" s="79" t="s">
        <v>239</v>
      </c>
      <c r="G2" s="79" t="s">
        <v>240</v>
      </c>
      <c r="H2" s="239"/>
      <c r="I2" s="240"/>
      <c r="J2" s="239"/>
      <c r="K2" s="240"/>
      <c r="L2" s="79" t="s">
        <v>239</v>
      </c>
      <c r="M2" s="79" t="s">
        <v>240</v>
      </c>
      <c r="N2" s="239"/>
      <c r="O2" s="240"/>
    </row>
    <row r="3" spans="1:17" x14ac:dyDescent="0.25">
      <c r="A3" t="s">
        <v>241</v>
      </c>
      <c r="C3" t="s">
        <v>242</v>
      </c>
      <c r="E3" s="80" t="s">
        <v>243</v>
      </c>
      <c r="F3" s="242">
        <v>0.64709000000000005</v>
      </c>
      <c r="G3" s="242"/>
      <c r="H3" s="242">
        <v>0.97192999999999996</v>
      </c>
      <c r="I3" s="242"/>
      <c r="J3" s="81"/>
      <c r="K3" s="81"/>
      <c r="L3" s="81"/>
      <c r="M3" s="81"/>
      <c r="N3" s="81"/>
      <c r="O3" s="82"/>
      <c r="P3" s="83">
        <f>F3+H3+H4+F4</f>
        <v>2.2834299999999996</v>
      </c>
      <c r="Q3" s="83"/>
    </row>
    <row r="4" spans="1:17" ht="15.75" thickBot="1" x14ac:dyDescent="0.3">
      <c r="A4" t="s">
        <v>244</v>
      </c>
      <c r="C4" t="s">
        <v>245</v>
      </c>
      <c r="E4" s="84" t="s">
        <v>246</v>
      </c>
      <c r="F4" s="241">
        <v>0.26545000000000002</v>
      </c>
      <c r="G4" s="241"/>
      <c r="H4" s="241">
        <v>0.39895999999999998</v>
      </c>
      <c r="I4" s="241"/>
      <c r="J4" s="85"/>
      <c r="K4" s="85"/>
      <c r="L4" s="85"/>
      <c r="M4" s="85"/>
      <c r="N4" s="85"/>
      <c r="O4" s="86"/>
      <c r="P4" s="83"/>
      <c r="Q4" s="83"/>
    </row>
    <row r="5" spans="1:17" x14ac:dyDescent="0.25">
      <c r="A5" t="s">
        <v>247</v>
      </c>
      <c r="C5" t="s">
        <v>247</v>
      </c>
      <c r="E5" s="80" t="s">
        <v>248</v>
      </c>
      <c r="F5" s="81">
        <v>0.50017999999999996</v>
      </c>
      <c r="G5" s="81">
        <v>0.25008999999999998</v>
      </c>
      <c r="H5" s="242">
        <v>1</v>
      </c>
      <c r="I5" s="242"/>
      <c r="J5" s="81"/>
      <c r="K5" s="81"/>
      <c r="L5" s="81"/>
      <c r="M5" s="81"/>
      <c r="N5" s="81"/>
      <c r="O5" s="82"/>
      <c r="P5" s="83">
        <f>F5+G5+H5+J6</f>
        <v>2.02515</v>
      </c>
      <c r="Q5" s="83"/>
    </row>
    <row r="6" spans="1:17" ht="15.75" thickBot="1" x14ac:dyDescent="0.3">
      <c r="E6" s="84" t="s">
        <v>249</v>
      </c>
      <c r="F6" s="85"/>
      <c r="G6" s="85"/>
      <c r="H6" s="85"/>
      <c r="I6" s="85"/>
      <c r="J6" s="241">
        <v>0.27488000000000001</v>
      </c>
      <c r="K6" s="241"/>
      <c r="L6" s="85"/>
      <c r="M6" s="85"/>
      <c r="N6" s="85"/>
      <c r="O6" s="86"/>
      <c r="P6" s="83"/>
      <c r="Q6" s="83"/>
    </row>
    <row r="7" spans="1:17" ht="18.75" x14ac:dyDescent="0.3">
      <c r="A7" t="s">
        <v>250</v>
      </c>
      <c r="C7" s="78" t="s">
        <v>251</v>
      </c>
      <c r="E7" s="80" t="s">
        <v>252</v>
      </c>
      <c r="F7" s="81">
        <v>0.35504999999999998</v>
      </c>
      <c r="G7" s="81">
        <v>0.17752000000000001</v>
      </c>
      <c r="H7" s="242">
        <v>0.72296000000000005</v>
      </c>
      <c r="I7" s="242"/>
      <c r="J7" s="81"/>
      <c r="K7" s="81"/>
      <c r="L7" s="81"/>
      <c r="M7" s="81"/>
      <c r="N7" s="81"/>
      <c r="O7" s="82"/>
      <c r="P7" s="83">
        <f>F7+G7+H7+J8</f>
        <v>1.6189</v>
      </c>
    </row>
    <row r="8" spans="1:17" ht="15.75" thickBot="1" x14ac:dyDescent="0.3">
      <c r="A8" t="s">
        <v>253</v>
      </c>
      <c r="E8" s="84" t="s">
        <v>254</v>
      </c>
      <c r="F8" s="85"/>
      <c r="G8" s="85"/>
      <c r="H8" s="85"/>
      <c r="I8" s="85"/>
      <c r="J8" s="241">
        <v>0.36337000000000003</v>
      </c>
      <c r="K8" s="241"/>
      <c r="L8" s="85"/>
      <c r="M8" s="85"/>
      <c r="N8" s="85"/>
      <c r="O8" s="86"/>
      <c r="P8" s="83"/>
    </row>
    <row r="9" spans="1:17" x14ac:dyDescent="0.25">
      <c r="C9" t="s">
        <v>242</v>
      </c>
      <c r="E9" s="80" t="s">
        <v>255</v>
      </c>
      <c r="F9" s="81">
        <v>0.65615999999999997</v>
      </c>
      <c r="G9" s="81"/>
      <c r="H9" s="242">
        <v>0.78437000000000001</v>
      </c>
      <c r="I9" s="242"/>
      <c r="J9" s="81"/>
      <c r="K9" s="81"/>
      <c r="L9" s="81"/>
      <c r="M9" s="81"/>
      <c r="N9" s="81"/>
      <c r="O9" s="82"/>
      <c r="P9" s="83">
        <f>F9+H9+J10+L11</f>
        <v>1.8734299999999999</v>
      </c>
    </row>
    <row r="10" spans="1:17" x14ac:dyDescent="0.25">
      <c r="A10" t="s">
        <v>256</v>
      </c>
      <c r="C10" t="s">
        <v>245</v>
      </c>
      <c r="E10" s="87" t="s">
        <v>257</v>
      </c>
      <c r="F10" s="88"/>
      <c r="G10" s="88"/>
      <c r="H10" s="88"/>
      <c r="I10" s="88"/>
      <c r="J10" s="243">
        <v>0.1464</v>
      </c>
      <c r="K10" s="243"/>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42">
        <v>0.42514999999999997</v>
      </c>
      <c r="G12" s="242"/>
      <c r="H12" s="242">
        <v>0.85</v>
      </c>
      <c r="I12" s="242"/>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41">
        <v>0.23365</v>
      </c>
      <c r="K13" s="241"/>
      <c r="L13" s="85"/>
      <c r="M13" s="85"/>
      <c r="N13" s="85"/>
      <c r="O13" s="86"/>
      <c r="P13" s="83"/>
    </row>
    <row r="14" spans="1:17" x14ac:dyDescent="0.25">
      <c r="C14" s="91" t="s">
        <v>264</v>
      </c>
      <c r="E14" s="80" t="s">
        <v>265</v>
      </c>
      <c r="F14" s="81">
        <v>1</v>
      </c>
      <c r="G14" s="92"/>
      <c r="H14" s="242">
        <v>0.51382000000000005</v>
      </c>
      <c r="I14" s="242"/>
      <c r="J14" s="81"/>
      <c r="K14" s="81"/>
      <c r="L14" s="81"/>
      <c r="M14" s="81"/>
      <c r="N14" s="81"/>
      <c r="O14" s="82"/>
      <c r="P14" s="83">
        <f>F14+H14+J15+L16</f>
        <v>1.88497</v>
      </c>
      <c r="Q14" s="83"/>
    </row>
    <row r="15" spans="1:17" x14ac:dyDescent="0.25">
      <c r="A15" t="s">
        <v>241</v>
      </c>
      <c r="C15" s="91" t="s">
        <v>266</v>
      </c>
      <c r="E15" s="87" t="s">
        <v>267</v>
      </c>
      <c r="F15" s="88"/>
      <c r="G15" s="88"/>
      <c r="H15" s="88"/>
      <c r="I15" s="88"/>
      <c r="J15" s="243">
        <v>4.3869999999999999E-2</v>
      </c>
      <c r="K15" s="243"/>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42">
        <v>0.46146999999999999</v>
      </c>
      <c r="I17" s="242"/>
      <c r="J17" s="81"/>
      <c r="K17" s="81"/>
      <c r="L17" s="81"/>
      <c r="M17" s="81"/>
      <c r="N17" s="81"/>
      <c r="O17" s="82"/>
      <c r="P17" s="83">
        <f>F17+H17+J18+L19</f>
        <v>2.0396200000000002</v>
      </c>
    </row>
    <row r="18" spans="1:16" x14ac:dyDescent="0.25">
      <c r="A18" t="s">
        <v>256</v>
      </c>
      <c r="C18" s="91" t="s">
        <v>272</v>
      </c>
      <c r="E18" s="87" t="s">
        <v>273</v>
      </c>
      <c r="F18" s="88"/>
      <c r="G18" s="88"/>
      <c r="H18" s="88"/>
      <c r="I18" s="88"/>
      <c r="J18" s="243">
        <v>0.15035999999999999</v>
      </c>
      <c r="K18" s="243"/>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42">
        <v>0.38878000000000001</v>
      </c>
      <c r="I20" s="242"/>
      <c r="J20" s="81"/>
      <c r="K20" s="81"/>
      <c r="L20" s="81"/>
      <c r="M20" s="81"/>
      <c r="N20" s="81"/>
      <c r="O20" s="82"/>
      <c r="P20" s="83">
        <f>F20+H20+J21+L22</f>
        <v>1.9173399999999998</v>
      </c>
    </row>
    <row r="21" spans="1:16" ht="18.75" x14ac:dyDescent="0.3">
      <c r="A21" s="78" t="s">
        <v>236</v>
      </c>
      <c r="C21" s="91" t="s">
        <v>278</v>
      </c>
      <c r="E21" s="87" t="s">
        <v>279</v>
      </c>
      <c r="F21" s="88"/>
      <c r="G21" s="88"/>
      <c r="H21" s="88"/>
      <c r="I21" s="88"/>
      <c r="J21" s="243">
        <v>0.2099</v>
      </c>
      <c r="K21" s="243"/>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42">
        <v>0.70006000000000002</v>
      </c>
      <c r="I23" s="242"/>
      <c r="J23" s="81"/>
      <c r="K23" s="81"/>
      <c r="L23" s="81"/>
      <c r="M23" s="81"/>
      <c r="N23" s="81"/>
      <c r="O23" s="82"/>
      <c r="P23" s="83">
        <f>F23+H23+J24+L25</f>
        <v>1.85917</v>
      </c>
    </row>
    <row r="24" spans="1:16" x14ac:dyDescent="0.25">
      <c r="A24" t="s">
        <v>285</v>
      </c>
      <c r="C24" s="91" t="s">
        <v>286</v>
      </c>
      <c r="E24" s="87" t="s">
        <v>287</v>
      </c>
      <c r="F24" s="88"/>
      <c r="G24" s="88"/>
      <c r="H24" s="88"/>
      <c r="I24" s="88"/>
      <c r="J24" s="243">
        <v>0.152</v>
      </c>
      <c r="K24" s="243"/>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42">
        <v>0.42459999999999998</v>
      </c>
      <c r="I26" s="242"/>
      <c r="J26" s="81"/>
      <c r="K26" s="81"/>
      <c r="L26" s="81"/>
      <c r="M26" s="81"/>
      <c r="N26" s="246"/>
      <c r="O26" s="247"/>
      <c r="P26" s="83">
        <f>F26+G26+H26+J27+L28+M28+N28</f>
        <v>2.4103300000000001</v>
      </c>
    </row>
    <row r="27" spans="1:16" x14ac:dyDescent="0.25">
      <c r="A27" t="s">
        <v>293</v>
      </c>
      <c r="C27" s="91" t="s">
        <v>294</v>
      </c>
      <c r="E27" s="87" t="s">
        <v>295</v>
      </c>
      <c r="F27" s="88"/>
      <c r="G27" s="88"/>
      <c r="H27" s="88"/>
      <c r="I27" s="88"/>
      <c r="J27" s="243">
        <v>1</v>
      </c>
      <c r="K27" s="243"/>
      <c r="L27" s="88"/>
      <c r="M27" s="88"/>
      <c r="N27" s="244"/>
      <c r="O27" s="245"/>
      <c r="P27" s="83"/>
    </row>
    <row r="28" spans="1:16" ht="15.75" thickBot="1" x14ac:dyDescent="0.3">
      <c r="A28" t="s">
        <v>296</v>
      </c>
      <c r="C28" s="91" t="s">
        <v>297</v>
      </c>
      <c r="E28" s="84" t="s">
        <v>298</v>
      </c>
      <c r="F28" s="85"/>
      <c r="G28" s="85"/>
      <c r="H28" s="85"/>
      <c r="I28" s="85"/>
      <c r="J28" s="90"/>
      <c r="K28" s="90"/>
      <c r="L28" s="85">
        <v>0.24451999999999999</v>
      </c>
      <c r="M28" s="85">
        <v>0.1226</v>
      </c>
      <c r="N28" s="248">
        <v>0.34044000000000002</v>
      </c>
      <c r="O28" s="249"/>
      <c r="P28" s="83"/>
    </row>
    <row r="29" spans="1:16" x14ac:dyDescent="0.25">
      <c r="C29" s="91" t="s">
        <v>299</v>
      </c>
      <c r="E29" s="80" t="s">
        <v>300</v>
      </c>
      <c r="F29" s="81">
        <v>0.27438000000000001</v>
      </c>
      <c r="G29" s="81">
        <v>0.13719000000000001</v>
      </c>
      <c r="H29" s="242">
        <v>0.62792999999999999</v>
      </c>
      <c r="I29" s="242"/>
      <c r="J29" s="81"/>
      <c r="K29" s="81"/>
      <c r="L29" s="81"/>
      <c r="M29" s="81"/>
      <c r="N29" s="246"/>
      <c r="O29" s="247"/>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48">
        <v>0.23748</v>
      </c>
      <c r="O30" s="249"/>
      <c r="P30" s="83"/>
    </row>
    <row r="31" spans="1:16" x14ac:dyDescent="0.25">
      <c r="C31" s="91" t="s">
        <v>304</v>
      </c>
      <c r="E31" s="80" t="s">
        <v>305</v>
      </c>
      <c r="F31" s="81">
        <v>0.11212</v>
      </c>
      <c r="G31" s="81">
        <v>5.6059999999999999E-2</v>
      </c>
      <c r="H31" s="242">
        <v>0.23462</v>
      </c>
      <c r="I31" s="242"/>
      <c r="J31" s="81"/>
      <c r="K31" s="81"/>
      <c r="L31" s="81"/>
      <c r="M31" s="81"/>
      <c r="N31" s="246"/>
      <c r="O31" s="247"/>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48">
        <v>0.50244</v>
      </c>
      <c r="O32" s="249"/>
      <c r="P32" s="83"/>
    </row>
    <row r="33" spans="1:16" ht="15.75" thickBot="1" x14ac:dyDescent="0.3">
      <c r="C33" s="91" t="s">
        <v>308</v>
      </c>
      <c r="E33" s="93" t="s">
        <v>309</v>
      </c>
      <c r="F33" s="94"/>
      <c r="G33" s="94"/>
      <c r="H33" s="94"/>
      <c r="I33" s="94"/>
      <c r="J33" s="250">
        <v>0.94696999999999998</v>
      </c>
      <c r="K33" s="250"/>
      <c r="L33" s="94"/>
      <c r="M33" s="94"/>
      <c r="N33" s="251"/>
      <c r="O33" s="252"/>
      <c r="P33" s="83"/>
    </row>
    <row r="34" spans="1:16" x14ac:dyDescent="0.25">
      <c r="E34" s="80" t="s">
        <v>310</v>
      </c>
      <c r="F34" s="242">
        <v>0.15762999999999999</v>
      </c>
      <c r="G34" s="242"/>
      <c r="H34" s="242">
        <v>0.36070000000000002</v>
      </c>
      <c r="I34" s="242"/>
      <c r="J34" s="81"/>
      <c r="K34" s="81"/>
      <c r="L34" s="81"/>
      <c r="M34" s="81"/>
      <c r="N34" s="246"/>
      <c r="O34" s="247"/>
      <c r="P34" s="83">
        <f>F34+H34+J35+L36+N36</f>
        <v>1.8655399999999998</v>
      </c>
    </row>
    <row r="35" spans="1:16" x14ac:dyDescent="0.25">
      <c r="E35" s="87" t="s">
        <v>311</v>
      </c>
      <c r="F35" s="88"/>
      <c r="G35" s="88"/>
      <c r="H35" s="88"/>
      <c r="I35" s="88"/>
      <c r="J35" s="243">
        <v>0.85</v>
      </c>
      <c r="K35" s="243"/>
      <c r="L35" s="88"/>
      <c r="M35" s="88"/>
      <c r="N35" s="244"/>
      <c r="O35" s="245"/>
      <c r="P35" s="83"/>
    </row>
    <row r="36" spans="1:16" ht="15.75" thickBot="1" x14ac:dyDescent="0.3">
      <c r="A36" s="38" t="s">
        <v>312</v>
      </c>
      <c r="E36" s="84" t="s">
        <v>313</v>
      </c>
      <c r="F36" s="85"/>
      <c r="G36" s="85"/>
      <c r="H36" s="85"/>
      <c r="I36" s="85"/>
      <c r="J36" s="90"/>
      <c r="K36" s="90"/>
      <c r="L36" s="85">
        <v>0.20784</v>
      </c>
      <c r="M36" s="85"/>
      <c r="N36" s="248">
        <v>0.28937000000000002</v>
      </c>
      <c r="O36" s="249"/>
      <c r="P36" s="83"/>
    </row>
    <row r="37" spans="1:16" x14ac:dyDescent="0.25">
      <c r="A37" t="s">
        <v>314</v>
      </c>
      <c r="E37" s="80" t="s">
        <v>315</v>
      </c>
      <c r="F37" s="242">
        <v>0.20368</v>
      </c>
      <c r="G37" s="242"/>
      <c r="H37" s="242">
        <v>0.33767000000000003</v>
      </c>
      <c r="I37" s="242"/>
      <c r="J37" s="81"/>
      <c r="K37" s="81"/>
      <c r="L37" s="81"/>
      <c r="M37" s="81"/>
      <c r="N37" s="246"/>
      <c r="O37" s="247"/>
      <c r="P37" s="83">
        <f>F37+H37+J38+L39+L40+N40</f>
        <v>2.5172699999999999</v>
      </c>
    </row>
    <row r="38" spans="1:16" x14ac:dyDescent="0.25">
      <c r="A38" t="s">
        <v>316</v>
      </c>
      <c r="E38" s="87" t="s">
        <v>317</v>
      </c>
      <c r="F38" s="88"/>
      <c r="G38" s="88"/>
      <c r="H38" s="88"/>
      <c r="I38" s="88"/>
      <c r="J38" s="243">
        <v>0.89815999999999996</v>
      </c>
      <c r="K38" s="243"/>
      <c r="L38" s="88"/>
      <c r="M38" s="88"/>
      <c r="N38" s="244"/>
      <c r="O38" s="245"/>
      <c r="P38" s="83"/>
    </row>
    <row r="39" spans="1:16" x14ac:dyDescent="0.25">
      <c r="A39" t="s">
        <v>318</v>
      </c>
      <c r="E39" s="87" t="s">
        <v>319</v>
      </c>
      <c r="F39" s="88"/>
      <c r="G39" s="88"/>
      <c r="H39" s="88"/>
      <c r="I39" s="88"/>
      <c r="J39" s="95"/>
      <c r="K39" s="95"/>
      <c r="L39" s="88">
        <v>0.57364000000000004</v>
      </c>
      <c r="M39" s="88"/>
      <c r="N39" s="244"/>
      <c r="O39" s="245"/>
      <c r="P39" s="83"/>
    </row>
    <row r="40" spans="1:16" ht="15.75" thickBot="1" x14ac:dyDescent="0.3">
      <c r="A40" t="s">
        <v>320</v>
      </c>
      <c r="E40" s="84" t="s">
        <v>321</v>
      </c>
      <c r="F40" s="85"/>
      <c r="G40" s="85"/>
      <c r="H40" s="85"/>
      <c r="I40" s="85"/>
      <c r="J40" s="90"/>
      <c r="K40" s="90"/>
      <c r="L40" s="85">
        <v>0.26422000000000001</v>
      </c>
      <c r="M40" s="85"/>
      <c r="N40" s="248">
        <v>0.2399</v>
      </c>
      <c r="O40" s="249"/>
      <c r="P40" s="83"/>
    </row>
    <row r="41" spans="1:16" x14ac:dyDescent="0.25">
      <c r="E41" s="80" t="s">
        <v>322</v>
      </c>
      <c r="F41" s="81">
        <v>0.34708</v>
      </c>
      <c r="G41" s="92"/>
      <c r="H41" s="242">
        <v>0.20830000000000001</v>
      </c>
      <c r="I41" s="242"/>
      <c r="J41" s="81"/>
      <c r="K41" s="81"/>
      <c r="L41" s="81"/>
      <c r="M41" s="81"/>
      <c r="N41" s="246"/>
      <c r="O41" s="247"/>
      <c r="P41" s="83">
        <f>F41+H41+J42+L43+L44+N44</f>
        <v>2.29189</v>
      </c>
    </row>
    <row r="42" spans="1:16" x14ac:dyDescent="0.25">
      <c r="E42" s="87" t="s">
        <v>323</v>
      </c>
      <c r="F42" s="88"/>
      <c r="G42" s="88"/>
      <c r="H42" s="88"/>
      <c r="I42" s="88"/>
      <c r="J42" s="243">
        <v>0.52559999999999996</v>
      </c>
      <c r="K42" s="243"/>
      <c r="L42" s="88"/>
      <c r="M42" s="88"/>
      <c r="N42" s="244"/>
      <c r="O42" s="245"/>
      <c r="P42" s="83"/>
    </row>
    <row r="43" spans="1:16" x14ac:dyDescent="0.25">
      <c r="A43" s="38"/>
      <c r="E43" s="87" t="s">
        <v>324</v>
      </c>
      <c r="F43" s="88"/>
      <c r="G43" s="88"/>
      <c r="H43" s="88"/>
      <c r="I43" s="88"/>
      <c r="J43" s="95"/>
      <c r="K43" s="95"/>
      <c r="L43" s="88">
        <v>0.84328000000000003</v>
      </c>
      <c r="M43" s="88"/>
      <c r="N43" s="244"/>
      <c r="O43" s="245"/>
      <c r="P43" s="83"/>
    </row>
    <row r="44" spans="1:16" ht="15.75" thickBot="1" x14ac:dyDescent="0.3">
      <c r="A44" s="38" t="s">
        <v>325</v>
      </c>
      <c r="E44" s="84" t="s">
        <v>326</v>
      </c>
      <c r="F44" s="85"/>
      <c r="G44" s="85"/>
      <c r="H44" s="85"/>
      <c r="I44" s="85"/>
      <c r="J44" s="90"/>
      <c r="K44" s="90"/>
      <c r="L44" s="85">
        <v>0.23543</v>
      </c>
      <c r="M44" s="85"/>
      <c r="N44" s="248">
        <v>0.13220000000000001</v>
      </c>
      <c r="O44" s="249"/>
      <c r="P44" s="83"/>
    </row>
    <row r="45" spans="1:16" x14ac:dyDescent="0.25">
      <c r="A45" t="s">
        <v>327</v>
      </c>
      <c r="E45" s="80" t="s">
        <v>328</v>
      </c>
      <c r="F45" s="81">
        <v>0.47361999999999999</v>
      </c>
      <c r="G45" s="92"/>
      <c r="H45" s="242">
        <v>0.28101999999999999</v>
      </c>
      <c r="I45" s="242"/>
      <c r="J45" s="81"/>
      <c r="K45" s="81"/>
      <c r="L45" s="81"/>
      <c r="M45" s="81"/>
      <c r="N45" s="246"/>
      <c r="O45" s="247"/>
      <c r="P45" s="83">
        <f>F45+H45+L46+L47+N47+J51</f>
        <v>2.2079800000000001</v>
      </c>
    </row>
    <row r="46" spans="1:16" x14ac:dyDescent="0.25">
      <c r="E46" s="87" t="s">
        <v>329</v>
      </c>
      <c r="F46" s="88"/>
      <c r="G46" s="96"/>
      <c r="H46" s="95"/>
      <c r="I46" s="95"/>
      <c r="J46" s="88"/>
      <c r="K46" s="88"/>
      <c r="L46" s="88">
        <v>0.71950000000000003</v>
      </c>
      <c r="M46" s="88"/>
      <c r="N46" s="244"/>
      <c r="O46" s="245"/>
      <c r="P46" s="83"/>
    </row>
    <row r="47" spans="1:16" ht="15.75" thickBot="1" x14ac:dyDescent="0.3">
      <c r="A47" t="s">
        <v>330</v>
      </c>
      <c r="E47" s="84" t="s">
        <v>331</v>
      </c>
      <c r="F47" s="85"/>
      <c r="G47" s="97"/>
      <c r="H47" s="90"/>
      <c r="I47" s="90"/>
      <c r="J47" s="85"/>
      <c r="K47" s="85"/>
      <c r="L47" s="85">
        <v>0.20451</v>
      </c>
      <c r="M47" s="85"/>
      <c r="N47" s="248">
        <v>9.1600000000000001E-2</v>
      </c>
      <c r="O47" s="249"/>
      <c r="P47" s="83"/>
    </row>
    <row r="48" spans="1:16" x14ac:dyDescent="0.25">
      <c r="A48" t="s">
        <v>332</v>
      </c>
      <c r="E48" s="80" t="s">
        <v>333</v>
      </c>
      <c r="F48" s="81">
        <v>0.17321</v>
      </c>
      <c r="G48" s="92"/>
      <c r="H48" s="242">
        <v>9.2929999999999999E-2</v>
      </c>
      <c r="I48" s="242"/>
      <c r="J48" s="81"/>
      <c r="K48" s="81"/>
      <c r="L48" s="81"/>
      <c r="M48" s="81"/>
      <c r="N48" s="246"/>
      <c r="O48" s="247"/>
      <c r="P48" s="83">
        <f>F48+H48+L49+L50+N50+J51</f>
        <v>2.12704</v>
      </c>
    </row>
    <row r="49" spans="1:17" x14ac:dyDescent="0.25">
      <c r="A49" t="s">
        <v>334</v>
      </c>
      <c r="E49" s="87" t="s">
        <v>335</v>
      </c>
      <c r="F49" s="88"/>
      <c r="G49" s="96"/>
      <c r="H49" s="95"/>
      <c r="I49" s="95"/>
      <c r="J49" s="88"/>
      <c r="K49" s="88"/>
      <c r="L49" s="88">
        <v>1</v>
      </c>
      <c r="M49" s="88"/>
      <c r="N49" s="244"/>
      <c r="O49" s="245"/>
      <c r="P49" s="83"/>
    </row>
    <row r="50" spans="1:17" ht="15.75" thickBot="1" x14ac:dyDescent="0.3">
      <c r="A50" t="s">
        <v>336</v>
      </c>
      <c r="C50" s="91" t="s">
        <v>262</v>
      </c>
      <c r="E50" s="84" t="s">
        <v>337</v>
      </c>
      <c r="F50" s="85"/>
      <c r="G50" s="97"/>
      <c r="H50" s="90"/>
      <c r="I50" s="90"/>
      <c r="J50" s="85"/>
      <c r="K50" s="85"/>
      <c r="L50" s="85">
        <v>0.26967000000000002</v>
      </c>
      <c r="M50" s="85"/>
      <c r="N50" s="248">
        <v>0.1535</v>
      </c>
      <c r="O50" s="249"/>
      <c r="P50" s="83"/>
    </row>
    <row r="51" spans="1:17" ht="15.75" thickBot="1" x14ac:dyDescent="0.3">
      <c r="C51" s="91" t="s">
        <v>264</v>
      </c>
      <c r="E51" s="93" t="s">
        <v>338</v>
      </c>
      <c r="F51" s="94"/>
      <c r="G51" s="94"/>
      <c r="H51" s="94"/>
      <c r="I51" s="94"/>
      <c r="J51" s="250">
        <v>0.43773000000000001</v>
      </c>
      <c r="K51" s="250"/>
      <c r="L51" s="94"/>
      <c r="M51" s="94"/>
      <c r="N51" s="251"/>
      <c r="O51" s="252"/>
      <c r="P51" s="83"/>
    </row>
    <row r="52" spans="1:17" x14ac:dyDescent="0.25">
      <c r="A52" t="s">
        <v>339</v>
      </c>
      <c r="C52" s="91" t="s">
        <v>266</v>
      </c>
      <c r="E52" s="80" t="s">
        <v>340</v>
      </c>
      <c r="F52" s="81">
        <v>0.28996</v>
      </c>
      <c r="G52" s="92"/>
      <c r="H52" s="242">
        <v>0.25344</v>
      </c>
      <c r="I52" s="242"/>
      <c r="J52" s="81"/>
      <c r="K52" s="81"/>
      <c r="L52" s="81"/>
      <c r="M52" s="81"/>
      <c r="N52" s="246"/>
      <c r="O52" s="247"/>
      <c r="P52" s="83">
        <f>F52+H52+J53+L54+L55+N55</f>
        <v>2.0821799999999997</v>
      </c>
    </row>
    <row r="53" spans="1:17" x14ac:dyDescent="0.25">
      <c r="A53" t="s">
        <v>341</v>
      </c>
      <c r="C53" s="91" t="s">
        <v>268</v>
      </c>
      <c r="E53" s="87" t="s">
        <v>342</v>
      </c>
      <c r="F53" s="88"/>
      <c r="G53" s="88"/>
      <c r="H53" s="88"/>
      <c r="I53" s="88"/>
      <c r="J53" s="243">
        <v>0.65949000000000002</v>
      </c>
      <c r="K53" s="243"/>
      <c r="L53" s="88"/>
      <c r="M53" s="88"/>
      <c r="N53" s="244"/>
      <c r="O53" s="245"/>
      <c r="P53" s="83"/>
    </row>
    <row r="54" spans="1:17" x14ac:dyDescent="0.25">
      <c r="A54" t="s">
        <v>343</v>
      </c>
      <c r="C54" s="91" t="s">
        <v>270</v>
      </c>
      <c r="E54" s="87" t="s">
        <v>344</v>
      </c>
      <c r="F54" s="88"/>
      <c r="G54" s="88"/>
      <c r="H54" s="88"/>
      <c r="I54" s="88"/>
      <c r="J54" s="95"/>
      <c r="K54" s="95"/>
      <c r="L54" s="88">
        <v>0.56411</v>
      </c>
      <c r="M54" s="88"/>
      <c r="N54" s="244"/>
      <c r="O54" s="245"/>
      <c r="P54" s="83"/>
    </row>
    <row r="55" spans="1:17" ht="15.75" thickBot="1" x14ac:dyDescent="0.3">
      <c r="A55" t="s">
        <v>345</v>
      </c>
      <c r="C55" s="91" t="s">
        <v>272</v>
      </c>
      <c r="E55" s="84" t="s">
        <v>346</v>
      </c>
      <c r="F55" s="85"/>
      <c r="G55" s="85"/>
      <c r="H55" s="85"/>
      <c r="I55" s="85"/>
      <c r="J55" s="90"/>
      <c r="K55" s="90"/>
      <c r="L55" s="85">
        <v>0.14326</v>
      </c>
      <c r="M55" s="85"/>
      <c r="N55" s="248">
        <v>0.17191999999999999</v>
      </c>
      <c r="O55" s="249"/>
      <c r="P55" s="83"/>
    </row>
    <row r="56" spans="1:17" x14ac:dyDescent="0.25">
      <c r="A56" t="s">
        <v>347</v>
      </c>
      <c r="C56" s="91" t="s">
        <v>274</v>
      </c>
      <c r="E56" s="80" t="s">
        <v>348</v>
      </c>
      <c r="F56" s="81"/>
      <c r="G56" s="81"/>
      <c r="H56" s="81"/>
      <c r="I56" s="81"/>
      <c r="J56" s="98"/>
      <c r="K56" s="98"/>
      <c r="L56" s="81">
        <v>0.19162000000000001</v>
      </c>
      <c r="M56" s="81"/>
      <c r="N56" s="246"/>
      <c r="O56" s="247"/>
      <c r="P56" s="83">
        <f>L56+L57+L58+L59+N58+N59</f>
        <v>2.1837599999999999</v>
      </c>
    </row>
    <row r="57" spans="1:17" x14ac:dyDescent="0.25">
      <c r="C57" s="91" t="s">
        <v>276</v>
      </c>
      <c r="E57" s="87" t="s">
        <v>349</v>
      </c>
      <c r="F57" s="88"/>
      <c r="G57" s="88"/>
      <c r="H57" s="88"/>
      <c r="I57" s="88"/>
      <c r="J57" s="95"/>
      <c r="K57" s="95"/>
      <c r="L57" s="88">
        <v>0.49523</v>
      </c>
      <c r="M57" s="88"/>
      <c r="N57" s="244"/>
      <c r="O57" s="245"/>
      <c r="P57" s="83"/>
    </row>
    <row r="58" spans="1:17" x14ac:dyDescent="0.25">
      <c r="C58" s="91" t="s">
        <v>278</v>
      </c>
      <c r="E58" s="87" t="s">
        <v>350</v>
      </c>
      <c r="F58" s="88"/>
      <c r="G58" s="88"/>
      <c r="H58" s="88"/>
      <c r="I58" s="88"/>
      <c r="J58" s="95"/>
      <c r="K58" s="95"/>
      <c r="L58" s="88">
        <v>0.47439999999999999</v>
      </c>
      <c r="M58" s="88"/>
      <c r="N58" s="244">
        <v>0.60697000000000001</v>
      </c>
      <c r="O58" s="245"/>
      <c r="P58" s="83"/>
    </row>
    <row r="59" spans="1:17" ht="15.75" thickBot="1" x14ac:dyDescent="0.3">
      <c r="C59" s="91" t="s">
        <v>280</v>
      </c>
      <c r="E59" s="84" t="s">
        <v>351</v>
      </c>
      <c r="F59" s="85"/>
      <c r="G59" s="85"/>
      <c r="H59" s="85"/>
      <c r="I59" s="85"/>
      <c r="J59" s="90"/>
      <c r="K59" s="90"/>
      <c r="L59" s="85">
        <v>0.16774</v>
      </c>
      <c r="M59" s="85"/>
      <c r="N59" s="248">
        <v>0.24779999999999999</v>
      </c>
      <c r="O59" s="249"/>
      <c r="P59" s="83"/>
    </row>
    <row r="60" spans="1:17" x14ac:dyDescent="0.25">
      <c r="C60" s="91" t="s">
        <v>283</v>
      </c>
      <c r="E60" s="80" t="s">
        <v>352</v>
      </c>
      <c r="F60" s="81"/>
      <c r="G60" s="81"/>
      <c r="H60" s="81"/>
      <c r="I60" s="81"/>
      <c r="J60" s="246">
        <v>0.45617999999999997</v>
      </c>
      <c r="K60" s="255"/>
      <c r="L60" s="81"/>
      <c r="M60" s="81"/>
      <c r="N60" s="246"/>
      <c r="O60" s="247"/>
      <c r="P60" s="83">
        <f>J60+L62+N62+L63+L64+N64</f>
        <v>2.0612399999999997</v>
      </c>
    </row>
    <row r="61" spans="1:17" x14ac:dyDescent="0.25">
      <c r="C61" s="91" t="s">
        <v>286</v>
      </c>
      <c r="E61" s="87" t="s">
        <v>353</v>
      </c>
      <c r="F61" s="88"/>
      <c r="G61" s="88"/>
      <c r="H61" s="88"/>
      <c r="I61" s="88"/>
      <c r="J61" s="88"/>
      <c r="K61" s="88"/>
      <c r="L61" s="88">
        <v>0.28649999999999998</v>
      </c>
      <c r="M61" s="88"/>
      <c r="N61" s="244">
        <v>0.80176999999999998</v>
      </c>
      <c r="O61" s="245"/>
      <c r="P61" s="83">
        <f>J60+L61+N61+L63+L64+N64</f>
        <v>2.4324300000000001</v>
      </c>
      <c r="Q61" t="s">
        <v>354</v>
      </c>
    </row>
    <row r="62" spans="1:17" x14ac:dyDescent="0.25">
      <c r="C62" s="91" t="s">
        <v>289</v>
      </c>
      <c r="E62" s="87" t="s">
        <v>355</v>
      </c>
      <c r="F62" s="88"/>
      <c r="G62" s="88"/>
      <c r="H62" s="88"/>
      <c r="I62" s="88"/>
      <c r="J62" s="88"/>
      <c r="K62" s="88"/>
      <c r="L62" s="88">
        <v>0.20932000000000001</v>
      </c>
      <c r="M62" s="88"/>
      <c r="N62" s="244">
        <v>0.50775999999999999</v>
      </c>
      <c r="O62" s="245"/>
      <c r="P62" s="83"/>
    </row>
    <row r="63" spans="1:17" x14ac:dyDescent="0.25">
      <c r="C63" s="91" t="s">
        <v>291</v>
      </c>
      <c r="E63" s="87" t="s">
        <v>356</v>
      </c>
      <c r="F63" s="88"/>
      <c r="G63" s="88"/>
      <c r="H63" s="88"/>
      <c r="I63" s="88"/>
      <c r="J63" s="88"/>
      <c r="K63" s="88"/>
      <c r="L63" s="88">
        <v>0.14599000000000001</v>
      </c>
      <c r="M63" s="88"/>
      <c r="N63" s="244"/>
      <c r="O63" s="245"/>
      <c r="P63" s="83"/>
    </row>
    <row r="64" spans="1:17" ht="15.75" thickBot="1" x14ac:dyDescent="0.3">
      <c r="C64" s="91" t="s">
        <v>294</v>
      </c>
      <c r="E64" s="84" t="s">
        <v>357</v>
      </c>
      <c r="F64" s="85"/>
      <c r="G64" s="85"/>
      <c r="H64" s="85"/>
      <c r="I64" s="85"/>
      <c r="J64" s="85"/>
      <c r="K64" s="85"/>
      <c r="L64" s="85">
        <v>0.12414</v>
      </c>
      <c r="M64" s="85"/>
      <c r="N64" s="248">
        <v>0.61785000000000001</v>
      </c>
      <c r="O64" s="249"/>
      <c r="P64" s="83"/>
    </row>
    <row r="65" spans="3:17" x14ac:dyDescent="0.25">
      <c r="C65" s="91" t="s">
        <v>297</v>
      </c>
      <c r="E65" s="80" t="s">
        <v>358</v>
      </c>
      <c r="F65" s="81"/>
      <c r="G65" s="81"/>
      <c r="H65" s="81"/>
      <c r="I65" s="81"/>
      <c r="J65" s="81"/>
      <c r="K65" s="81"/>
      <c r="L65" s="81">
        <v>0.23763000000000001</v>
      </c>
      <c r="M65" s="81"/>
      <c r="N65" s="246">
        <v>1</v>
      </c>
      <c r="O65" s="247"/>
      <c r="P65" s="83">
        <f>L65+N65+L66+L67+N67</f>
        <v>1.8703959999999999</v>
      </c>
      <c r="Q65" s="83"/>
    </row>
    <row r="66" spans="3:17" x14ac:dyDescent="0.25">
      <c r="C66" s="91" t="s">
        <v>299</v>
      </c>
      <c r="E66" s="87" t="s">
        <v>359</v>
      </c>
      <c r="F66" s="88"/>
      <c r="G66" s="88"/>
      <c r="H66" s="88"/>
      <c r="I66" s="88"/>
      <c r="J66" s="88"/>
      <c r="K66" s="88"/>
      <c r="L66" s="88">
        <v>0.17316000000000001</v>
      </c>
      <c r="M66" s="88"/>
      <c r="N66" s="244"/>
      <c r="O66" s="245"/>
      <c r="P66" s="83"/>
      <c r="Q66" s="83"/>
    </row>
    <row r="67" spans="3:17" ht="15.75" thickBot="1" x14ac:dyDescent="0.3">
      <c r="C67" s="91" t="s">
        <v>302</v>
      </c>
      <c r="E67" s="84" t="s">
        <v>360</v>
      </c>
      <c r="F67" s="85"/>
      <c r="G67" s="85"/>
      <c r="H67" s="85"/>
      <c r="I67" s="85"/>
      <c r="J67" s="85"/>
      <c r="K67" s="85"/>
      <c r="L67" s="85">
        <v>0.12317</v>
      </c>
      <c r="M67" s="85"/>
      <c r="N67" s="248">
        <v>0.33643600000000001</v>
      </c>
      <c r="O67" s="249"/>
      <c r="P67" s="83"/>
      <c r="Q67" s="83"/>
    </row>
    <row r="68" spans="3:17" x14ac:dyDescent="0.25">
      <c r="C68" s="91" t="s">
        <v>304</v>
      </c>
      <c r="E68" s="80" t="s">
        <v>361</v>
      </c>
      <c r="F68" s="81"/>
      <c r="G68" s="81"/>
      <c r="H68" s="81"/>
      <c r="I68" s="81"/>
      <c r="J68" s="81"/>
      <c r="K68" s="81"/>
      <c r="L68" s="81">
        <v>0.20199</v>
      </c>
      <c r="M68" s="81"/>
      <c r="N68" s="246">
        <v>0.85</v>
      </c>
      <c r="O68" s="247"/>
      <c r="P68" s="83">
        <f>L68+N68+L69+L70+N70</f>
        <v>1.6197900000000001</v>
      </c>
    </row>
    <row r="69" spans="3:17" x14ac:dyDescent="0.25">
      <c r="C69" s="91" t="s">
        <v>306</v>
      </c>
      <c r="E69" s="87" t="s">
        <v>362</v>
      </c>
      <c r="F69" s="88"/>
      <c r="G69" s="88"/>
      <c r="H69" s="88"/>
      <c r="I69" s="88"/>
      <c r="J69" s="88"/>
      <c r="K69" s="88"/>
      <c r="L69" s="88">
        <v>0.17718999999999999</v>
      </c>
      <c r="M69" s="88"/>
      <c r="N69" s="244"/>
      <c r="O69" s="245"/>
      <c r="P69" s="83"/>
    </row>
    <row r="70" spans="3:17" ht="15.75" thickBot="1" x14ac:dyDescent="0.3">
      <c r="C70" s="91" t="s">
        <v>308</v>
      </c>
      <c r="E70" s="99" t="s">
        <v>363</v>
      </c>
      <c r="F70" s="100"/>
      <c r="G70" s="100"/>
      <c r="H70" s="100"/>
      <c r="I70" s="100"/>
      <c r="J70" s="100"/>
      <c r="K70" s="100"/>
      <c r="L70" s="100">
        <v>0.1047</v>
      </c>
      <c r="M70" s="100"/>
      <c r="N70" s="253">
        <v>0.28591</v>
      </c>
      <c r="O70" s="254"/>
      <c r="P70" s="83"/>
    </row>
  </sheetData>
  <mergeCells count="93">
    <mergeCell ref="N70:O70"/>
    <mergeCell ref="J60:K60"/>
    <mergeCell ref="N60:O60"/>
    <mergeCell ref="N61:O61"/>
    <mergeCell ref="N62:O62"/>
    <mergeCell ref="N63:O63"/>
    <mergeCell ref="N64:O64"/>
    <mergeCell ref="N65:O65"/>
    <mergeCell ref="N66:O66"/>
    <mergeCell ref="N67:O67"/>
    <mergeCell ref="N68:O68"/>
    <mergeCell ref="N69:O69"/>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J35:K35"/>
    <mergeCell ref="N35:O35"/>
    <mergeCell ref="N36:O36"/>
    <mergeCell ref="F37:G37"/>
    <mergeCell ref="H37:I37"/>
    <mergeCell ref="N37:O37"/>
    <mergeCell ref="N32:O32"/>
    <mergeCell ref="J33:K33"/>
    <mergeCell ref="N33:O33"/>
    <mergeCell ref="F34:G34"/>
    <mergeCell ref="H34:I34"/>
    <mergeCell ref="N34:O34"/>
    <mergeCell ref="N28:O28"/>
    <mergeCell ref="H29:I29"/>
    <mergeCell ref="N29:O29"/>
    <mergeCell ref="N30:O30"/>
    <mergeCell ref="H31:I31"/>
    <mergeCell ref="N31:O31"/>
    <mergeCell ref="N27:O27"/>
    <mergeCell ref="J13:K13"/>
    <mergeCell ref="H14:I14"/>
    <mergeCell ref="J15:K15"/>
    <mergeCell ref="H17:I17"/>
    <mergeCell ref="J18:K18"/>
    <mergeCell ref="H20:I20"/>
    <mergeCell ref="J21:K21"/>
    <mergeCell ref="H23:I23"/>
    <mergeCell ref="J24:K24"/>
    <mergeCell ref="H26:I26"/>
    <mergeCell ref="N26:O26"/>
    <mergeCell ref="H9:I9"/>
    <mergeCell ref="J10:K10"/>
    <mergeCell ref="F12:G12"/>
    <mergeCell ref="H12:I12"/>
    <mergeCell ref="J27:K27"/>
    <mergeCell ref="F4:G4"/>
    <mergeCell ref="H4:I4"/>
    <mergeCell ref="H5:I5"/>
    <mergeCell ref="H7:I7"/>
    <mergeCell ref="J8:K8"/>
    <mergeCell ref="F1:G1"/>
    <mergeCell ref="H1:I1"/>
    <mergeCell ref="J1:K1"/>
    <mergeCell ref="L1:M1"/>
    <mergeCell ref="F3:G3"/>
    <mergeCell ref="H3:I3"/>
    <mergeCell ref="N1:O1"/>
    <mergeCell ref="H2:I2"/>
    <mergeCell ref="J2:K2"/>
    <mergeCell ref="N2:O2"/>
    <mergeCell ref="J6:K6"/>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2019-09-24T15:42:14Z</dcterms:modified>
</cp:coreProperties>
</file>