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5E65709C-7F29-4444-AD2D-C7EA5015830D}" xr6:coauthVersionLast="33" xr6:coauthVersionMax="33" xr10:uidLastSave="{00000000-0000-0000-0000-000000000000}"/>
  <bookViews>
    <workbookView xWindow="240" yWindow="105" windowWidth="14805" windowHeight="7350" xr2:uid="{00000000-000D-0000-FFFF-FFFF00000000}"/>
  </bookViews>
  <sheets>
    <sheet name="OBIWAN-OldRasputins" sheetId="457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79017"/>
  <fileRecoveryPr autoRecover="0"/>
</workbook>
</file>

<file path=xl/calcChain.xml><?xml version="1.0" encoding="utf-8"?>
<calcChain xmlns="http://schemas.openxmlformats.org/spreadsheetml/2006/main">
  <c r="C6" i="457" l="1"/>
  <c r="C12" i="457"/>
  <c r="C10" i="457"/>
  <c r="BF48" i="457" l="1"/>
  <c r="BF47" i="457"/>
  <c r="BE45" i="457"/>
  <c r="BF46" i="457" s="1"/>
  <c r="BE44" i="457"/>
  <c r="BD44" i="457"/>
  <c r="BE43" i="457"/>
  <c r="BF44" i="457" s="1"/>
  <c r="BD43" i="457"/>
  <c r="BC43" i="457"/>
  <c r="BE42" i="457"/>
  <c r="BF43" i="457" s="1"/>
  <c r="BD42" i="457"/>
  <c r="BC42" i="457"/>
  <c r="BH41" i="457"/>
  <c r="BH46" i="457" s="1"/>
  <c r="BH51" i="457" s="1"/>
  <c r="BH54" i="457" s="1"/>
  <c r="BL12" i="457" s="1"/>
  <c r="BP47" i="457" s="1"/>
  <c r="BF41" i="457"/>
  <c r="BE41" i="457"/>
  <c r="BF42" i="457" s="1"/>
  <c r="BD41" i="457"/>
  <c r="BC41" i="457"/>
  <c r="BF40" i="457"/>
  <c r="BE40" i="457"/>
  <c r="BD40" i="457"/>
  <c r="BC40" i="457"/>
  <c r="BC39" i="457"/>
  <c r="AS38" i="457"/>
  <c r="AR38" i="457"/>
  <c r="AQ38" i="457"/>
  <c r="AP38" i="457"/>
  <c r="AO38" i="457"/>
  <c r="AN38" i="457"/>
  <c r="AM38" i="457"/>
  <c r="AL38" i="457"/>
  <c r="AK38" i="457"/>
  <c r="AJ38" i="457"/>
  <c r="AI38" i="457"/>
  <c r="AH38" i="457"/>
  <c r="AG38" i="457"/>
  <c r="AF38" i="457"/>
  <c r="AE38" i="457"/>
  <c r="AD38" i="457"/>
  <c r="AC38" i="457"/>
  <c r="AB38" i="457"/>
  <c r="AA38" i="457"/>
  <c r="Z38" i="457"/>
  <c r="Y38" i="457"/>
  <c r="X38" i="457"/>
  <c r="W38" i="457"/>
  <c r="V38" i="457"/>
  <c r="U38" i="457"/>
  <c r="T38" i="457"/>
  <c r="S38" i="457"/>
  <c r="R38" i="457"/>
  <c r="Q38" i="457"/>
  <c r="P38" i="457"/>
  <c r="O38" i="457"/>
  <c r="N38" i="457"/>
  <c r="M38" i="457"/>
  <c r="L38" i="457"/>
  <c r="K38" i="457"/>
  <c r="J38" i="457"/>
  <c r="I38" i="457"/>
  <c r="H38" i="457"/>
  <c r="G38" i="457"/>
  <c r="BH35" i="457"/>
  <c r="BH34" i="457"/>
  <c r="BH40" i="457" s="1"/>
  <c r="BH45" i="457" s="1"/>
  <c r="BH50" i="457" s="1"/>
  <c r="BL11" i="457" s="1"/>
  <c r="BP38" i="457" s="1"/>
  <c r="BP46" i="457" s="1"/>
  <c r="BF34" i="457"/>
  <c r="BH33" i="457"/>
  <c r="BH39" i="457" s="1"/>
  <c r="BH44" i="457" s="1"/>
  <c r="BF33" i="457"/>
  <c r="C33" i="457"/>
  <c r="B33" i="457"/>
  <c r="BF32" i="457"/>
  <c r="C32" i="457"/>
  <c r="B32" i="457"/>
  <c r="BF31" i="457"/>
  <c r="BE31" i="457"/>
  <c r="BH30" i="457"/>
  <c r="BH37" i="457" s="1"/>
  <c r="BH43" i="457" s="1"/>
  <c r="BH48" i="457" s="1"/>
  <c r="BH53" i="457" s="1"/>
  <c r="BH56" i="457" s="1"/>
  <c r="BH58" i="457" s="1"/>
  <c r="BH59" i="457" s="1"/>
  <c r="BF30" i="457"/>
  <c r="BE30" i="457"/>
  <c r="BD30" i="457"/>
  <c r="E30" i="457"/>
  <c r="D30" i="457"/>
  <c r="BH29" i="457"/>
  <c r="BH36" i="457" s="1"/>
  <c r="BH42" i="457" s="1"/>
  <c r="BH47" i="457" s="1"/>
  <c r="BH52" i="457" s="1"/>
  <c r="BH55" i="457" s="1"/>
  <c r="BH57" i="457" s="1"/>
  <c r="BL13" i="457" s="1"/>
  <c r="BF29" i="457"/>
  <c r="BE29" i="457"/>
  <c r="BD29" i="457"/>
  <c r="BC29" i="457"/>
  <c r="C29" i="457"/>
  <c r="B29" i="457"/>
  <c r="BH28" i="457"/>
  <c r="BF28" i="457"/>
  <c r="BE28" i="457"/>
  <c r="BD28" i="457"/>
  <c r="BC28" i="457"/>
  <c r="BH27" i="457"/>
  <c r="BF27" i="457"/>
  <c r="BE27" i="457"/>
  <c r="BD27" i="457"/>
  <c r="BC27" i="457"/>
  <c r="C27" i="457"/>
  <c r="B27" i="457"/>
  <c r="BH26" i="457"/>
  <c r="BF26" i="457"/>
  <c r="BE26" i="457"/>
  <c r="BD26" i="457"/>
  <c r="BC26" i="457"/>
  <c r="E26" i="457"/>
  <c r="E27" i="457" s="1"/>
  <c r="D26" i="457"/>
  <c r="D27" i="457" s="1"/>
  <c r="C26" i="457"/>
  <c r="B26" i="457"/>
  <c r="BH25" i="457"/>
  <c r="BH32" i="457" s="1"/>
  <c r="BH38" i="457" s="1"/>
  <c r="BC25" i="457"/>
  <c r="E25" i="457"/>
  <c r="E23" i="457" s="1"/>
  <c r="D25" i="457"/>
  <c r="D23" i="457" s="1"/>
  <c r="C25" i="457"/>
  <c r="B25" i="457"/>
  <c r="BH24" i="457"/>
  <c r="BH31" i="457" s="1"/>
  <c r="BH23" i="457"/>
  <c r="B22" i="457"/>
  <c r="C22" i="457" s="1"/>
  <c r="B20" i="457"/>
  <c r="B21" i="457" s="1"/>
  <c r="AO19" i="457"/>
  <c r="AL19" i="457"/>
  <c r="AK19" i="457"/>
  <c r="AH19" i="457"/>
  <c r="AG19" i="457"/>
  <c r="Z19" i="457"/>
  <c r="P19" i="457"/>
  <c r="AO18" i="457"/>
  <c r="AL18" i="457"/>
  <c r="AK18" i="457"/>
  <c r="AH18" i="457"/>
  <c r="AG18" i="457"/>
  <c r="AO17" i="457"/>
  <c r="AL17" i="457"/>
  <c r="AK17" i="457"/>
  <c r="AH17" i="457"/>
  <c r="AG17" i="457"/>
  <c r="AN17" i="457" s="1"/>
  <c r="Z17" i="457"/>
  <c r="Z18" i="457" s="1"/>
  <c r="P17" i="457"/>
  <c r="P18" i="457" s="1"/>
  <c r="C16" i="457"/>
  <c r="B16" i="457"/>
  <c r="Z15" i="457"/>
  <c r="P15" i="457"/>
  <c r="AL14" i="457"/>
  <c r="AH14" i="457"/>
  <c r="Z14" i="457"/>
  <c r="P14" i="457"/>
  <c r="BP13" i="457"/>
  <c r="BP17" i="457" s="1"/>
  <c r="BP21" i="457" s="1"/>
  <c r="BP27" i="457" s="1"/>
  <c r="BP34" i="457" s="1"/>
  <c r="BP42" i="457" s="1"/>
  <c r="Z13" i="457"/>
  <c r="P13" i="457"/>
  <c r="AO12" i="457"/>
  <c r="AL12" i="457"/>
  <c r="AK12" i="457"/>
  <c r="AH12" i="457"/>
  <c r="AG12" i="457"/>
  <c r="AN12" i="457" s="1"/>
  <c r="Z12" i="457"/>
  <c r="P12" i="457"/>
  <c r="AO11" i="457"/>
  <c r="AL11" i="457"/>
  <c r="AK11" i="457"/>
  <c r="AH11" i="457"/>
  <c r="AG11" i="457"/>
  <c r="AN11" i="457" s="1"/>
  <c r="Z11" i="457"/>
  <c r="P11" i="457"/>
  <c r="BL10" i="457"/>
  <c r="BP30" i="457" s="1"/>
  <c r="BP37" i="457" s="1"/>
  <c r="BP45" i="457" s="1"/>
  <c r="AO10" i="457"/>
  <c r="AL10" i="457"/>
  <c r="AK10" i="457"/>
  <c r="AH10" i="457"/>
  <c r="AG10" i="457"/>
  <c r="AN10" i="457" s="1"/>
  <c r="Z10" i="457"/>
  <c r="P10" i="457"/>
  <c r="BL9" i="457"/>
  <c r="BP23" i="457" s="1"/>
  <c r="BP29" i="457" s="1"/>
  <c r="BP36" i="457" s="1"/>
  <c r="BP44" i="457" s="1"/>
  <c r="AL9" i="457"/>
  <c r="AK9" i="457"/>
  <c r="AH9" i="457"/>
  <c r="AG9" i="457"/>
  <c r="Z9" i="457"/>
  <c r="P9" i="457"/>
  <c r="BP8" i="457"/>
  <c r="BP11" i="457" s="1"/>
  <c r="BP15" i="457" s="1"/>
  <c r="BP19" i="457" s="1"/>
  <c r="BP25" i="457" s="1"/>
  <c r="BP32" i="457" s="1"/>
  <c r="BP40" i="457" s="1"/>
  <c r="BL8" i="457"/>
  <c r="BP18" i="457" s="1"/>
  <c r="BP22" i="457" s="1"/>
  <c r="BP28" i="457" s="1"/>
  <c r="BP35" i="457" s="1"/>
  <c r="BP43" i="457" s="1"/>
  <c r="AO8" i="457"/>
  <c r="AL8" i="457"/>
  <c r="AK8" i="457"/>
  <c r="AH8" i="457"/>
  <c r="AG8" i="457"/>
  <c r="AN8" i="457" s="1"/>
  <c r="Z8" i="457"/>
  <c r="P8" i="457"/>
  <c r="BP7" i="457"/>
  <c r="BP10" i="457" s="1"/>
  <c r="BP14" i="457" s="1"/>
  <c r="BH49" i="457" s="1"/>
  <c r="BP24" i="457" s="1"/>
  <c r="BP31" i="457" s="1"/>
  <c r="BP39" i="457" s="1"/>
  <c r="BL14" i="457" s="1"/>
  <c r="BL7" i="457"/>
  <c r="AL7" i="457"/>
  <c r="AK7" i="457"/>
  <c r="AH7" i="457"/>
  <c r="AG7" i="457"/>
  <c r="Z7" i="457"/>
  <c r="P7" i="457"/>
  <c r="BP6" i="457"/>
  <c r="BL6" i="457"/>
  <c r="BP9" i="457" s="1"/>
  <c r="BP12" i="457" s="1"/>
  <c r="BP16" i="457" s="1"/>
  <c r="BP20" i="457" s="1"/>
  <c r="BP26" i="457" s="1"/>
  <c r="BP33" i="457" s="1"/>
  <c r="BP41" i="457" s="1"/>
  <c r="AO6" i="457"/>
  <c r="AL6" i="457"/>
  <c r="AK6" i="457"/>
  <c r="AH6" i="457"/>
  <c r="AG6" i="457"/>
  <c r="Z6" i="457"/>
  <c r="P6" i="457"/>
  <c r="BP5" i="457"/>
  <c r="AO5" i="457"/>
  <c r="AL5" i="457"/>
  <c r="AK5" i="457"/>
  <c r="AH5" i="457"/>
  <c r="AG5" i="457"/>
  <c r="Z5" i="457"/>
  <c r="P5" i="457"/>
  <c r="AM3" i="457"/>
  <c r="D3" i="457"/>
  <c r="K3" i="457" s="1"/>
  <c r="K2" i="457"/>
  <c r="G2" i="457"/>
  <c r="K1" i="457"/>
  <c r="G1" i="457"/>
  <c r="AG15" i="457" l="1"/>
  <c r="AN15" i="457" s="1"/>
  <c r="AK14" i="457"/>
  <c r="AG13" i="457"/>
  <c r="AN13" i="457" s="1"/>
  <c r="AN6" i="457"/>
  <c r="AN7" i="457"/>
  <c r="AN19" i="457"/>
  <c r="AN18" i="457"/>
  <c r="AN9" i="457"/>
  <c r="C31" i="457"/>
  <c r="W39" i="457" s="1"/>
  <c r="B31" i="457"/>
  <c r="W25" i="457" s="1"/>
  <c r="AK13" i="457"/>
  <c r="AG16" i="457"/>
  <c r="AN16" i="457" s="1"/>
  <c r="AK15" i="457"/>
  <c r="AG14" i="457"/>
  <c r="AN14" i="457" s="1"/>
  <c r="AK16" i="457"/>
  <c r="AN5" i="457"/>
  <c r="G3" i="457"/>
  <c r="BF45" i="457"/>
  <c r="B23" i="457"/>
  <c r="C23" i="457" s="1"/>
  <c r="T48" i="457" l="1"/>
  <c r="T25" i="457"/>
  <c r="T41" i="457"/>
  <c r="T46" i="457"/>
  <c r="T34" i="457"/>
  <c r="T28" i="457"/>
  <c r="T44" i="457"/>
  <c r="T42" i="457"/>
  <c r="AN3" i="457"/>
  <c r="AI14" i="457" s="1"/>
  <c r="B34" i="457"/>
  <c r="B24" i="457"/>
  <c r="T45" i="457"/>
  <c r="T49" i="457"/>
  <c r="T40" i="457"/>
  <c r="T39" i="457"/>
  <c r="T43" i="457"/>
  <c r="C34" i="457"/>
  <c r="T26" i="457"/>
  <c r="T33" i="457"/>
  <c r="T32" i="457"/>
  <c r="T27" i="457"/>
  <c r="T31" i="457"/>
  <c r="C24" i="457"/>
  <c r="T30" i="457"/>
  <c r="T29" i="457"/>
  <c r="T47" i="457"/>
  <c r="T35" i="457"/>
  <c r="AL14" i="446"/>
  <c r="AH14" i="446"/>
  <c r="AK14" i="446" s="1"/>
  <c r="AI16" i="457" l="1"/>
  <c r="O16" i="457" s="1"/>
  <c r="Q16" i="457" s="1"/>
  <c r="R16" i="457" s="1"/>
  <c r="T23" i="457"/>
  <c r="AI5" i="457"/>
  <c r="Y5" i="457" s="1"/>
  <c r="AA5" i="457" s="1"/>
  <c r="AB5" i="457" s="1"/>
  <c r="N25" i="457"/>
  <c r="N30" i="457"/>
  <c r="P30" i="457" s="1"/>
  <c r="R35" i="457" s="1"/>
  <c r="N29" i="457"/>
  <c r="P29" i="457" s="1"/>
  <c r="N26" i="457"/>
  <c r="N27" i="457"/>
  <c r="P27" i="457" s="1"/>
  <c r="N28" i="457"/>
  <c r="P28" i="457" s="1"/>
  <c r="O14" i="457"/>
  <c r="Q14" i="457" s="1"/>
  <c r="R14" i="457" s="1"/>
  <c r="Y14" i="457"/>
  <c r="AA14" i="457" s="1"/>
  <c r="AB14" i="457" s="1"/>
  <c r="N43" i="457"/>
  <c r="P43" i="457" s="1"/>
  <c r="N41" i="457"/>
  <c r="P41" i="457" s="1"/>
  <c r="N44" i="457"/>
  <c r="P44" i="457" s="1"/>
  <c r="N40" i="457"/>
  <c r="P40" i="457" s="1"/>
  <c r="N39" i="457"/>
  <c r="N42" i="457"/>
  <c r="P42" i="457" s="1"/>
  <c r="T37" i="457"/>
  <c r="AI13" i="457"/>
  <c r="AI10" i="457"/>
  <c r="AI6" i="457"/>
  <c r="AI18" i="457"/>
  <c r="AI9" i="457"/>
  <c r="AI15" i="457"/>
  <c r="AI11" i="457"/>
  <c r="AI12" i="457"/>
  <c r="AI17" i="457"/>
  <c r="AI19" i="457"/>
  <c r="AI7" i="457"/>
  <c r="AI8" i="457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R34" i="457" l="1"/>
  <c r="Y16" i="457"/>
  <c r="AA16" i="457" s="1"/>
  <c r="AB16" i="457" s="1"/>
  <c r="AC16" i="457" s="1"/>
  <c r="O5" i="457"/>
  <c r="Q5" i="457" s="1"/>
  <c r="R5" i="457" s="1"/>
  <c r="S5" i="457" s="1"/>
  <c r="AI3" i="457"/>
  <c r="R33" i="457"/>
  <c r="O12" i="457"/>
  <c r="Q12" i="457" s="1"/>
  <c r="R12" i="457" s="1"/>
  <c r="Y12" i="457"/>
  <c r="AA12" i="457" s="1"/>
  <c r="AB12" i="457" s="1"/>
  <c r="R32" i="457"/>
  <c r="O15" i="457"/>
  <c r="Q15" i="457" s="1"/>
  <c r="R15" i="457" s="1"/>
  <c r="Y15" i="457"/>
  <c r="AA15" i="457" s="1"/>
  <c r="AB15" i="457" s="1"/>
  <c r="P39" i="457"/>
  <c r="R40" i="457" s="1"/>
  <c r="N37" i="457"/>
  <c r="P26" i="457"/>
  <c r="R31" i="457" s="1"/>
  <c r="Y9" i="457"/>
  <c r="AA9" i="457" s="1"/>
  <c r="AB9" i="457" s="1"/>
  <c r="O9" i="457"/>
  <c r="Q9" i="457" s="1"/>
  <c r="R9" i="457" s="1"/>
  <c r="Y8" i="457"/>
  <c r="AA8" i="457" s="1"/>
  <c r="AB8" i="457" s="1"/>
  <c r="O8" i="457"/>
  <c r="Q8" i="457" s="1"/>
  <c r="R8" i="457" s="1"/>
  <c r="O18" i="457"/>
  <c r="Q18" i="457" s="1"/>
  <c r="R18" i="457" s="1"/>
  <c r="Y18" i="457"/>
  <c r="AA18" i="457" s="1"/>
  <c r="AB18" i="457" s="1"/>
  <c r="R47" i="457"/>
  <c r="R49" i="457"/>
  <c r="R48" i="457"/>
  <c r="R46" i="457"/>
  <c r="R45" i="457"/>
  <c r="S16" i="457"/>
  <c r="AC5" i="457"/>
  <c r="Y11" i="457"/>
  <c r="AA11" i="457" s="1"/>
  <c r="AB11" i="457" s="1"/>
  <c r="O11" i="457"/>
  <c r="Q11" i="457" s="1"/>
  <c r="R11" i="457" s="1"/>
  <c r="O7" i="457"/>
  <c r="Q7" i="457" s="1"/>
  <c r="R7" i="457" s="1"/>
  <c r="Y7" i="457"/>
  <c r="AA7" i="457" s="1"/>
  <c r="AB7" i="457" s="1"/>
  <c r="Y6" i="457"/>
  <c r="AA6" i="457" s="1"/>
  <c r="AB6" i="457" s="1"/>
  <c r="O6" i="457"/>
  <c r="Q6" i="457" s="1"/>
  <c r="R6" i="457" s="1"/>
  <c r="AC14" i="457"/>
  <c r="P25" i="457"/>
  <c r="N23" i="457"/>
  <c r="O19" i="457"/>
  <c r="Q19" i="457" s="1"/>
  <c r="R19" i="457" s="1"/>
  <c r="Y19" i="457"/>
  <c r="AA19" i="457" s="1"/>
  <c r="AB19" i="457" s="1"/>
  <c r="Y10" i="457"/>
  <c r="AA10" i="457" s="1"/>
  <c r="AB10" i="457" s="1"/>
  <c r="O10" i="457"/>
  <c r="Q10" i="457" s="1"/>
  <c r="R10" i="457" s="1"/>
  <c r="S14" i="457"/>
  <c r="Y17" i="457"/>
  <c r="AA17" i="457" s="1"/>
  <c r="AB17" i="457" s="1"/>
  <c r="O17" i="457"/>
  <c r="Q17" i="457" s="1"/>
  <c r="R17" i="457" s="1"/>
  <c r="O13" i="457"/>
  <c r="Q13" i="457" s="1"/>
  <c r="R13" i="457" s="1"/>
  <c r="Y13" i="457"/>
  <c r="AA13" i="457" s="1"/>
  <c r="AB13" i="457" s="1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S7" i="457" l="1"/>
  <c r="S13" i="457"/>
  <c r="S8" i="457"/>
  <c r="AC11" i="457"/>
  <c r="AC17" i="457"/>
  <c r="S19" i="457"/>
  <c r="S15" i="457"/>
  <c r="S10" i="457"/>
  <c r="S11" i="457"/>
  <c r="R39" i="457"/>
  <c r="P37" i="457"/>
  <c r="R41" i="457"/>
  <c r="S9" i="457"/>
  <c r="S18" i="457"/>
  <c r="S17" i="457"/>
  <c r="AC15" i="457"/>
  <c r="S6" i="457"/>
  <c r="R44" i="457"/>
  <c r="AC9" i="457"/>
  <c r="R42" i="457"/>
  <c r="R25" i="457"/>
  <c r="P23" i="457"/>
  <c r="R30" i="457"/>
  <c r="R29" i="457"/>
  <c r="R28" i="457"/>
  <c r="R27" i="457"/>
  <c r="AC10" i="457"/>
  <c r="AC19" i="457"/>
  <c r="AC8" i="457"/>
  <c r="AC6" i="457"/>
  <c r="AC12" i="457"/>
  <c r="AC13" i="457"/>
  <c r="R43" i="457"/>
  <c r="AC7" i="457"/>
  <c r="AC18" i="457"/>
  <c r="R26" i="457"/>
  <c r="S12" i="457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U8" i="457" l="1"/>
  <c r="AE12" i="457"/>
  <c r="AD18" i="457"/>
  <c r="T6" i="457"/>
  <c r="AE6" i="457"/>
  <c r="U10" i="457"/>
  <c r="U5" i="457"/>
  <c r="AE14" i="457"/>
  <c r="AD19" i="457"/>
  <c r="U17" i="457"/>
  <c r="AD6" i="457"/>
  <c r="AE7" i="457"/>
  <c r="V41" i="457"/>
  <c r="AC40" i="457" s="1"/>
  <c r="AE10" i="457"/>
  <c r="AD15" i="457"/>
  <c r="U16" i="457"/>
  <c r="AE15" i="457"/>
  <c r="U7" i="457"/>
  <c r="S20" i="457"/>
  <c r="L25" i="457" s="1"/>
  <c r="T17" i="457"/>
  <c r="AE17" i="457"/>
  <c r="U14" i="457"/>
  <c r="T13" i="457"/>
  <c r="AD13" i="457"/>
  <c r="R37" i="457"/>
  <c r="V39" i="457"/>
  <c r="V46" i="457"/>
  <c r="V48" i="457"/>
  <c r="V45" i="457"/>
  <c r="V47" i="457"/>
  <c r="V44" i="457"/>
  <c r="V43" i="457"/>
  <c r="T15" i="457"/>
  <c r="AE13" i="457"/>
  <c r="V42" i="457"/>
  <c r="U18" i="457"/>
  <c r="U15" i="457"/>
  <c r="T7" i="457"/>
  <c r="AE16" i="457"/>
  <c r="T18" i="457"/>
  <c r="AE11" i="457"/>
  <c r="AD10" i="457"/>
  <c r="T12" i="457"/>
  <c r="AD7" i="457"/>
  <c r="U9" i="457"/>
  <c r="T11" i="457"/>
  <c r="T10" i="457"/>
  <c r="AD5" i="457"/>
  <c r="AD14" i="457"/>
  <c r="AD16" i="457"/>
  <c r="U6" i="457"/>
  <c r="U12" i="457"/>
  <c r="V27" i="457"/>
  <c r="U11" i="457"/>
  <c r="T8" i="457"/>
  <c r="AD12" i="457"/>
  <c r="AE8" i="457"/>
  <c r="V28" i="457"/>
  <c r="AE9" i="457"/>
  <c r="T9" i="457"/>
  <c r="AE5" i="457"/>
  <c r="T5" i="457"/>
  <c r="T14" i="457"/>
  <c r="U13" i="457"/>
  <c r="AD11" i="457"/>
  <c r="AE18" i="457"/>
  <c r="R23" i="457"/>
  <c r="V25" i="457"/>
  <c r="V32" i="457"/>
  <c r="V29" i="457"/>
  <c r="V33" i="457"/>
  <c r="V30" i="457"/>
  <c r="V34" i="457"/>
  <c r="V31" i="457"/>
  <c r="AD8" i="457"/>
  <c r="AD9" i="457"/>
  <c r="T19" i="457"/>
  <c r="T16" i="457"/>
  <c r="V26" i="457"/>
  <c r="AC20" i="457"/>
  <c r="AD17" i="457"/>
  <c r="V40" i="457"/>
  <c r="B23" i="446"/>
  <c r="B34" i="446" s="1"/>
  <c r="AK13" i="446"/>
  <c r="AG16" i="446"/>
  <c r="AN16" i="446" s="1"/>
  <c r="AN3" i="446" s="1"/>
  <c r="W25" i="446"/>
  <c r="AC41" i="457" l="1"/>
  <c r="AC39" i="457"/>
  <c r="AE20" i="457"/>
  <c r="L41" i="457" s="1"/>
  <c r="U20" i="457"/>
  <c r="L27" i="457" s="1"/>
  <c r="AA39" i="457"/>
  <c r="AA40" i="457"/>
  <c r="AC25" i="457"/>
  <c r="AC27" i="457"/>
  <c r="AC26" i="457"/>
  <c r="V23" i="457"/>
  <c r="V35" i="457" s="1"/>
  <c r="V22" i="457" s="1"/>
  <c r="Y25" i="457"/>
  <c r="V37" i="457"/>
  <c r="V49" i="457" s="1"/>
  <c r="Y39" i="457"/>
  <c r="AG42" i="457"/>
  <c r="AG43" i="457"/>
  <c r="AG40" i="457"/>
  <c r="AG41" i="457"/>
  <c r="AG39" i="457"/>
  <c r="AE28" i="457"/>
  <c r="AE27" i="457"/>
  <c r="AE25" i="457"/>
  <c r="AE26" i="457"/>
  <c r="AO46" i="457"/>
  <c r="AO45" i="457"/>
  <c r="AO44" i="457"/>
  <c r="AO47" i="457"/>
  <c r="AO40" i="457"/>
  <c r="AO39" i="457"/>
  <c r="AO42" i="457"/>
  <c r="AO43" i="457"/>
  <c r="AO41" i="457"/>
  <c r="AQ32" i="457"/>
  <c r="AQ27" i="457"/>
  <c r="AQ31" i="457"/>
  <c r="AQ34" i="457"/>
  <c r="AQ26" i="457"/>
  <c r="AQ30" i="457"/>
  <c r="AQ29" i="457"/>
  <c r="AQ28" i="457"/>
  <c r="AQ33" i="457"/>
  <c r="AQ25" i="457"/>
  <c r="AI25" i="457"/>
  <c r="AI29" i="457"/>
  <c r="AI28" i="457"/>
  <c r="AI27" i="457"/>
  <c r="AI26" i="457"/>
  <c r="AI30" i="457"/>
  <c r="AA25" i="457"/>
  <c r="AA26" i="457"/>
  <c r="AO27" i="457"/>
  <c r="AO33" i="457"/>
  <c r="AO31" i="457"/>
  <c r="AO32" i="457"/>
  <c r="AO30" i="457"/>
  <c r="AO29" i="457"/>
  <c r="AO26" i="457"/>
  <c r="AO28" i="457"/>
  <c r="AO25" i="457"/>
  <c r="AG25" i="457"/>
  <c r="AG29" i="457"/>
  <c r="AG26" i="457"/>
  <c r="AG28" i="457"/>
  <c r="AG27" i="457"/>
  <c r="T20" i="457"/>
  <c r="AD20" i="457"/>
  <c r="L40" i="457" s="1"/>
  <c r="AE40" i="457"/>
  <c r="AE42" i="457"/>
  <c r="AE41" i="457"/>
  <c r="AE39" i="457"/>
  <c r="AQ46" i="457"/>
  <c r="AQ40" i="457"/>
  <c r="AQ39" i="457"/>
  <c r="AQ47" i="457"/>
  <c r="AQ41" i="457"/>
  <c r="AQ44" i="457"/>
  <c r="AQ43" i="457"/>
  <c r="AQ42" i="457"/>
  <c r="AQ48" i="457"/>
  <c r="AQ45" i="457"/>
  <c r="AK26" i="457"/>
  <c r="AK30" i="457"/>
  <c r="AK27" i="457"/>
  <c r="AK28" i="457"/>
  <c r="AK25" i="457"/>
  <c r="AK29" i="457"/>
  <c r="AK31" i="457"/>
  <c r="AI43" i="457"/>
  <c r="AI40" i="457"/>
  <c r="AI42" i="457"/>
  <c r="AI44" i="457"/>
  <c r="AI41" i="457"/>
  <c r="AI39" i="457"/>
  <c r="L39" i="457"/>
  <c r="AK39" i="457"/>
  <c r="AK43" i="457"/>
  <c r="AK44" i="457"/>
  <c r="AK40" i="457"/>
  <c r="AK45" i="457"/>
  <c r="AK42" i="457"/>
  <c r="AK41" i="457"/>
  <c r="AM30" i="457"/>
  <c r="AM26" i="457"/>
  <c r="AM32" i="457"/>
  <c r="AM29" i="457"/>
  <c r="AM31" i="457"/>
  <c r="AM28" i="457"/>
  <c r="AM27" i="457"/>
  <c r="AM25" i="457"/>
  <c r="AM40" i="457"/>
  <c r="AM46" i="457"/>
  <c r="AM43" i="457"/>
  <c r="AM44" i="457"/>
  <c r="AM39" i="457"/>
  <c r="AM41" i="457"/>
  <c r="AM45" i="457"/>
  <c r="AM42" i="457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AF20" i="457" l="1"/>
  <c r="L42" i="457" s="1"/>
  <c r="L37" i="457" s="1"/>
  <c r="AC37" i="457"/>
  <c r="AA23" i="457"/>
  <c r="AI37" i="457"/>
  <c r="AK23" i="457"/>
  <c r="AO37" i="457"/>
  <c r="AC23" i="457"/>
  <c r="AS46" i="457"/>
  <c r="J46" i="457" s="1"/>
  <c r="AS47" i="457"/>
  <c r="J47" i="457" s="1"/>
  <c r="AS48" i="457"/>
  <c r="J48" i="457" s="1"/>
  <c r="AS49" i="457"/>
  <c r="J49" i="457" s="1"/>
  <c r="AS45" i="457"/>
  <c r="J45" i="457" s="1"/>
  <c r="AS42" i="457"/>
  <c r="J42" i="457" s="1"/>
  <c r="AS43" i="457"/>
  <c r="J43" i="457" s="1"/>
  <c r="AS41" i="457"/>
  <c r="J41" i="457" s="1"/>
  <c r="AS40" i="457"/>
  <c r="J40" i="457" s="1"/>
  <c r="AS39" i="457"/>
  <c r="AS44" i="457"/>
  <c r="J44" i="457" s="1"/>
  <c r="AM23" i="457"/>
  <c r="AE37" i="457"/>
  <c r="AE23" i="457"/>
  <c r="Y37" i="457"/>
  <c r="Y23" i="457"/>
  <c r="AS34" i="457"/>
  <c r="J34" i="457" s="1"/>
  <c r="AS35" i="457"/>
  <c r="J35" i="457" s="1"/>
  <c r="AS31" i="457"/>
  <c r="J31" i="457" s="1"/>
  <c r="AS32" i="457"/>
  <c r="J32" i="457" s="1"/>
  <c r="AS27" i="457"/>
  <c r="J27" i="457" s="1"/>
  <c r="AS29" i="457"/>
  <c r="J29" i="457" s="1"/>
  <c r="AS28" i="457"/>
  <c r="J28" i="457" s="1"/>
  <c r="AS30" i="457"/>
  <c r="J30" i="457" s="1"/>
  <c r="AS26" i="457"/>
  <c r="J26" i="457" s="1"/>
  <c r="AS33" i="457"/>
  <c r="J33" i="457" s="1"/>
  <c r="AS25" i="457"/>
  <c r="AM37" i="457"/>
  <c r="AO23" i="457"/>
  <c r="AI23" i="457"/>
  <c r="AG37" i="457"/>
  <c r="AG23" i="457"/>
  <c r="V36" i="457"/>
  <c r="AQ23" i="457"/>
  <c r="L26" i="457"/>
  <c r="V20" i="457"/>
  <c r="L28" i="457" s="1"/>
  <c r="AK37" i="457"/>
  <c r="AQ37" i="457"/>
  <c r="AA37" i="457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H49" i="457" l="1"/>
  <c r="H43" i="457"/>
  <c r="H32" i="457"/>
  <c r="H31" i="457"/>
  <c r="H44" i="457"/>
  <c r="H48" i="457"/>
  <c r="L23" i="457"/>
  <c r="H33" i="457"/>
  <c r="H45" i="457"/>
  <c r="H35" i="457"/>
  <c r="AS23" i="457"/>
  <c r="AS22" i="457" s="1"/>
  <c r="H30" i="457"/>
  <c r="H47" i="457"/>
  <c r="J25" i="457"/>
  <c r="H28" i="457" s="1"/>
  <c r="AS37" i="457"/>
  <c r="AS36" i="457" s="1"/>
  <c r="H34" i="457"/>
  <c r="H29" i="457"/>
  <c r="H46" i="457"/>
  <c r="J39" i="457"/>
  <c r="H41" i="457" s="1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BJ52" i="457" l="1"/>
  <c r="BJ50" i="457"/>
  <c r="BR23" i="457"/>
  <c r="BJ56" i="457"/>
  <c r="BR30" i="457"/>
  <c r="BR28" i="457"/>
  <c r="BJ54" i="457"/>
  <c r="BR29" i="457"/>
  <c r="BN14" i="457"/>
  <c r="BJ55" i="457"/>
  <c r="BJ53" i="457"/>
  <c r="BR22" i="457"/>
  <c r="H40" i="457"/>
  <c r="BR32" i="457" s="1"/>
  <c r="BJ51" i="457"/>
  <c r="BR20" i="457"/>
  <c r="BR26" i="457"/>
  <c r="BJ39" i="457"/>
  <c r="BJ38" i="457"/>
  <c r="BR12" i="457"/>
  <c r="BJ42" i="457"/>
  <c r="BJ41" i="457"/>
  <c r="BJ43" i="457"/>
  <c r="BJ40" i="457"/>
  <c r="BN8" i="457"/>
  <c r="BJ32" i="457"/>
  <c r="BJ31" i="457"/>
  <c r="BJ35" i="457"/>
  <c r="BJ33" i="457"/>
  <c r="BJ34" i="457"/>
  <c r="BR9" i="457"/>
  <c r="BJ37" i="457"/>
  <c r="BJ36" i="457"/>
  <c r="BN10" i="457"/>
  <c r="H42" i="457"/>
  <c r="BN7" i="457" s="1"/>
  <c r="BJ59" i="457"/>
  <c r="BR45" i="457"/>
  <c r="BR44" i="457"/>
  <c r="BR46" i="457"/>
  <c r="BR41" i="457"/>
  <c r="BR43" i="457"/>
  <c r="BN13" i="457"/>
  <c r="BR47" i="457"/>
  <c r="BR38" i="457"/>
  <c r="BJ58" i="457"/>
  <c r="BR35" i="457"/>
  <c r="BR33" i="457"/>
  <c r="BJ57" i="457"/>
  <c r="BR37" i="457"/>
  <c r="BR36" i="457"/>
  <c r="BN12" i="457"/>
  <c r="J23" i="457"/>
  <c r="H25" i="457"/>
  <c r="BN11" i="457"/>
  <c r="J37" i="457"/>
  <c r="H39" i="457"/>
  <c r="BR39" i="457" s="1"/>
  <c r="H27" i="457"/>
  <c r="H26" i="457"/>
  <c r="BJ47" i="457"/>
  <c r="BR18" i="457"/>
  <c r="BJ45" i="457"/>
  <c r="BJ44" i="457"/>
  <c r="BJ48" i="457"/>
  <c r="BJ46" i="457"/>
  <c r="BR16" i="457"/>
  <c r="BN9" i="457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R40" i="457" l="1"/>
  <c r="BR17" i="457"/>
  <c r="BR11" i="457"/>
  <c r="BR34" i="457"/>
  <c r="BR8" i="457"/>
  <c r="BR15" i="457"/>
  <c r="BR14" i="457"/>
  <c r="BR42" i="457"/>
  <c r="BR7" i="457"/>
  <c r="BR25" i="457"/>
  <c r="BR19" i="457"/>
  <c r="BR13" i="457"/>
  <c r="H37" i="457"/>
  <c r="BR24" i="457"/>
  <c r="BJ49" i="457"/>
  <c r="BR10" i="457"/>
  <c r="BJ20" i="457"/>
  <c r="BJ18" i="457"/>
  <c r="BJ17" i="457"/>
  <c r="BJ16" i="457"/>
  <c r="BJ22" i="457"/>
  <c r="BJ15" i="457"/>
  <c r="BJ14" i="457"/>
  <c r="BJ21" i="457"/>
  <c r="BR4" i="457"/>
  <c r="BN5" i="457"/>
  <c r="BJ19" i="457"/>
  <c r="BJ26" i="457"/>
  <c r="BJ23" i="457"/>
  <c r="BJ29" i="457"/>
  <c r="BJ28" i="457"/>
  <c r="BJ27" i="457"/>
  <c r="BJ25" i="457"/>
  <c r="BR6" i="457"/>
  <c r="BJ30" i="457"/>
  <c r="BJ24" i="457"/>
  <c r="BN6" i="457"/>
  <c r="BR5" i="457"/>
  <c r="BJ10" i="457"/>
  <c r="BJ13" i="457"/>
  <c r="BJ9" i="457"/>
  <c r="BJ8" i="457"/>
  <c r="BJ12" i="457"/>
  <c r="BJ6" i="457"/>
  <c r="H23" i="457"/>
  <c r="BJ11" i="457"/>
  <c r="BN4" i="457"/>
  <c r="BJ7" i="457"/>
  <c r="BJ5" i="457"/>
  <c r="BJ4" i="457"/>
  <c r="BR21" i="457"/>
  <c r="BR27" i="457"/>
  <c r="BR31" i="457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38" i="457" l="1"/>
  <c r="B39" i="457"/>
  <c r="B37" i="457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36" i="457" l="1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AK37" i="446" l="1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H44" i="446" l="1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3AF8D272-B51D-4DD0-92DB-306BE04EFD67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61C95BE1-A727-45D3-B109-E0FE19B37985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47F37361-691E-4162-928B-234DCF55494B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1CBADF1-DD35-4B3C-838E-DB9C734060A4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BAC61045-D4B4-452F-9959-5E92C925324B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D8143CE3-2C21-47AE-A832-F5C4259F5209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386A3148-B3FF-4BCB-AB27-D131130784A6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52A4A1F0-E8F2-4E46-ADEF-74CB01E86CC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1E70A454-BC35-4224-9E0D-6C4E4A6C0491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7B4FEE18-9DD2-4DB7-8451-D5675A2BD652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D85F5FA3-62FF-4806-8EE6-BA7D9A93A453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3CC80DDF-D669-46A1-955E-7E25258B6731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7CDE8184-4B9E-4B10-A80B-58DDF8EFE64A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D236C7DA-3B2B-4B24-B6B6-6013A3B85465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4C31AE56-EF60-41F4-B0A8-D46049224B1D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B6814337-67F9-4270-97BF-EF8B1BE3D47E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39D152E1-746B-415D-B29A-9943FDCCD69F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C6567AAE-B985-4DA6-9D8D-0B56ED853EC1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61FC9B7-DA4C-4EED-9184-896F6EF4E99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E68C6516-2A86-4205-802A-446BB4527248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<sst xmlns="http://schemas.openxmlformats.org/spreadsheetml/2006/main" count="1322" uniqueCount="164">
  <si>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</si>
  <si>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</si>
  <si>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</si>
  <si>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</si>
  <si>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</si>
  <si>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</si>
  <si>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</si>
  <si>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</si>
  <si>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</si>
  <si>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</si>
  <si>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</si>
  <si>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</si>
  <si>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</si>
  <si>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</si>
  <si>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</si>
  <si>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</si>
  <si>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</si>
  <si>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</si>
  <si>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</si>
  <si>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</si>
  <si>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</si>
  <si>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</si>
  <si>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</si>
  <si>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</si>
  <si>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</si>
  <si>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</si>
  <si>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</si>
  <si>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</si>
  <si>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</si>
  <si>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</si>
  <si>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</si>
  <si>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</si>
  <si>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</si>
  <si>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</si>
  <si>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</si>
  <si>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</si>
  <si>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</si>
  <si>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</si>
  <si>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</si>
  <si>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</si>
  <si>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</si>
  <si>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</si>
  <si>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</si>
  <si>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</si>
  <si>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</si>
  <si>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</si>
  <si>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</si>
  <si>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</si>
  <si>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</si>
  <si>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</si>
  <si>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</si>
  <si>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</si>
  <si>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</si>
  <si>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</si>
  <si>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</si>
  <si>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</si>
  <si>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</si>
  <si>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</si>
  <si>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</si>
  <si>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</si>
  <si>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</si>
  <si>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</si>
  <si>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</si>
  <si>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</si>
  <si>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</si>
  <si>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</si>
  <si>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</si>
  <si>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</si>
  <si>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</si>
  <si>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</si>
  <si>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</si>
  <si>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</si>
  <si>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</si>
  <si>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</si>
  <si>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</si>
  <si>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</si>
  <si>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</si>
  <si>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</si>
  <si>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</si>
  <si>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</si>
  <si>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</si>
  <si>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</si>
  <si>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</si>
  <si>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</si>
  <si>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</si>
  <si>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</si>
  <si>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</si>
  <si>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</si>
  <si>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</si>
  <si>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</si>
  <si>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</si>
  <si>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</si>
  <si>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</si>
  <si>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</si>
  <si>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</si>
  <si>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</si>
  <si>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</si>
  <si>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</si>
  <si>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</si>
  <si>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</si>
  <si>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</si>
  <si>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</si>
  <si>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</si>
  <si>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</si>
  <si>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</si>
  <si>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</si>
  <si>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</si>
  <si>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</si>
  <si>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</si>
  <si>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</si>
  <si>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</si>
  <si>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</si>
  <si>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</si>
  <si>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</si>
  <si>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</si>
  <si>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</si>
  <si>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</si>
  <si>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</si>
  <si>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</si>
  <si>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</si>
  <si>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</si>
  <si>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</si>
  <si>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</si>
  <si>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</si>
  <si>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</si>
  <si>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</si>
  <si>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</si>
  <si>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</si>
  <si>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</si>
  <si>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</si>
  <si>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</si>
  <si>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</si>
  <si>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</si>
  <si>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</si>
  <si>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</si>
  <si>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</si>
  <si>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</si>
  <si>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</si>
  <si>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</si>
  <si>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</si>
  <si>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</si>
  <si>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</si>
  <si>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</si>
  <si>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</si>
  <si>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</si>
  <si>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</si>
  <si>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</si>
  <si>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</si>
  <si>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</si>
  <si>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</si>
  <si>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</si>
  <si>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</si>
  <si>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</si>
  <si>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</si>
  <si>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</si>
  <si>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</si>
  <si>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</si>
  <si>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</si>
  <si>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</si>
  <si>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</si>
  <si>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</si>
  <si>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</si>
  <si>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OldRasputins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</si>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</sst>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'OBIWAN-OldRasputins'!$G$25:$G$35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'OBIWAN-OldRasputins'!$H$25:$H$35</c:f>
              <c:numCache>
                <c:formatCode>0.0%</c:formatCode>
                <c:ptCount val="11"/>
                <c:pt idx="0">
                  <c:v>1.3251899049573112E-2</c:v>
                </c:pt>
                <c:pt idx="1">
                  <c:v>6.9728187569309374E-2</c:v>
                </c:pt>
                <c:pt idx="2">
                  <c:v>0.16705993230941013</c:v>
                </c:pt>
                <c:pt idx="3">
                  <c:v>0.24092673703061812</c:v>
                </c:pt>
                <c:pt idx="4">
                  <c:v>0.23292970080547629</c:v>
                </c:pt>
                <c:pt idx="5">
                  <c:v>0.15912747345079836</c:v>
                </c:pt>
                <c:pt idx="6">
                  <c:v>7.8888716950055476E-2</c:v>
                </c:pt>
                <c:pt idx="7">
                  <c:v>2.8701972895062194E-2</c:v>
                </c:pt>
                <c:pt idx="8">
                  <c:v>7.6665050004213493E-3</c:v>
                </c:pt>
                <c:pt idx="9">
                  <c:v>1.4905696028388136E-3</c:v>
                </c:pt>
                <c:pt idx="10">
                  <c:v>2.0716896211049008E-4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8-457A-8E99-DBB8FF966371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'OBIWAN-OldRasputins'!$H$39:$H$49</c:f>
              <c:numCache>
                <c:formatCode>0.0%</c:formatCode>
                <c:ptCount val="11"/>
                <c:pt idx="0">
                  <c:v>1.2293105688607187E-2</c:v>
                </c:pt>
                <c:pt idx="1">
                  <c:v>6.5905187892858277E-2</c:v>
                </c:pt>
                <c:pt idx="2">
                  <c:v>0.16103657656617604</c:v>
                </c:pt>
                <c:pt idx="3">
                  <c:v>0.23712464540242467</c:v>
                </c:pt>
                <c:pt idx="4">
                  <c:v>0.23440026949686893</c:v>
                </c:pt>
                <c:pt idx="5">
                  <c:v>0.16399981819550807</c:v>
                </c:pt>
                <c:pt idx="6">
                  <c:v>8.3431599264904038E-2</c:v>
                </c:pt>
                <c:pt idx="7">
                  <c:v>3.1217557825008548E-2</c:v>
                </c:pt>
                <c:pt idx="8">
                  <c:v>8.5938483992464339E-3</c:v>
                </c:pt>
                <c:pt idx="9">
                  <c:v>1.7243421652860143E-3</c:v>
                </c:pt>
                <c:pt idx="10">
                  <c:v>2.4712748133565431E-4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8-457A-8E99-DBB8FF9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1E2E-4A67-BA82-DCEE7CD25E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E2E-4A67-BA82-DCEE7CD25E1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E2E-4A67-BA82-DCEE7CD25E18}"/>
              </c:ext>
            </c:extLst>
          </c:dPt>
          <c:val>
            <c:numRef>
              <c:f>'OBIWAN-OldRasputins'!$B$37:$B$39</c:f>
              <c:numCache>
                <c:formatCode>0.0%</c:formatCode>
                <c:ptCount val="3"/>
                <c:pt idx="0">
                  <c:v>0.17703276787260702</c:v>
                </c:pt>
                <c:pt idx="1">
                  <c:v>0.42248056687842694</c:v>
                </c:pt>
                <c:pt idx="2">
                  <c:v>0.40023249540594136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E-4A67-BA82-DCEE7CD2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CD32B2-F8C9-404C-9A0D-BDC88F7D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AF6268-F7A8-4C5A-9757-27669DE4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F00D-640A-4F23-A040-52AF6595A526}">
  <sheetPr>
    <tabColor rgb="FF00B0F0"/>
  </sheetPr>
  <dimension ref="A1:BR59"/>
  <sheetViews>
    <sheetView tabSelected="1" zoomScale="80" zoomScaleNormal="80" workbookViewId="0">
      <selection activeCell="D18" sqref="D1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2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8.7336889679930595E-4</v>
      </c>
      <c r="BL4">
        <v>0</v>
      </c>
      <c r="BM4">
        <v>0</v>
      </c>
      <c r="BN4" s="107">
        <f>H25*H39</f>
        <v>1.629069955911554E-4</v>
      </c>
      <c r="BP4">
        <v>1</v>
      </c>
      <c r="BQ4">
        <v>0</v>
      </c>
      <c r="BR4" s="107">
        <f>$H$26*H39</f>
        <v>8.5717597926454603E-4</v>
      </c>
    </row>
    <row r="5" spans="1:70" x14ac:dyDescent="0.25">
      <c r="A5" s="40" t="s">
        <v>150</v>
      </c>
      <c r="B5" s="161">
        <v>541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2.1340404559438159E-3</v>
      </c>
      <c r="BL5">
        <v>1</v>
      </c>
      <c r="BM5">
        <v>1</v>
      </c>
      <c r="BN5" s="107">
        <f>$H$26*H40</f>
        <v>4.595449303183799E-3</v>
      </c>
      <c r="BP5">
        <f>BP4+1</f>
        <v>2</v>
      </c>
      <c r="BQ5">
        <v>0</v>
      </c>
      <c r="BR5" s="107">
        <f>$H$27*H39</f>
        <v>2.0536854042111415E-3</v>
      </c>
    </row>
    <row r="6" spans="1:70" x14ac:dyDescent="0.25">
      <c r="A6" s="2" t="s">
        <v>1</v>
      </c>
      <c r="B6" s="168">
        <v>14.5</v>
      </c>
      <c r="C6" s="169">
        <f>16-(1.5/4)</f>
        <v>15.625</v>
      </c>
      <c r="E6" s="192" t="s">
        <v>17</v>
      </c>
      <c r="F6" s="167" t="s">
        <v>21</v>
      </c>
      <c r="G6" s="167"/>
      <c r="H6" s="10"/>
      <c r="I6" s="10"/>
      <c r="J6" s="166"/>
      <c r="K6" s="166"/>
      <c r="L6" s="10"/>
      <c r="M6" s="10"/>
      <c r="O6" s="67">
        <f t="shared" ref="O6:O19" si="1">AG6*AI6*AO6*AH6</f>
        <v>5.9776210887437099E-2</v>
      </c>
      <c r="P6" s="210">
        <f>P3</f>
        <v>0.56999999999999995</v>
      </c>
      <c r="Q6" s="214">
        <f t="shared" ref="Q6:Q19" si="2">P6*O6</f>
        <v>3.4072440205839147E-2</v>
      </c>
      <c r="R6" s="157">
        <f t="shared" ref="R6:R19" si="3">IF($B$17="JC",IF($C$17="JC",$W$1,$V$1*1.1),IF($C$17="JC",$V$1/0.9,$U$1))*Q6/1.5</f>
        <v>3.4072440205839147E-2</v>
      </c>
      <c r="S6" s="176">
        <f t="shared" ref="S6:S19" si="4">(1-R6)</f>
        <v>0.96592755979416089</v>
      </c>
      <c r="T6" s="177">
        <f>R6*S5*PRODUCT(S7:S19)</f>
        <v>2.6458012951783686E-2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6.8280099907669541E-3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3.1423518630387527E-3</v>
      </c>
      <c r="BL6">
        <f>BH14+1</f>
        <v>2</v>
      </c>
      <c r="BM6">
        <v>2</v>
      </c>
      <c r="BN6" s="107">
        <f>$H$27*H41</f>
        <v>2.6902759580484509E-2</v>
      </c>
      <c r="BP6">
        <f>BL5+1</f>
        <v>2</v>
      </c>
      <c r="BQ6">
        <v>1</v>
      </c>
      <c r="BR6" s="107">
        <f>$H$27*H40</f>
        <v>1.101011622821986E-2</v>
      </c>
    </row>
    <row r="7" spans="1:70" x14ac:dyDescent="0.25">
      <c r="A7" s="5" t="s">
        <v>2</v>
      </c>
      <c r="B7" s="168">
        <v>11.52</v>
      </c>
      <c r="C7" s="169">
        <v>5.25</v>
      </c>
      <c r="E7" s="192" t="s">
        <v>18</v>
      </c>
      <c r="F7" s="167"/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1.4605351749403756E-3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4.8873601031142546E-4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3.1062487085652389E-3</v>
      </c>
      <c r="BL7">
        <f>BH23+1</f>
        <v>3</v>
      </c>
      <c r="BM7">
        <v>3</v>
      </c>
      <c r="BN7" s="107">
        <f>$H$28*H42</f>
        <v>5.7129667086348541E-2</v>
      </c>
      <c r="BP7">
        <f>BP5+1</f>
        <v>3</v>
      </c>
      <c r="BQ7">
        <v>0</v>
      </c>
      <c r="BR7" s="107">
        <f>$H$28*H39</f>
        <v>2.9617378415286596E-3</v>
      </c>
    </row>
    <row r="8" spans="1:70" x14ac:dyDescent="0.25">
      <c r="A8" s="5" t="s">
        <v>3</v>
      </c>
      <c r="B8" s="168">
        <v>12.25</v>
      </c>
      <c r="C8" s="169">
        <v>8.5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f>P2</f>
        <v>0.45</v>
      </c>
      <c r="Q8" s="214">
        <f t="shared" si="2"/>
        <v>1.8335106267868613E-2</v>
      </c>
      <c r="R8" s="157">
        <f t="shared" si="3"/>
        <v>1.8335106267868613E-2</v>
      </c>
      <c r="S8" s="176">
        <f t="shared" si="4"/>
        <v>0.98166489373213139</v>
      </c>
      <c r="T8" s="177">
        <f>R8*PRODUCT(S5:S7)*PRODUCT(S9:S19)</f>
        <v>1.4009373548211983E-2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3.3537331143635883E-3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2.1733090348752164E-3</v>
      </c>
      <c r="BL8">
        <f>BH31+1</f>
        <v>4</v>
      </c>
      <c r="BM8">
        <v>4</v>
      </c>
      <c r="BN8" s="107">
        <f>$H$29*H43</f>
        <v>5.4598784642628691E-2</v>
      </c>
      <c r="BP8">
        <f>BP6+1</f>
        <v>3</v>
      </c>
      <c r="BQ8">
        <v>1</v>
      </c>
      <c r="BR8" s="107">
        <f>$H$28*H40</f>
        <v>1.5878321872416144E-2</v>
      </c>
    </row>
    <row r="9" spans="1:70" x14ac:dyDescent="0.25">
      <c r="A9" s="5" t="s">
        <v>4</v>
      </c>
      <c r="B9" s="168">
        <v>11.5</v>
      </c>
      <c r="C9" s="169">
        <v>5.75</v>
      </c>
      <c r="E9" s="192" t="s">
        <v>18</v>
      </c>
      <c r="F9" s="167"/>
      <c r="G9" s="167"/>
      <c r="H9" s="10"/>
      <c r="I9" s="10"/>
      <c r="J9" s="166" t="s">
        <v>131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1.1056271310029466E-3</v>
      </c>
      <c r="BL9">
        <f>BH38+1</f>
        <v>5</v>
      </c>
      <c r="BM9">
        <v>5</v>
      </c>
      <c r="BN9" s="107">
        <f>$H$30*H44</f>
        <v>2.6096876715841467E-2</v>
      </c>
      <c r="BP9">
        <f>BL6+1</f>
        <v>3</v>
      </c>
      <c r="BQ9">
        <v>2</v>
      </c>
      <c r="BR9" s="107">
        <f>$H$28*H41</f>
        <v>3.8798016934670096E-2</v>
      </c>
    </row>
    <row r="10" spans="1:70" x14ac:dyDescent="0.25">
      <c r="A10" s="6" t="s">
        <v>5</v>
      </c>
      <c r="B10" s="168">
        <v>10.75</v>
      </c>
      <c r="C10" s="169">
        <f>11.75-(2.75/4)</f>
        <v>11.0625</v>
      </c>
      <c r="E10" s="192" t="s">
        <v>17</v>
      </c>
      <c r="F10" s="167" t="s">
        <v>154</v>
      </c>
      <c r="G10" s="167"/>
      <c r="H10" s="10"/>
      <c r="I10" s="10"/>
      <c r="J10" s="166"/>
      <c r="K10" s="166"/>
      <c r="L10" s="10"/>
      <c r="M10" s="10"/>
      <c r="O10" s="67">
        <f t="shared" si="1"/>
        <v>3.5983753243099624E-2</v>
      </c>
      <c r="P10" s="210">
        <f>P3</f>
        <v>0.56999999999999995</v>
      </c>
      <c r="Q10" s="214">
        <f t="shared" si="2"/>
        <v>2.0510739348566783E-2</v>
      </c>
      <c r="R10" s="157">
        <f t="shared" si="3"/>
        <v>2.0510739348566783E-2</v>
      </c>
      <c r="S10" s="176">
        <f t="shared" si="4"/>
        <v>0.97948926065143327</v>
      </c>
      <c r="T10" s="177">
        <f>R10*PRODUCT(S5:S9)*PRODUCT(S11:S19)</f>
        <v>1.5706527575964434E-2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3.431119908706975E-3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1.5103637991081199E-2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4.7378268558695442E-3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4.1369192487122447E-4</v>
      </c>
      <c r="BL10">
        <f>BH44+1</f>
        <v>6</v>
      </c>
      <c r="BM10">
        <v>6</v>
      </c>
      <c r="BN10" s="107">
        <f>$H$31*H45</f>
        <v>6.5818118190994713E-3</v>
      </c>
      <c r="BP10">
        <f>BP7+1</f>
        <v>4</v>
      </c>
      <c r="BQ10">
        <v>0</v>
      </c>
      <c r="BR10" s="107">
        <f>$H$29*H39</f>
        <v>2.8634294300173705E-3</v>
      </c>
    </row>
    <row r="11" spans="1:70" x14ac:dyDescent="0.25">
      <c r="A11" s="6" t="s">
        <v>6</v>
      </c>
      <c r="B11" s="168">
        <v>10.75</v>
      </c>
      <c r="C11" s="169">
        <v>21.5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3.5983753243099624E-2</v>
      </c>
      <c r="P11" s="210">
        <f>P3</f>
        <v>0.56999999999999995</v>
      </c>
      <c r="Q11" s="214">
        <f t="shared" si="2"/>
        <v>2.0510739348566783E-2</v>
      </c>
      <c r="R11" s="157">
        <f t="shared" si="3"/>
        <v>2.0510739348566783E-2</v>
      </c>
      <c r="S11" s="176">
        <f t="shared" si="4"/>
        <v>0.97948926065143327</v>
      </c>
      <c r="T11" s="177">
        <f>R11*PRODUCT(S5:S10)*PRODUCT(S12:S19)</f>
        <v>1.5706527575964441E-2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3.1022214652800125E-3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1.5103637991081203E-2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4.4215530645222599E-3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1.1388481143414923E-4</v>
      </c>
      <c r="BL11">
        <f>BH50+1</f>
        <v>7</v>
      </c>
      <c r="BM11">
        <v>7</v>
      </c>
      <c r="BN11" s="107">
        <f>$H$32*H46</f>
        <v>8.9600549854343197E-4</v>
      </c>
      <c r="BP11">
        <f>BP8+1</f>
        <v>4</v>
      </c>
      <c r="BQ11">
        <v>1</v>
      </c>
      <c r="BR11" s="107">
        <f>$H$29*H40</f>
        <v>1.5351275697412176E-2</v>
      </c>
    </row>
    <row r="12" spans="1:70" x14ac:dyDescent="0.25">
      <c r="A12" s="6" t="s">
        <v>7</v>
      </c>
      <c r="B12" s="168">
        <v>10</v>
      </c>
      <c r="C12" s="169">
        <f>10.75-(2.75/4)</f>
        <v>10.0625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2.6484042386921321E-3</v>
      </c>
      <c r="P12" s="210">
        <f>P2</f>
        <v>0.45</v>
      </c>
      <c r="Q12" s="214">
        <f t="shared" si="2"/>
        <v>1.1917819074114594E-3</v>
      </c>
      <c r="R12" s="157">
        <f t="shared" si="3"/>
        <v>1.1917819074114594E-3</v>
      </c>
      <c r="S12" s="176">
        <f t="shared" si="4"/>
        <v>0.99880821809258857</v>
      </c>
      <c r="T12" s="177">
        <f>R12*PRODUCT(S5:S11)*PRODUCT(S13:S19)</f>
        <v>8.9497978341822749E-4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1.7570099975830993E-4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8.6062629646866057E-4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2.5091933971582362E-4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2.2850808301292574E-5</v>
      </c>
      <c r="BL12">
        <f>BH54+1</f>
        <v>8</v>
      </c>
      <c r="BM12">
        <v>8</v>
      </c>
      <c r="BN12" s="107">
        <f>$H$33*H47</f>
        <v>6.5884781725685792E-5</v>
      </c>
      <c r="BP12">
        <f>BP9+1</f>
        <v>4</v>
      </c>
      <c r="BQ12">
        <v>2</v>
      </c>
      <c r="BR12" s="107">
        <f>$H$29*H41</f>
        <v>3.7510201598297557E-2</v>
      </c>
    </row>
    <row r="13" spans="1:70" x14ac:dyDescent="0.25">
      <c r="A13" s="7" t="s">
        <v>8</v>
      </c>
      <c r="B13" s="168">
        <v>12.5</v>
      </c>
      <c r="C13" s="169">
        <v>11.25</v>
      </c>
      <c r="E13" s="192" t="s">
        <v>19</v>
      </c>
      <c r="F13" s="167" t="s">
        <v>154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8.1639461565370247E-2</v>
      </c>
      <c r="P13" s="210">
        <f>P3</f>
        <v>0.56999999999999995</v>
      </c>
      <c r="Q13" s="214">
        <f t="shared" si="2"/>
        <v>4.6534493092261035E-2</v>
      </c>
      <c r="R13" s="157">
        <f t="shared" si="3"/>
        <v>4.6534493092261035E-2</v>
      </c>
      <c r="S13" s="176">
        <f t="shared" si="4"/>
        <v>0.95346550690773901</v>
      </c>
      <c r="T13" s="177">
        <f>R13*PRODUCT(S5:S12)*PRODUCT(S14:S19)</f>
        <v>3.6607371384788791E-2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5.4000544614100374E-3</v>
      </c>
      <c r="W13" s="186" t="s">
        <v>52</v>
      </c>
      <c r="X13" s="15" t="s">
        <v>53</v>
      </c>
      <c r="Y13" s="69">
        <f t="shared" si="5"/>
        <v>8.7973557721304135E-2</v>
      </c>
      <c r="Z13" s="69">
        <f>Z3</f>
        <v>0.56999999999999995</v>
      </c>
      <c r="AA13" s="69">
        <f t="shared" si="6"/>
        <v>5.0144927901143353E-2</v>
      </c>
      <c r="AB13" s="157">
        <f t="shared" si="7"/>
        <v>5.0144927901143353E-2</v>
      </c>
      <c r="AC13" s="176">
        <f t="shared" si="8"/>
        <v>0.94985507209885667</v>
      </c>
      <c r="AD13" s="177">
        <f>AB13*PRODUCT(AC5:AC12)*PRODUCT(AC14:AC19)</f>
        <v>3.8077602500767554E-2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9.0914906494244316E-3</v>
      </c>
      <c r="AG13" s="203">
        <f>B22</f>
        <v>0.48132780082987553</v>
      </c>
      <c r="AH13">
        <v>1</v>
      </c>
      <c r="AI13" s="207">
        <f t="shared" si="9"/>
        <v>0.16961301928667438</v>
      </c>
      <c r="AK13" s="203">
        <f>C22</f>
        <v>0.51867219917012441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3.2749084350353543E-6</v>
      </c>
      <c r="BL13">
        <f>BH57+1</f>
        <v>9</v>
      </c>
      <c r="BM13">
        <v>9</v>
      </c>
      <c r="BN13" s="107">
        <f>$H$34*H48</f>
        <v>2.5702520164685941E-6</v>
      </c>
      <c r="BP13">
        <f>BL7+1</f>
        <v>4</v>
      </c>
      <c r="BQ13">
        <v>3</v>
      </c>
      <c r="BR13" s="107">
        <f>$H$29*H42</f>
        <v>5.523337270719144E-2</v>
      </c>
    </row>
    <row r="14" spans="1:70" x14ac:dyDescent="0.25">
      <c r="A14" s="7" t="s">
        <v>9</v>
      </c>
      <c r="B14" s="168">
        <v>10.5</v>
      </c>
      <c r="C14" s="169">
        <v>12.5</v>
      </c>
      <c r="E14" s="192" t="s">
        <v>20</v>
      </c>
      <c r="F14" s="167" t="s">
        <v>21</v>
      </c>
      <c r="G14" s="167"/>
      <c r="H14" s="10"/>
      <c r="I14" s="10"/>
      <c r="J14" s="166" t="s">
        <v>123</v>
      </c>
      <c r="K14" s="166"/>
      <c r="L14" s="10"/>
      <c r="M14" s="10"/>
      <c r="O14" s="67">
        <f t="shared" si="1"/>
        <v>0.11600230350055665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1.7400345525083499E-2</v>
      </c>
      <c r="R14" s="157">
        <f t="shared" si="3"/>
        <v>1.7400345525083499E-2</v>
      </c>
      <c r="S14" s="176">
        <f t="shared" si="4"/>
        <v>0.98259965447491648</v>
      </c>
      <c r="T14" s="177">
        <f>R14*PRODUCT(S5:S13)*PRODUCT(S15:S19)</f>
        <v>1.3282499535732515E-2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1.7241253258655862E-3</v>
      </c>
      <c r="W14" s="186" t="s">
        <v>54</v>
      </c>
      <c r="X14" s="15" t="s">
        <v>55</v>
      </c>
      <c r="Y14" s="69">
        <f t="shared" si="5"/>
        <v>0.1250024822204274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0.10000198577634192</v>
      </c>
      <c r="AB14" s="157">
        <f t="shared" si="7"/>
        <v>0.10000198577634194</v>
      </c>
      <c r="AC14" s="176">
        <f t="shared" si="8"/>
        <v>0.8999980142236581</v>
      </c>
      <c r="AD14" s="177">
        <f>AB14*PRODUCT(AC5:AC13)*PRODUCT(AC15:AC19)</f>
        <v>8.0143259871778644E-2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1.0230174766750443E-2</v>
      </c>
      <c r="AG14" s="203">
        <f>IF(AL14=0,1,B22)</f>
        <v>0.48132780082987553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0.51867219917012441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1.1228788616325773E-2</v>
      </c>
      <c r="BL14">
        <f>BP39+1</f>
        <v>10</v>
      </c>
      <c r="BM14">
        <v>10</v>
      </c>
      <c r="BN14" s="107">
        <f>$H$35*H49</f>
        <v>5.1197143817287011E-8</v>
      </c>
      <c r="BP14">
        <f>BP10+1</f>
        <v>5</v>
      </c>
      <c r="BQ14">
        <v>0</v>
      </c>
      <c r="BR14" s="107">
        <f>$H$30*H39</f>
        <v>1.9561708490916986E-3</v>
      </c>
    </row>
    <row r="15" spans="1:70" x14ac:dyDescent="0.25">
      <c r="A15" s="189" t="s">
        <v>71</v>
      </c>
      <c r="B15" s="170">
        <v>12</v>
      </c>
      <c r="C15" s="171">
        <v>10.5</v>
      </c>
      <c r="E15" s="192" t="s">
        <v>20</v>
      </c>
      <c r="F15" s="167" t="s">
        <v>146</v>
      </c>
      <c r="G15" s="167"/>
      <c r="H15" s="10"/>
      <c r="I15" s="10"/>
      <c r="J15" s="166" t="s">
        <v>21</v>
      </c>
      <c r="K15" s="166"/>
      <c r="L15" s="10"/>
      <c r="M15" s="10"/>
      <c r="O15" s="67">
        <f t="shared" si="1"/>
        <v>2.1615336056004339E-2</v>
      </c>
      <c r="P15" s="210">
        <f>R3</f>
        <v>0.7</v>
      </c>
      <c r="Q15" s="214">
        <f t="shared" si="2"/>
        <v>1.5130735239203037E-2</v>
      </c>
      <c r="R15" s="157">
        <f t="shared" si="3"/>
        <v>1.5130735239203037E-2</v>
      </c>
      <c r="S15" s="176">
        <f t="shared" si="4"/>
        <v>0.98486926476079695</v>
      </c>
      <c r="T15" s="177">
        <f>R15*PRODUCT(S5:S14)*PRODUCT(S16:S19)</f>
        <v>1.1523382867730737E-2</v>
      </c>
      <c r="U15" s="177">
        <f>R15*R16*PRODUCT(S5:S14)*PRODUCT(S17:S19)+R15*R17*PRODUCT(S5:S14)*S16*PRODUCT(S18:S19)+R15*R18*PRODUCT(S5:S14)*S16*S17*S19+R15*R19*PRODUCT(S5:S14)*S16*S17*S18</f>
        <v>1.3187485092807025E-3</v>
      </c>
      <c r="W15" s="186" t="s">
        <v>56</v>
      </c>
      <c r="X15" s="15" t="s">
        <v>57</v>
      </c>
      <c r="Y15" s="69">
        <f t="shared" si="5"/>
        <v>2.3292387991383983E-2</v>
      </c>
      <c r="Z15" s="69">
        <f>AB3</f>
        <v>0.7</v>
      </c>
      <c r="AA15" s="69">
        <f t="shared" si="6"/>
        <v>1.6304671593968787E-2</v>
      </c>
      <c r="AB15" s="157">
        <f t="shared" si="7"/>
        <v>1.6304671593968787E-2</v>
      </c>
      <c r="AC15" s="176">
        <f t="shared" si="8"/>
        <v>0.98369532840603124</v>
      </c>
      <c r="AD15" s="177">
        <f>AB15*PRODUCT(AC5:AC14)*PRODUCT(AC16:AC19)</f>
        <v>1.1955049471502607E-2</v>
      </c>
      <c r="AE15" s="177">
        <f>AB15*AB16*PRODUCT(AC5:AC14)*PRODUCT(AC17:AC19)+AB15*AB17*PRODUCT(AC5:AC14)*AC16*PRODUCT(AC18:AC19)+AB15*AB18*PRODUCT(AC5:AC14)*AC16*AC17*AC19+AB15*AB19*PRODUCT(AC5:AC14)*AC16*AC17*AC18</f>
        <v>1.3278913135237886E-3</v>
      </c>
      <c r="AG15" s="203">
        <f>IF(AL15=0,1,B22)</f>
        <v>0.48132780082987553</v>
      </c>
      <c r="AH15">
        <v>1</v>
      </c>
      <c r="AI15" s="207">
        <f t="shared" si="9"/>
        <v>4.4907724047388325E-2</v>
      </c>
      <c r="AK15" s="203">
        <f>IF(AH15=0,1,C22)</f>
        <v>0.51867219917012441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1.653427175192624E-2</v>
      </c>
      <c r="BP15">
        <f>BP11+1</f>
        <v>5</v>
      </c>
      <c r="BQ15">
        <v>1</v>
      </c>
      <c r="BR15" s="107">
        <f>$H$30*H40</f>
        <v>1.0487326036690683E-2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154</v>
      </c>
      <c r="K16" s="166"/>
      <c r="L16" s="10"/>
      <c r="M16" s="10"/>
      <c r="O16" s="67">
        <f t="shared" si="1"/>
        <v>1.8633910393107189E-2</v>
      </c>
      <c r="P16" s="210">
        <v>0.15</v>
      </c>
      <c r="Q16" s="214">
        <f t="shared" si="2"/>
        <v>2.7950865589660783E-3</v>
      </c>
      <c r="R16" s="157">
        <f t="shared" si="3"/>
        <v>2.7950865589660783E-3</v>
      </c>
      <c r="S16" s="176">
        <f t="shared" si="4"/>
        <v>0.9972049134410339</v>
      </c>
      <c r="T16" s="177">
        <f>R16*PRODUCT(S5:S15)*PRODUCT(S17:S19)</f>
        <v>2.1023711886074782E-3</v>
      </c>
      <c r="U16" s="177">
        <f>R16*R17*PRODUCT(S5:S15)*PRODUCT(S18:S19)+R16*R18*PRODUCT(S5:S15)*S17*S19+R16*R19*PRODUCT(S5:S15)*S17*S18</f>
        <v>2.3470487257326188E-4</v>
      </c>
      <c r="W16" s="187" t="s">
        <v>58</v>
      </c>
      <c r="X16" s="15" t="s">
        <v>59</v>
      </c>
      <c r="Y16" s="69">
        <f t="shared" si="5"/>
        <v>1.7292268844803473E-2</v>
      </c>
      <c r="Z16" s="69">
        <v>0.15</v>
      </c>
      <c r="AA16" s="69">
        <f t="shared" si="6"/>
        <v>2.5938403267205209E-3</v>
      </c>
      <c r="AB16" s="157">
        <f t="shared" si="7"/>
        <v>2.5938403267205209E-3</v>
      </c>
      <c r="AC16" s="176">
        <f t="shared" si="8"/>
        <v>0.9974061596732795</v>
      </c>
      <c r="AD16" s="177">
        <f>AB16*PRODUCT(AC5:AC15)*PRODUCT(AC17:AC19)</f>
        <v>1.8757334481278541E-3</v>
      </c>
      <c r="AE16" s="177">
        <f>AB16*AB17*PRODUCT(AC5:AC15)*PRODUCT(AC18:AC19)+AB16*AB18*PRODUCT(AC5:AC15)*AC17*AC19+AB16*AB19*PRODUCT(AC5:AC15)*AC17*AC18</f>
        <v>2.0346660689738632E-4</v>
      </c>
      <c r="AG16" s="203">
        <f>C22</f>
        <v>0.51867219917012441</v>
      </c>
      <c r="AH16">
        <v>1</v>
      </c>
      <c r="AI16" s="207">
        <f t="shared" si="9"/>
        <v>3.5926179237910666E-2</v>
      </c>
      <c r="AK16" s="203">
        <f>B22</f>
        <v>0.48132780082987553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1.6344305957774342E-2</v>
      </c>
      <c r="BP16">
        <f>BP12+1</f>
        <v>5</v>
      </c>
      <c r="BQ16">
        <v>2</v>
      </c>
      <c r="BR16" s="107">
        <f>$H$30*H41</f>
        <v>2.5625343562141634E-2</v>
      </c>
    </row>
    <row r="17" spans="1:70" x14ac:dyDescent="0.25">
      <c r="A17" s="188" t="s">
        <v>10</v>
      </c>
      <c r="B17" s="172" t="s">
        <v>11</v>
      </c>
      <c r="C17" s="173" t="s">
        <v>163</v>
      </c>
      <c r="E17" s="192" t="s">
        <v>22</v>
      </c>
      <c r="F17" s="167"/>
      <c r="G17" s="167"/>
      <c r="H17" s="10"/>
      <c r="I17" s="10"/>
      <c r="J17" s="166" t="s">
        <v>131</v>
      </c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2.7799221274515874E-2</v>
      </c>
      <c r="U17" s="177">
        <f>R17*R18*PRODUCT(S5:S16)*S19+R17*R19*PRODUCT(S5:S16)*S18</f>
        <v>2.0731470389834558E-3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2.6732157858161663E-2</v>
      </c>
      <c r="AE17" s="177">
        <f>AB17*AB18*PRODUCT(AC5:AC16)*AC19+AB17*AB19*PRODUCT(AC5:AC16)*AC18</f>
        <v>1.9089606428346929E-3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1.1435410084469024E-2</v>
      </c>
      <c r="BP17">
        <f>BP13+1</f>
        <v>5</v>
      </c>
      <c r="BQ17">
        <v>3</v>
      </c>
      <c r="BR17" s="107">
        <f>$H$30*H42</f>
        <v>3.7733045715804304E-2</v>
      </c>
    </row>
    <row r="18" spans="1:70" x14ac:dyDescent="0.25">
      <c r="A18" s="188" t="s">
        <v>12</v>
      </c>
      <c r="B18" s="172">
        <v>21</v>
      </c>
      <c r="C18" s="173">
        <v>24</v>
      </c>
      <c r="E18" s="192" t="s">
        <v>22</v>
      </c>
      <c r="F18" s="167" t="s">
        <v>21</v>
      </c>
      <c r="G18" s="167"/>
      <c r="H18" s="10"/>
      <c r="I18" s="10"/>
      <c r="J18" s="166" t="s">
        <v>16</v>
      </c>
      <c r="K18" s="166"/>
      <c r="L18" s="10"/>
      <c r="M18" s="10"/>
      <c r="O18" s="67">
        <f t="shared" si="1"/>
        <v>4.7210684254946718E-3</v>
      </c>
      <c r="P18" s="210">
        <f>P17*1.2</f>
        <v>0.68399999999999994</v>
      </c>
      <c r="Q18" s="214">
        <f t="shared" si="2"/>
        <v>3.2292108030383552E-3</v>
      </c>
      <c r="R18" s="157">
        <f t="shared" si="3"/>
        <v>3.2292108030383556E-3</v>
      </c>
      <c r="S18" s="176">
        <f t="shared" si="4"/>
        <v>0.9967707891969616</v>
      </c>
      <c r="T18" s="177">
        <f>R18*PRODUCT(S5:S17)*PRODUCT(S19:S19)</f>
        <v>2.4299628754015467E-3</v>
      </c>
      <c r="U18" s="177">
        <f>R18*R19*PRODUCT(S5:S17)</f>
        <v>1.7334395585339707E-4</v>
      </c>
      <c r="W18" s="186" t="s">
        <v>62</v>
      </c>
      <c r="X18" s="15" t="s">
        <v>63</v>
      </c>
      <c r="Y18" s="69">
        <f t="shared" si="5"/>
        <v>7.5537094807914748E-2</v>
      </c>
      <c r="Z18" s="69">
        <f>Z17*1.2</f>
        <v>0.68399999999999994</v>
      </c>
      <c r="AA18" s="69">
        <f t="shared" si="6"/>
        <v>5.1667372848613682E-2</v>
      </c>
      <c r="AB18" s="157">
        <f t="shared" si="7"/>
        <v>5.1667372848613689E-2</v>
      </c>
      <c r="AC18" s="176">
        <f t="shared" si="8"/>
        <v>0.94833262715138633</v>
      </c>
      <c r="AD18" s="177">
        <f>AB18*PRODUCT(AC5:AC17)*PRODUCT(AC19:AC19)</f>
        <v>3.9296658031832694E-2</v>
      </c>
      <c r="AE18" s="177">
        <f>AB18*AB19*PRODUCT(AC5:AC17)</f>
        <v>6.6522614657578796E-4</v>
      </c>
      <c r="AG18" s="203">
        <f>IF(COUNTA(F14:F15)&gt;0,IF(COUNTIF(F11:F18,"CAB")+COUNTIF(J11:J18,"CAB")=0,0,COUNTIF(F11:F18,"CAB")/(COUNTIF(F11:F18,"CAB")+COUNTIF(J11:J18,"CAB"))),0)</f>
        <v>0.2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0.8</v>
      </c>
      <c r="AL18">
        <f>COUNTIF(J11:J18,"CAB")</f>
        <v>4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5.8175342027506826E-3</v>
      </c>
      <c r="BP18">
        <f>BL8+1</f>
        <v>5</v>
      </c>
      <c r="BQ18">
        <v>4</v>
      </c>
      <c r="BR18" s="107">
        <f>$H$30*H43</f>
        <v>3.7299522661222995E-2</v>
      </c>
    </row>
    <row r="19" spans="1:70" x14ac:dyDescent="0.25">
      <c r="H19" s="13" t="s">
        <v>151</v>
      </c>
      <c r="L19" s="13" t="s">
        <v>151</v>
      </c>
      <c r="O19" s="67">
        <f t="shared" si="1"/>
        <v>0.11681765652839862</v>
      </c>
      <c r="P19" s="210">
        <f>P3</f>
        <v>0.56999999999999995</v>
      </c>
      <c r="Q19" s="214">
        <f t="shared" si="2"/>
        <v>6.6586064221187208E-2</v>
      </c>
      <c r="R19" s="157">
        <f t="shared" si="3"/>
        <v>6.6586064221187208E-2</v>
      </c>
      <c r="S19" s="178">
        <f t="shared" si="4"/>
        <v>0.93341393577881282</v>
      </c>
      <c r="T19" s="179">
        <f>R19*PRODUCT(S5:S18)</f>
        <v>5.3506631253661639E-2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2.9204414132099656E-2</v>
      </c>
      <c r="Z19" s="69">
        <f>Z3</f>
        <v>0.56999999999999995</v>
      </c>
      <c r="AA19" s="69">
        <f t="shared" si="6"/>
        <v>1.6646516055296802E-2</v>
      </c>
      <c r="AB19" s="157">
        <f t="shared" si="7"/>
        <v>1.6646516055296802E-2</v>
      </c>
      <c r="AC19" s="178">
        <f t="shared" si="8"/>
        <v>0.98335348394470323</v>
      </c>
      <c r="AD19" s="179">
        <f>AB19*PRODUCT(AC5:AC18)</f>
        <v>1.2209942647566547E-2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0.66666666666666663</v>
      </c>
      <c r="AH19">
        <f>COUNTIF(F11:F18,"TEC")</f>
        <v>2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0.33333333333333331</v>
      </c>
      <c r="AL19">
        <f>COUNTIF(J11:J18,"TEC")</f>
        <v>1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2.1767437274779577E-3</v>
      </c>
      <c r="BP19">
        <f>BP15+1</f>
        <v>6</v>
      </c>
      <c r="BQ19">
        <v>1</v>
      </c>
      <c r="BR19" s="107">
        <f>$H$31*H40</f>
        <v>5.1991757132199201E-3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0.75006438438591738</v>
      </c>
      <c r="T20" s="181">
        <f>SUM(T5:T19)</f>
        <v>0.22002686181578135</v>
      </c>
      <c r="U20" s="181">
        <f>SUM(U5:U19)</f>
        <v>2.7814909642842278E-2</v>
      </c>
      <c r="V20" s="181">
        <f>1-S20-T20-U20</f>
        <v>2.0938441554589904E-3</v>
      </c>
      <c r="W20" s="21"/>
      <c r="X20" s="22"/>
      <c r="Y20" s="22"/>
      <c r="Z20" s="22"/>
      <c r="AA20" s="22"/>
      <c r="AB20" s="23"/>
      <c r="AC20" s="184">
        <f>PRODUCT(AC5:AC19)</f>
        <v>0.72127342450308907</v>
      </c>
      <c r="AD20" s="181">
        <f>SUM(AD5:AD19)</f>
        <v>0.24281884128330899</v>
      </c>
      <c r="AE20" s="181">
        <f>SUM(AE5:AE19)</f>
        <v>3.3326245396425584E-2</v>
      </c>
      <c r="AF20" s="181">
        <f>1-AC20-AD20-AE20</f>
        <v>2.5814888171763542E-3</v>
      </c>
      <c r="BH20">
        <v>1</v>
      </c>
      <c r="BI20">
        <v>8</v>
      </c>
      <c r="BJ20" s="107">
        <f t="shared" si="11"/>
        <v>5.992334731248645E-4</v>
      </c>
      <c r="BP20">
        <f>BP16+1</f>
        <v>6</v>
      </c>
      <c r="BQ20">
        <v>2</v>
      </c>
      <c r="BR20" s="107">
        <f>$H$31*H41</f>
        <v>1.2703968907334998E-2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1.2023525393473227E-4</v>
      </c>
      <c r="BP21">
        <f>BP17+1</f>
        <v>6</v>
      </c>
      <c r="BQ21">
        <v>3</v>
      </c>
      <c r="BR21" s="107">
        <f>$H$31*H42</f>
        <v>1.8706459033034153E-2</v>
      </c>
    </row>
    <row r="22" spans="1:70" x14ac:dyDescent="0.25">
      <c r="A22" s="26" t="s">
        <v>77</v>
      </c>
      <c r="B22" s="62">
        <f>(B6)/((B6)+(C6))</f>
        <v>0.48132780082987553</v>
      </c>
      <c r="C22" s="63">
        <f>1-B22</f>
        <v>0.51867219917012441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1.7231751372103504E-5</v>
      </c>
      <c r="BP22">
        <f>BP18+1</f>
        <v>6</v>
      </c>
      <c r="BQ22">
        <v>4</v>
      </c>
      <c r="BR22" s="107">
        <f>$H$31*H43</f>
        <v>1.8491536513355215E-2</v>
      </c>
    </row>
    <row r="23" spans="1:70" ht="15.75" thickBot="1" x14ac:dyDescent="0.3">
      <c r="A23" s="40" t="s">
        <v>67</v>
      </c>
      <c r="B23" s="56">
        <f>((B22^2.8)/((B22^2.8)+(C22^2.8)))*B21</f>
        <v>2.2394174894043606</v>
      </c>
      <c r="C23" s="57">
        <f>B21-B23</f>
        <v>2.7605825105956394</v>
      </c>
      <c r="D23" s="151">
        <f>SUM(D25:D30)</f>
        <v>1</v>
      </c>
      <c r="E23" s="151">
        <f>SUM(E25:E30)</f>
        <v>1</v>
      </c>
      <c r="H23" s="59">
        <f>SUM(H25:H35)</f>
        <v>0.99997886362567368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1.0000000000000002</v>
      </c>
      <c r="T23" s="59">
        <f>SUM(T25:T35)</f>
        <v>1</v>
      </c>
      <c r="V23" s="59">
        <f>SUM(V25:V34)</f>
        <v>0.99963467687661334</v>
      </c>
      <c r="Y23" s="80">
        <f>SUM(Y25:Y35)</f>
        <v>2.6058741658901131E-3</v>
      </c>
      <c r="Z23" s="81"/>
      <c r="AA23" s="80">
        <f>SUM(AA25:AA35)</f>
        <v>2.116535202227313E-2</v>
      </c>
      <c r="AB23" s="81"/>
      <c r="AC23" s="80">
        <f>SUM(AC25:AC35)</f>
        <v>7.7380053523900039E-2</v>
      </c>
      <c r="AD23" s="81"/>
      <c r="AE23" s="80">
        <f>SUM(AE25:AE35)</f>
        <v>0.16770735275941134</v>
      </c>
      <c r="AF23" s="81"/>
      <c r="AG23" s="80">
        <f>SUM(AG25:AG35)</f>
        <v>0.2386587623412682</v>
      </c>
      <c r="AH23" s="81"/>
      <c r="AI23" s="80">
        <f>SUM(AI25:AI35)</f>
        <v>0.23307425724329978</v>
      </c>
      <c r="AJ23" s="81"/>
      <c r="AK23" s="80">
        <f>SUM(AK25:AK35)</f>
        <v>0.15827207439236882</v>
      </c>
      <c r="AL23" s="81"/>
      <c r="AM23" s="80">
        <f>SUM(AM25:AM35)</f>
        <v>7.3862604638491508E-2</v>
      </c>
      <c r="AN23" s="81"/>
      <c r="AO23" s="80">
        <f>SUM(AO25:AO35)</f>
        <v>2.2721244649913305E-2</v>
      </c>
      <c r="AP23" s="81"/>
      <c r="AQ23" s="80">
        <f>SUM(AQ25:AQ35)</f>
        <v>4.1871011397972445E-3</v>
      </c>
      <c r="AR23" s="81"/>
      <c r="AS23" s="80">
        <f>SUM(AS25:AS35)</f>
        <v>3.6532312338666273E-4</v>
      </c>
      <c r="BH23">
        <f t="shared" ref="BH23:BH30" si="12">BH15+1</f>
        <v>2</v>
      </c>
      <c r="BI23">
        <v>3</v>
      </c>
      <c r="BJ23" s="107">
        <f t="shared" ref="BJ23:BJ30" si="13">$H$27*H42</f>
        <v>3.9614027209821948E-2</v>
      </c>
      <c r="BP23">
        <f>BL9+1</f>
        <v>6</v>
      </c>
      <c r="BQ23">
        <v>5</v>
      </c>
      <c r="BR23" s="107">
        <f>$H$31*H44</f>
        <v>1.2937735237485995E-2</v>
      </c>
    </row>
    <row r="24" spans="1:70" ht="15.75" thickBot="1" x14ac:dyDescent="0.3">
      <c r="A24" s="26" t="s">
        <v>76</v>
      </c>
      <c r="B24" s="64">
        <f>B23/B21</f>
        <v>0.44788349788087212</v>
      </c>
      <c r="C24" s="65">
        <f>C23/B21</f>
        <v>0.55211650211912788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3.9158893155454413E-2</v>
      </c>
      <c r="BP24">
        <f>BH49+1</f>
        <v>7</v>
      </c>
      <c r="BQ24">
        <v>0</v>
      </c>
      <c r="BR24" s="107">
        <f t="shared" ref="BR24:BR30" si="14">$H$32*H39</f>
        <v>3.5283638627053838E-4</v>
      </c>
    </row>
    <row r="25" spans="1:70" x14ac:dyDescent="0.25">
      <c r="A25" s="26" t="s">
        <v>69</v>
      </c>
      <c r="B25" s="117">
        <f>1/(1+EXP(-3.1416*4*((B11/(B11+C8))-(3.1416/6))))</f>
        <v>0.60774254752805823</v>
      </c>
      <c r="C25" s="118">
        <f>1/(1+EXP(-3.1416*4*((C11/(C11+B8))-(3.1416/6))))</f>
        <v>0.80619844242248129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0.44</v>
      </c>
      <c r="G25" s="126">
        <v>0</v>
      </c>
      <c r="H25" s="127">
        <f>L25*J25</f>
        <v>1.3251899049573112E-2</v>
      </c>
      <c r="I25" s="97">
        <v>0</v>
      </c>
      <c r="J25" s="98">
        <f t="shared" ref="J25:J35" si="15">Y25+AA25+AC25+AE25+AG25+AI25+AK25+AM25+AO25+AQ25+AS25</f>
        <v>1.7667682035619553E-2</v>
      </c>
      <c r="K25" s="97">
        <v>0</v>
      </c>
      <c r="L25" s="98">
        <f>S20</f>
        <v>0.75006438438591738</v>
      </c>
      <c r="M25" s="84">
        <v>0</v>
      </c>
      <c r="N25" s="71">
        <f>(1-$B$24)^$B$21</f>
        <v>5.1304284998828727E-2</v>
      </c>
      <c r="O25" s="70">
        <v>0</v>
      </c>
      <c r="P25" s="71">
        <f>N25</f>
        <v>5.1304284998828727E-2</v>
      </c>
      <c r="Q25" s="12">
        <v>0</v>
      </c>
      <c r="R25" s="73">
        <f>P25*N25</f>
        <v>2.6321296592410424E-3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2.6058741658901131E-3</v>
      </c>
      <c r="W25" s="136">
        <f>B31</f>
        <v>0.74035857413417572</v>
      </c>
      <c r="X25" s="12">
        <v>0</v>
      </c>
      <c r="Y25" s="79">
        <f>V25</f>
        <v>2.6058741658901131E-3</v>
      </c>
      <c r="Z25" s="12">
        <v>0</v>
      </c>
      <c r="AA25" s="78">
        <f>((1-W25)^Z26)*V26</f>
        <v>5.4954021780151026E-3</v>
      </c>
      <c r="AB25" s="12">
        <v>0</v>
      </c>
      <c r="AC25" s="79">
        <f>(((1-$W$25)^AB27))*V27</f>
        <v>5.2164733948264277E-3</v>
      </c>
      <c r="AD25" s="12">
        <v>0</v>
      </c>
      <c r="AE25" s="79">
        <f>(((1-$W$25)^AB28))*V28</f>
        <v>2.9354457603251137E-3</v>
      </c>
      <c r="AF25" s="12">
        <v>0</v>
      </c>
      <c r="AG25" s="79">
        <f>(((1-$W$25)^AB29))*V29</f>
        <v>1.0846093049562092E-3</v>
      </c>
      <c r="AH25" s="12">
        <v>0</v>
      </c>
      <c r="AI25" s="79">
        <f>(((1-$W$25)^AB30))*V30</f>
        <v>2.7501997372188632E-4</v>
      </c>
      <c r="AJ25" s="12">
        <v>0</v>
      </c>
      <c r="AK25" s="79">
        <f>(((1-$W$25)^AB31))*V31</f>
        <v>4.8489555980071033E-5</v>
      </c>
      <c r="AL25" s="12">
        <v>0</v>
      </c>
      <c r="AM25" s="79">
        <f>(((1-$W$25)^AB32))*V32</f>
        <v>5.8754686932217462E-6</v>
      </c>
      <c r="AN25" s="12">
        <v>0</v>
      </c>
      <c r="AO25" s="79">
        <f>(((1-$W$25)^AB33))*V33</f>
        <v>4.6927130816279576E-7</v>
      </c>
      <c r="AP25" s="12">
        <v>0</v>
      </c>
      <c r="AQ25" s="79">
        <f>(((1-$W$25)^AB34))*V34</f>
        <v>2.2453255621508626E-8</v>
      </c>
      <c r="AR25" s="12">
        <v>0</v>
      </c>
      <c r="AS25" s="79">
        <f>(((1-$W$25)^AB35))*V35</f>
        <v>5.0864762000793043E-10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2.7397798526497145E-2</v>
      </c>
      <c r="BP25">
        <f>BP19+1</f>
        <v>7</v>
      </c>
      <c r="BQ25">
        <v>1</v>
      </c>
      <c r="BR25" s="107">
        <f t="shared" si="14"/>
        <v>1.8916089165447994E-3</v>
      </c>
    </row>
    <row r="26" spans="1:70" x14ac:dyDescent="0.25">
      <c r="A26" s="40" t="s">
        <v>24</v>
      </c>
      <c r="B26" s="119">
        <f>1/(1+EXP(-3.1416*4*((B10/(B10+C9))-(3.1416/6))))</f>
        <v>0.83305468158299556</v>
      </c>
      <c r="C26" s="120">
        <f>1/(1+EXP(-3.1416*4*((C10/(C10+B9))-(3.1416/6))))</f>
        <v>0.39689921429588393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0.217</v>
      </c>
      <c r="G26" s="87">
        <v>1</v>
      </c>
      <c r="H26" s="128">
        <f>L25*J26+L26*J25</f>
        <v>6.9728187569309374E-2</v>
      </c>
      <c r="I26" s="93">
        <v>1</v>
      </c>
      <c r="J26" s="86">
        <f t="shared" si="15"/>
        <v>8.7780228345806954E-2</v>
      </c>
      <c r="K26" s="93">
        <v>1</v>
      </c>
      <c r="L26" s="86">
        <f>T20</f>
        <v>0.22002686181578135</v>
      </c>
      <c r="M26" s="85">
        <v>1</v>
      </c>
      <c r="N26" s="71">
        <f>(($B$24)^M26)*((1-($B$24))^($B$21-M26))*HLOOKUP($B$21,$AV$24:$BF$34,M26+1)</f>
        <v>0.20809324239863622</v>
      </c>
      <c r="O26" s="72">
        <v>1</v>
      </c>
      <c r="P26" s="71">
        <f t="shared" ref="P26:P30" si="16">N26</f>
        <v>0.20809324239863622</v>
      </c>
      <c r="Q26" s="28">
        <v>1</v>
      </c>
      <c r="R26" s="37">
        <f>N26*P25+P26*N25</f>
        <v>2.1352150028699963E-2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2.116535202227313E-2</v>
      </c>
      <c r="W26" s="137"/>
      <c r="X26" s="28">
        <v>1</v>
      </c>
      <c r="Y26" s="73"/>
      <c r="Z26" s="28">
        <v>1</v>
      </c>
      <c r="AA26" s="79">
        <f>(1-((1-W25)^Z26))*V26</f>
        <v>1.5669949844258027E-2</v>
      </c>
      <c r="AB26" s="28">
        <v>1</v>
      </c>
      <c r="AC26" s="79">
        <f>((($W$25)^M26)*((1-($W$25))^($U$27-M26))*HLOOKUP($U$27,$AV$24:$BF$34,M26+1))*V27</f>
        <v>2.974918807138555E-2</v>
      </c>
      <c r="AD26" s="28">
        <v>1</v>
      </c>
      <c r="AE26" s="79">
        <f>((($W$25)^M26)*((1-($W$25))^($U$28-M26))*HLOOKUP($U$28,$AV$24:$BF$34,M26+1))*V28</f>
        <v>2.5110967138413497E-2</v>
      </c>
      <c r="AF26" s="28">
        <v>1</v>
      </c>
      <c r="AG26" s="79">
        <f>((($W$25)^M26)*((1-($W$25))^($U$29-M26))*HLOOKUP($U$29,$AV$24:$BF$34,M26+1))*V29</f>
        <v>1.2370904154948022E-2</v>
      </c>
      <c r="AH26" s="28">
        <v>1</v>
      </c>
      <c r="AI26" s="79">
        <f>((($W$25)^M26)*((1-($W$25))^($U$30-M26))*HLOOKUP($U$30,$AV$24:$BF$34,M26+1))*V30</f>
        <v>3.9210498656785256E-3</v>
      </c>
      <c r="AJ26" s="28">
        <v>1</v>
      </c>
      <c r="AK26" s="79">
        <f>((($W$25)^M26)*((1-($W$25))^($U$31-M26))*HLOOKUP($U$31,$AV$24:$BF$34,M26+1))*V31</f>
        <v>8.2959778254391493E-4</v>
      </c>
      <c r="AL26" s="28">
        <v>1</v>
      </c>
      <c r="AM26" s="79">
        <f>((($W$25)^Q26)*((1-($W$25))^($U$32-Q26))*HLOOKUP($U$32,$AV$24:$BF$34,Q26+1))*V32</f>
        <v>1.1727587486105188E-4</v>
      </c>
      <c r="AN26" s="28">
        <v>1</v>
      </c>
      <c r="AO26" s="79">
        <f>((($W$25)^Q26)*((1-($W$25))^($U$33-Q26))*HLOOKUP($U$33,$AV$24:$BF$34,Q26+1))*V33</f>
        <v>1.070488764833787E-5</v>
      </c>
      <c r="AP26" s="28">
        <v>1</v>
      </c>
      <c r="AQ26" s="79">
        <f>((($W$25)^Q26)*((1-($W$25))^($U$34-Q26))*HLOOKUP($U$34,$AV$24:$BF$34,Q26+1))*V34</f>
        <v>5.7622215850411971E-7</v>
      </c>
      <c r="AR26" s="28">
        <v>1</v>
      </c>
      <c r="AS26" s="79">
        <f>((($W$25)^Q26)*((1-($W$25))^($U$35-Q26))*HLOOKUP($U$35,$AV$24:$BF$34,Q26+1))*V35</f>
        <v>1.450391151681707E-8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1.39380773256607E-2</v>
      </c>
      <c r="BP26">
        <f>BP20+1</f>
        <v>7</v>
      </c>
      <c r="BQ26">
        <v>2</v>
      </c>
      <c r="BR26" s="107">
        <f t="shared" si="14"/>
        <v>4.6220674557159924E-3</v>
      </c>
    </row>
    <row r="27" spans="1:70" x14ac:dyDescent="0.25">
      <c r="A27" s="26" t="s">
        <v>25</v>
      </c>
      <c r="B27" s="119">
        <f>1/(1+EXP(-3.1416*4*((B12/(B12+C7))-(3.1416/6))))</f>
        <v>0.84030447395617058</v>
      </c>
      <c r="C27" s="120">
        <f>1/(1+EXP(-3.1416*4*((C12/(C12+B7))-(3.1416/6))))</f>
        <v>0.32719892906119757</v>
      </c>
      <c r="D27" s="153">
        <f>D26</f>
        <v>0.25700000000000001</v>
      </c>
      <c r="E27" s="153">
        <f>E26</f>
        <v>0.217</v>
      </c>
      <c r="G27" s="87">
        <v>2</v>
      </c>
      <c r="H27" s="128">
        <f>L25*J27+J26*L26+J25*L27</f>
        <v>0.16705993230941013</v>
      </c>
      <c r="I27" s="93">
        <v>2</v>
      </c>
      <c r="J27" s="86">
        <f t="shared" si="15"/>
        <v>0.19632247874047312</v>
      </c>
      <c r="K27" s="93">
        <v>2</v>
      </c>
      <c r="L27" s="86">
        <f>U20</f>
        <v>2.7814909642842278E-2</v>
      </c>
      <c r="M27" s="85">
        <v>2</v>
      </c>
      <c r="N27" s="71">
        <f>(($B$24)^M27)*((1-($B$24))^($B$21-M27))*HLOOKUP($B$21,$AV$24:$BF$34,M27+1)</f>
        <v>0.33761544504881941</v>
      </c>
      <c r="O27" s="72">
        <v>2</v>
      </c>
      <c r="P27" s="71">
        <f t="shared" si="16"/>
        <v>0.33761544504881941</v>
      </c>
      <c r="Q27" s="28">
        <v>2</v>
      </c>
      <c r="R27" s="37">
        <f>P25*N27+P26*N26+P27*N25</f>
        <v>7.7945035557559633E-2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7.7380053523900025E-2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4.2414392057688051E-2</v>
      </c>
      <c r="AD27" s="28">
        <v>2</v>
      </c>
      <c r="AE27" s="79">
        <f>((($W$25)^M27)*((1-($W$25))^($U$28-M27))*HLOOKUP($U$28,$AV$24:$BF$34,M27+1))*V28</f>
        <v>7.1603057038106668E-2</v>
      </c>
      <c r="AF27" s="28">
        <v>2</v>
      </c>
      <c r="AG27" s="79">
        <f>((($W$25)^M27)*((1-($W$25))^($U$29-M27))*HLOOKUP($U$29,$AV$24:$BF$34,M27+1))*V29</f>
        <v>5.2912810024627638E-2</v>
      </c>
      <c r="AH27" s="28">
        <v>2</v>
      </c>
      <c r="AI27" s="79">
        <f>((($W$25)^M27)*((1-($W$25))^($U$30-M27))*HLOOKUP($U$30,$AV$24:$BF$34,M27+1))*V30</f>
        <v>2.2361477009935529E-2</v>
      </c>
      <c r="AJ27" s="28">
        <v>2</v>
      </c>
      <c r="AK27" s="79">
        <f>((($W$25)^M27)*((1-($W$25))^($U$31-M27))*HLOOKUP($U$31,$AV$24:$BF$34,M27+1))*V31</f>
        <v>5.913923686685584E-3</v>
      </c>
      <c r="AL27" s="28">
        <v>2</v>
      </c>
      <c r="AM27" s="79">
        <f>((($W$25)^Q27)*((1-($W$25))^($U$32-Q27))*HLOOKUP($U$32,$AV$24:$BF$34,Q27+1))*V32</f>
        <v>1.0032243414500718E-3</v>
      </c>
      <c r="AN27" s="28">
        <v>2</v>
      </c>
      <c r="AO27" s="79">
        <f>((($W$25)^Q27)*((1-($W$25))^($U$33-Q27))*HLOOKUP($U$33,$AV$24:$BF$34,Q27+1))*V33</f>
        <v>1.0683616318953559E-4</v>
      </c>
      <c r="AP27" s="28">
        <v>2</v>
      </c>
      <c r="AQ27" s="79">
        <f>((($W$25)^Q27)*((1-($W$25))^($U$34-Q27))*HLOOKUP($U$34,$AV$24:$BF$34,Q27+1))*V34</f>
        <v>6.5723104736774662E-6</v>
      </c>
      <c r="AR27" s="28">
        <v>2</v>
      </c>
      <c r="AS27" s="79">
        <f>((($W$25)^Q27)*((1-($W$25))^($U$35-Q27))*HLOOKUP($U$35,$AV$24:$BF$34,Q27+1))*V35</f>
        <v>1.8610831635852453E-7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5.2152030971110248E-3</v>
      </c>
      <c r="BP27">
        <f>BP21+1</f>
        <v>7</v>
      </c>
      <c r="BQ27">
        <v>3</v>
      </c>
      <c r="BR27" s="107">
        <f t="shared" si="14"/>
        <v>6.805945145091627E-3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0.24092673703061812</v>
      </c>
      <c r="I28" s="93">
        <v>3</v>
      </c>
      <c r="J28" s="86">
        <f t="shared" si="15"/>
        <v>0.26031355401133055</v>
      </c>
      <c r="K28" s="93">
        <v>3</v>
      </c>
      <c r="L28" s="86">
        <f>V20</f>
        <v>2.0938441554589904E-3</v>
      </c>
      <c r="M28" s="85">
        <v>3</v>
      </c>
      <c r="N28" s="71">
        <f>(($B$24)^M28)*((1-($B$24))^($B$21-M28))*HLOOKUP($B$21,$AV$24:$BF$34,M28+1)</f>
        <v>0.27387767959604681</v>
      </c>
      <c r="O28" s="72">
        <v>3</v>
      </c>
      <c r="P28" s="71">
        <f t="shared" si="16"/>
        <v>0.27387767959604681</v>
      </c>
      <c r="Q28" s="28">
        <v>3</v>
      </c>
      <c r="R28" s="37">
        <f>P25*N28+P26*N27+P27*N26+P28*N25</f>
        <v>0.16861318234576184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0.16770735275941132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6.8057882822566043E-2</v>
      </c>
      <c r="AF28" s="28">
        <v>3</v>
      </c>
      <c r="AG28" s="79">
        <f>((($W$25)^M28)*((1-($W$25))^($U$29-M28))*HLOOKUP($U$29,$AV$24:$BF$34,M28+1))*V29</f>
        <v>0.10058603566471488</v>
      </c>
      <c r="AH28" s="28">
        <v>3</v>
      </c>
      <c r="AI28" s="79">
        <f>((($W$25)^M28)*((1-($W$25))^($U$30-M28))*HLOOKUP($U$30,$AV$24:$BF$34,M28+1))*V30</f>
        <v>6.3762980731608923E-2</v>
      </c>
      <c r="AJ28" s="28">
        <v>3</v>
      </c>
      <c r="AK28" s="79">
        <f>((($W$25)^M28)*((1-($W$25))^($U$31-M28))*HLOOKUP($U$31,$AV$24:$BF$34,M28+1))*V31</f>
        <v>2.24844659956819E-2</v>
      </c>
      <c r="AL28" s="28">
        <v>3</v>
      </c>
      <c r="AM28" s="79">
        <f>((($W$25)^Q28)*((1-($W$25))^($U$32-Q28))*HLOOKUP($U$32,$AV$24:$BF$34,Q28+1))*V32</f>
        <v>4.7677660353815775E-3</v>
      </c>
      <c r="AN28" s="28">
        <v>3</v>
      </c>
      <c r="AO28" s="79">
        <f>((($W$25)^Q28)*((1-($W$25))^($U$33-Q28))*HLOOKUP($U$33,$AV$24:$BF$34,Q28+1))*V33</f>
        <v>6.0927927183581211E-4</v>
      </c>
      <c r="AP28" s="28">
        <v>3</v>
      </c>
      <c r="AQ28" s="79">
        <f>((($W$25)^Q28)*((1-($W$25))^($U$34-Q28))*HLOOKUP($U$34,$AV$24:$BF$34,Q28+1))*V34</f>
        <v>4.3728339014507587E-5</v>
      </c>
      <c r="AR28" s="28">
        <v>3</v>
      </c>
      <c r="AS28" s="79">
        <f>((($W$25)^Q28)*((1-($W$25))^($U$35-Q28))*HLOOKUP($U$35,$AV$24:$BF$34,Q28+1))*V35</f>
        <v>1.4151505269159312E-6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1.4356877318554419E-3</v>
      </c>
      <c r="BP28">
        <f>BP22+1</f>
        <v>7</v>
      </c>
      <c r="BQ28">
        <v>4</v>
      </c>
      <c r="BR28" s="107">
        <f t="shared" si="14"/>
        <v>6.7277501816944054E-3</v>
      </c>
    </row>
    <row r="29" spans="1:70" x14ac:dyDescent="0.25">
      <c r="A29" s="26" t="s">
        <v>27</v>
      </c>
      <c r="B29" s="123">
        <f>1/(1+EXP(-3.1416*4*((B14/(B14+C13))-(3.1416/6))))</f>
        <v>0.3744368526170076</v>
      </c>
      <c r="C29" s="118">
        <f>1/(1+EXP(-3.1416*4*((C14/(C14+B13))-(3.1416/6))))</f>
        <v>0.42639691249266598</v>
      </c>
      <c r="D29" s="153">
        <v>0.04</v>
      </c>
      <c r="E29" s="153">
        <v>0.04</v>
      </c>
      <c r="G29" s="87">
        <v>4</v>
      </c>
      <c r="H29" s="128">
        <f>J29*L25+J28*L26+J27*L27+J26*L28</f>
        <v>0.23292970080547629</v>
      </c>
      <c r="I29" s="93">
        <v>4</v>
      </c>
      <c r="J29" s="86">
        <f t="shared" si="15"/>
        <v>0.2266595239585015</v>
      </c>
      <c r="K29" s="93">
        <v>4</v>
      </c>
      <c r="L29" s="86"/>
      <c r="M29" s="85">
        <v>4</v>
      </c>
      <c r="N29" s="71">
        <f>(($B$24)^M29)*((1-($B$24))^($B$21-M29))*HLOOKUP($B$21,$AV$24:$BF$34,M29+1)</f>
        <v>0.11108642166839927</v>
      </c>
      <c r="O29" s="72">
        <v>4</v>
      </c>
      <c r="P29" s="71">
        <f t="shared" si="16"/>
        <v>0.11108642166839927</v>
      </c>
      <c r="Q29" s="28">
        <v>4</v>
      </c>
      <c r="R29" s="37">
        <f>P25*N29+P26*N28+P27*N27+P28*N26+P29*N25</f>
        <v>0.23936679634457605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0.2386587623412682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7.1704403192021468E-2</v>
      </c>
      <c r="AH29" s="28">
        <v>4</v>
      </c>
      <c r="AI29" s="79">
        <f>((($W$25)^M29)*((1-($W$25))^($U$30-M29))*HLOOKUP($U$30,$AV$24:$BF$34,M29+1))*V30</f>
        <v>9.090897059199339E-2</v>
      </c>
      <c r="AJ29" s="28">
        <v>4</v>
      </c>
      <c r="AK29" s="79">
        <f>((($W$25)^M29)*((1-($W$25))^($U$31-M29))*HLOOKUP($U$31,$AV$24:$BF$34,M29+1))*V31</f>
        <v>4.808525968810707E-2</v>
      </c>
      <c r="AL29" s="28">
        <v>4</v>
      </c>
      <c r="AM29" s="79">
        <f>((($W$25)^Q29)*((1-($W$25))^($U$32-Q29))*HLOOKUP($U$32,$AV$24:$BF$34,Q29+1))*V32</f>
        <v>1.3595120470431373E-2</v>
      </c>
      <c r="AN29" s="28">
        <v>4</v>
      </c>
      <c r="AO29" s="79">
        <f>((($W$25)^Q29)*((1-($W$25))^($U$33-Q29))*HLOOKUP($U$33,$AV$24:$BF$34,Q29+1))*V33</f>
        <v>2.1716735467079288E-3</v>
      </c>
      <c r="AP29" s="28">
        <v>4</v>
      </c>
      <c r="AQ29" s="79">
        <f>((($W$25)^Q29)*((1-($W$25))^($U$34-Q29))*HLOOKUP($U$34,$AV$24:$BF$34,Q29+1))*V34</f>
        <v>1.8703477660052042E-4</v>
      </c>
      <c r="AR29" s="28">
        <v>4</v>
      </c>
      <c r="AS29" s="79">
        <f>((($W$25)^Q29)*((1-($W$25))^($U$35-Q29))*HLOOKUP($U$35,$AV$24:$BF$34,Q29+1))*V35</f>
        <v>7.0616926397551948E-6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2.8806848541094326E-4</v>
      </c>
      <c r="BP29">
        <f>BP23+1</f>
        <v>7</v>
      </c>
      <c r="BQ29">
        <v>5</v>
      </c>
      <c r="BR29" s="107">
        <f t="shared" si="14"/>
        <v>4.7071183366426007E-3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0.15912747345079836</v>
      </c>
      <c r="I30" s="93">
        <v>5</v>
      </c>
      <c r="J30" s="86">
        <f t="shared" si="15"/>
        <v>0.13546120193189345</v>
      </c>
      <c r="K30" s="93">
        <v>5</v>
      </c>
      <c r="L30" s="86"/>
      <c r="M30" s="85">
        <v>5</v>
      </c>
      <c r="N30" s="71">
        <f>(($B$24)^M30)*((1-($B$24))^($B$21-M30))*HLOOKUP($B$21,$AV$24:$BF$34,M30+1)</f>
        <v>1.8022926289269655E-2</v>
      </c>
      <c r="O30" s="72">
        <v>5</v>
      </c>
      <c r="P30" s="71">
        <f t="shared" si="16"/>
        <v>1.8022926289269655E-2</v>
      </c>
      <c r="Q30" s="28">
        <v>5</v>
      </c>
      <c r="R30" s="37">
        <f>P25*N30+P26*N29+P27*N28+P28*N27+P29*N26+P30*N25</f>
        <v>0.23301264340810843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0.23307425724329975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5.1844759070361505E-2</v>
      </c>
      <c r="AJ30" s="28">
        <v>5</v>
      </c>
      <c r="AK30" s="79">
        <f>((($W$25)^M30)*((1-($W$25))^($U$31-M30))*HLOOKUP($U$31,$AV$24:$BF$34,M30+1))*V31</f>
        <v>5.4845384061256545E-2</v>
      </c>
      <c r="AL30" s="28">
        <v>5</v>
      </c>
      <c r="AM30" s="79">
        <f>((($W$25)^Q30)*((1-($W$25))^($U$32-Q30))*HLOOKUP($U$32,$AV$24:$BF$34,Q30+1))*V32</f>
        <v>2.3259610379444705E-2</v>
      </c>
      <c r="AN30" s="28">
        <v>5</v>
      </c>
      <c r="AO30" s="79">
        <f>((($W$25)^Q30)*((1-($W$25))^($U$33-Q30))*HLOOKUP($U$33,$AV$24:$BF$34,Q30+1))*V33</f>
        <v>4.9539617960855506E-3</v>
      </c>
      <c r="AP30" s="28">
        <v>5</v>
      </c>
      <c r="AQ30" s="79">
        <f>((($W$25)^Q30)*((1-($W$25))^($U$34-Q30))*HLOOKUP($U$34,$AV$24:$BF$34,Q30+1))*V34</f>
        <v>5.3332321703172445E-4</v>
      </c>
      <c r="AR30" s="28">
        <v>5</v>
      </c>
      <c r="AS30" s="79">
        <f>((($W$25)^Q30)*((1-($W$25))^($U$35-Q30))*HLOOKUP($U$35,$AV$24:$BF$34,Q30+1))*V35</f>
        <v>2.4163407713427417E-5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4.1285100303729422E-5</v>
      </c>
      <c r="BP30">
        <f>BL10+1</f>
        <v>7</v>
      </c>
      <c r="BQ30">
        <v>6</v>
      </c>
      <c r="BR30" s="107">
        <f t="shared" si="14"/>
        <v>2.3946515006929665E-3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0.74035857413417572</v>
      </c>
      <c r="C31" s="61">
        <f>(C25*E25)+(C26*E26)+(C27*E27)+(C28*E28)+(C29*E29)+(C30*E30)/(C25+C26+C27+C28+C29+C30)</f>
        <v>0.60546237696413152</v>
      </c>
      <c r="G31" s="87">
        <v>6</v>
      </c>
      <c r="H31" s="128">
        <f>J31*L25+J30*L26+J29*L27+J28*L28</f>
        <v>7.8888716950055476E-2</v>
      </c>
      <c r="I31" s="93">
        <v>6</v>
      </c>
      <c r="J31" s="86">
        <f t="shared" si="15"/>
        <v>5.6307224390497679E-2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0.15751886509992122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0.15827207439236882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2.6064953622113734E-2</v>
      </c>
      <c r="AL31" s="28">
        <v>6</v>
      </c>
      <c r="AM31" s="79">
        <f>((($W$25)^Q31)*((1-($W$25))^($U$32-Q31))*HLOOKUP($U$32,$AV$24:$BF$34,Q31+1))*V32</f>
        <v>2.2107992356532026E-2</v>
      </c>
      <c r="AN31" s="28">
        <v>6</v>
      </c>
      <c r="AO31" s="79">
        <f>((($W$25)^Q31)*((1-($W$25))^($U$33-Q31))*HLOOKUP($U$33,$AV$24:$BF$34,Q31+1))*V33</f>
        <v>7.0630256312805267E-3</v>
      </c>
      <c r="AP31" s="28">
        <v>6</v>
      </c>
      <c r="AQ31" s="79">
        <f>((($W$25)^Q31)*((1-($W$25))^($U$34-Q31))*HLOOKUP($U$34,$AV$24:$BF$34,Q31+1))*V34</f>
        <v>1.013835177232227E-3</v>
      </c>
      <c r="AR31" s="28">
        <v>6</v>
      </c>
      <c r="AS31" s="79">
        <f>((($W$25)^Q31)*((1-($W$25))^($U$35-Q31))*HLOOKUP($U$35,$AV$24:$BF$34,Q31+1))*V35</f>
        <v>5.7417603339167996E-5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5.6473292088978159E-2</v>
      </c>
      <c r="BP31">
        <f t="shared" ref="BP31:BP37" si="21">BP24+1</f>
        <v>8</v>
      </c>
      <c r="BQ31">
        <v>0</v>
      </c>
      <c r="BR31" s="107">
        <f t="shared" ref="BR31:BR38" si="22">$H$33*H39</f>
        <v>9.4245156232415137E-5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2.8701972895062194E-2</v>
      </c>
      <c r="I32" s="93">
        <v>7</v>
      </c>
      <c r="J32" s="86">
        <f t="shared" si="15"/>
        <v>1.6092538793693108E-2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7.3017819362806102E-2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7.3862604638491522E-2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9.0057397116974965E-3</v>
      </c>
      <c r="AN32" s="28">
        <v>7</v>
      </c>
      <c r="AO32" s="79">
        <f>((($W$25)^Q32)*((1-($W$25))^($U$33-Q32))*HLOOKUP($U$33,$AV$24:$BF$34,Q32+1))*V33</f>
        <v>5.7542783068284141E-3</v>
      </c>
      <c r="AP32" s="28">
        <v>7</v>
      </c>
      <c r="AQ32" s="79">
        <f>((($W$25)^Q32)*((1-($W$25))^($U$34-Q32))*HLOOKUP($U$34,$AV$24:$BF$34,Q32+1))*V34</f>
        <v>1.2389640229839986E-3</v>
      </c>
      <c r="AR32" s="28">
        <v>7</v>
      </c>
      <c r="AS32" s="79">
        <f>((($W$25)^Q32)*((1-($W$25))^($U$35-Q32))*HLOOKUP($U$35,$AV$24:$BF$34,Q32+1))*V35</f>
        <v>9.3556752183200623E-5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3.9511941071458355E-2</v>
      </c>
      <c r="BP32">
        <f t="shared" si="21"/>
        <v>8</v>
      </c>
      <c r="BQ32">
        <v>1</v>
      </c>
      <c r="BR32" s="107">
        <f t="shared" si="22"/>
        <v>5.052624525343065E-4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7.6665050004213493E-3</v>
      </c>
      <c r="I33" s="93">
        <v>8</v>
      </c>
      <c r="J33" s="86">
        <f t="shared" si="15"/>
        <v>3.0342717688724083E-3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2.2212347542360934E-2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2.2721244649913305E-2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2.0510157750290377E-3</v>
      </c>
      <c r="AP33" s="28">
        <v>8</v>
      </c>
      <c r="AQ33" s="79">
        <f>((($W$25)^Q33)*((1-($W$25))^($U$34-Q33))*HLOOKUP($U$34,$AV$24:$BF$34,Q33+1))*V34</f>
        <v>8.8321579886677993E-4</v>
      </c>
      <c r="AR33" s="28">
        <v>8</v>
      </c>
      <c r="AS33" s="79">
        <f>((($W$25)^Q33)*((1-($W$25))^($U$35-Q33))*HLOOKUP($U$35,$AV$24:$BF$34,Q33+1))*V35</f>
        <v>1.0004019497659063E-4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2.0100902976139447E-2</v>
      </c>
      <c r="BP33">
        <f t="shared" si="21"/>
        <v>8</v>
      </c>
      <c r="BQ33">
        <v>2</v>
      </c>
      <c r="BR33" s="107">
        <f t="shared" si="22"/>
        <v>1.2345877194953241E-3</v>
      </c>
    </row>
    <row r="34" spans="1:70" x14ac:dyDescent="0.25">
      <c r="A34" s="40" t="s">
        <v>86</v>
      </c>
      <c r="B34" s="56">
        <f>B23*2</f>
        <v>4.4788349788087212</v>
      </c>
      <c r="C34" s="57">
        <f>C23*2</f>
        <v>5.5211650211912788</v>
      </c>
      <c r="G34" s="87">
        <v>9</v>
      </c>
      <c r="H34" s="128">
        <f>J34*L25+J33*L26+J32*L27+J31*L28</f>
        <v>1.4905696028388136E-3</v>
      </c>
      <c r="I34" s="93">
        <v>9</v>
      </c>
      <c r="J34" s="86">
        <f t="shared" si="15"/>
        <v>3.4322019259412509E-4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4.0042047789365749E-3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4.1871011397972445E-3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2.7982882217968396E-4</v>
      </c>
      <c r="AR34" s="28">
        <v>9</v>
      </c>
      <c r="AS34" s="79">
        <f>((($W$25)^Q34)*((1-($W$25))^($U$35-Q34))*HLOOKUP($U$35,$AV$24:$BF$34,Q34+1))*V35</f>
        <v>6.3391370414441148E-5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7.521144344843949E-3</v>
      </c>
      <c r="BP34">
        <f t="shared" si="21"/>
        <v>8</v>
      </c>
      <c r="BQ34">
        <v>3</v>
      </c>
      <c r="BR34" s="107">
        <f t="shared" si="22"/>
        <v>1.8179172797008281E-3</v>
      </c>
    </row>
    <row r="35" spans="1:70" ht="15.75" thickBot="1" x14ac:dyDescent="0.3">
      <c r="G35" s="88">
        <v>10</v>
      </c>
      <c r="H35" s="129">
        <f>J35*L25+J34*L26+J33*L27+J32*L28</f>
        <v>2.0716896211049008E-4</v>
      </c>
      <c r="I35" s="94">
        <v>10</v>
      </c>
      <c r="J35" s="89">
        <f t="shared" si="15"/>
        <v>1.8075830717668451E-5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3.2482587202844728E-4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3.6532312338666273E-4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1.8075830717668451E-5</v>
      </c>
      <c r="BH35">
        <f t="shared" si="19"/>
        <v>3</v>
      </c>
      <c r="BI35">
        <v>8</v>
      </c>
      <c r="BJ35" s="107">
        <f t="shared" si="20"/>
        <v>2.0704878533662442E-3</v>
      </c>
      <c r="BP35">
        <f t="shared" si="21"/>
        <v>8</v>
      </c>
      <c r="BQ35">
        <v>4</v>
      </c>
      <c r="BR35" s="107">
        <f t="shared" si="22"/>
        <v>1.7970308381978575E-3</v>
      </c>
    </row>
    <row r="36" spans="1:70" x14ac:dyDescent="0.25">
      <c r="A36" s="1"/>
      <c r="B36" s="108">
        <f>SUM(B37:B39)</f>
        <v>0.99974583015697527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4.1544013140667021E-4</v>
      </c>
      <c r="BP36">
        <f t="shared" si="21"/>
        <v>8</v>
      </c>
      <c r="BQ36">
        <v>5</v>
      </c>
      <c r="BR36" s="107">
        <f t="shared" si="22"/>
        <v>1.2573054262640549E-3</v>
      </c>
    </row>
    <row r="37" spans="1:70" ht="15.75" thickBot="1" x14ac:dyDescent="0.3">
      <c r="A37" s="109" t="s">
        <v>104</v>
      </c>
      <c r="B37" s="107">
        <f>SUM(BN4:BN14)</f>
        <v>0.17703276787260702</v>
      </c>
      <c r="G37" s="13"/>
      <c r="H37" s="59">
        <f>SUM(H39:H49)</f>
        <v>0.99997407837822405</v>
      </c>
      <c r="I37" s="13"/>
      <c r="J37" s="59">
        <f>SUM(J39:J49)</f>
        <v>0.99999999999999989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0.99726110959061565</v>
      </c>
      <c r="W37" s="13"/>
      <c r="X37" s="13"/>
      <c r="Y37" s="80">
        <f>SUM(Y39:Y49)</f>
        <v>3.2320174266830501E-4</v>
      </c>
      <c r="Z37" s="81"/>
      <c r="AA37" s="80">
        <f>SUM(AA39:AA49)</f>
        <v>3.9858078844020343E-3</v>
      </c>
      <c r="AB37" s="81"/>
      <c r="AC37" s="80">
        <f>SUM(AC39:AC49)</f>
        <v>2.212130682854381E-2</v>
      </c>
      <c r="AD37" s="81"/>
      <c r="AE37" s="80">
        <f>SUM(AE39:AE49)</f>
        <v>7.2763792003703864E-2</v>
      </c>
      <c r="AF37" s="81"/>
      <c r="AG37" s="80">
        <f>SUM(AG39:AG49)</f>
        <v>0.15709635987123566</v>
      </c>
      <c r="AH37" s="81"/>
      <c r="AI37" s="80">
        <f>SUM(AI39:AI49)</f>
        <v>0.23263517451656746</v>
      </c>
      <c r="AJ37" s="81"/>
      <c r="AK37" s="80">
        <f>SUM(AK39:AK49)</f>
        <v>0.2393350255798937</v>
      </c>
      <c r="AL37" s="81"/>
      <c r="AM37" s="80">
        <f>SUM(AM39:AM49)</f>
        <v>0.16896695041575588</v>
      </c>
      <c r="AN37" s="81"/>
      <c r="AO37" s="80">
        <f>SUM(AO39:AO49)</f>
        <v>7.8398376291500621E-2</v>
      </c>
      <c r="AP37" s="81"/>
      <c r="AQ37" s="80">
        <f>SUM(AQ39:AQ49)</f>
        <v>2.1635114456344254E-2</v>
      </c>
      <c r="AR37" s="81"/>
      <c r="AS37" s="80">
        <f>SUM(AS39:AS49)</f>
        <v>2.7388904093843536E-3</v>
      </c>
      <c r="BH37">
        <f t="shared" si="19"/>
        <v>3</v>
      </c>
      <c r="BI37">
        <v>10</v>
      </c>
      <c r="BJ37" s="107">
        <f t="shared" si="20"/>
        <v>5.9539617708794177E-5</v>
      </c>
      <c r="BP37">
        <f t="shared" si="21"/>
        <v>8</v>
      </c>
      <c r="BQ37">
        <v>6</v>
      </c>
      <c r="BR37" s="107">
        <f t="shared" si="22"/>
        <v>6.39628772957537E-4</v>
      </c>
    </row>
    <row r="38" spans="1:70" ht="15.75" thickBot="1" x14ac:dyDescent="0.3">
      <c r="A38" s="110" t="s">
        <v>105</v>
      </c>
      <c r="B38" s="107">
        <f>SUM(BJ4:BJ59)</f>
        <v>0.42248056687842694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3.8200428584432199E-2</v>
      </c>
      <c r="BP38">
        <f>BL11+1</f>
        <v>8</v>
      </c>
      <c r="BQ38">
        <v>7</v>
      </c>
      <c r="BR38" s="107">
        <f t="shared" si="22"/>
        <v>2.3932956316637065E-4</v>
      </c>
    </row>
    <row r="39" spans="1:70" x14ac:dyDescent="0.25">
      <c r="A39" s="111" t="s">
        <v>0</v>
      </c>
      <c r="B39" s="107">
        <f>SUM(BR4:BR47)</f>
        <v>0.40023249540594136</v>
      </c>
      <c r="G39" s="130">
        <v>0</v>
      </c>
      <c r="H39" s="131">
        <f>L39*J39</f>
        <v>1.2293105688607187E-2</v>
      </c>
      <c r="I39" s="97">
        <v>0</v>
      </c>
      <c r="J39" s="98">
        <f t="shared" ref="J39:J49" si="37">Y39+AA39+AC39+AE39+AG39+AI39+AK39+AM39+AO39+AQ39+AS39</f>
        <v>1.7043613796080655E-2</v>
      </c>
      <c r="K39" s="102">
        <v>0</v>
      </c>
      <c r="L39" s="98">
        <f>AC20</f>
        <v>0.72127342450308907</v>
      </c>
      <c r="M39" s="84">
        <v>0</v>
      </c>
      <c r="N39" s="71">
        <f>(1-$C$24)^$B$21</f>
        <v>1.8022926289269655E-2</v>
      </c>
      <c r="O39" s="70">
        <v>0</v>
      </c>
      <c r="P39" s="71">
        <f>N39</f>
        <v>1.8022926289269655E-2</v>
      </c>
      <c r="Q39" s="12">
        <v>0</v>
      </c>
      <c r="R39" s="73">
        <f>P39*N39</f>
        <v>3.2482587202844728E-4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3.2320174266830501E-4</v>
      </c>
      <c r="W39" s="136">
        <f>C31</f>
        <v>0.60546237696413152</v>
      </c>
      <c r="X39" s="12">
        <v>0</v>
      </c>
      <c r="Y39" s="79">
        <f>V39</f>
        <v>3.2320174266830501E-4</v>
      </c>
      <c r="Z39" s="12">
        <v>0</v>
      </c>
      <c r="AA39" s="78">
        <f>((1-W39)^Z40)*V40</f>
        <v>1.5725511685896023E-3</v>
      </c>
      <c r="AB39" s="12">
        <v>0</v>
      </c>
      <c r="AC39" s="79">
        <f>(((1-$W$39)^AB41))*V41</f>
        <v>3.4434012049638233E-3</v>
      </c>
      <c r="AD39" s="12">
        <v>0</v>
      </c>
      <c r="AE39" s="79">
        <f>(((1-$W$39)^AB42))*V42</f>
        <v>4.4686937764905413E-3</v>
      </c>
      <c r="AF39" s="12">
        <v>0</v>
      </c>
      <c r="AG39" s="79">
        <f>(((1-$W$39)^AB43))*V43</f>
        <v>3.8064472617975287E-3</v>
      </c>
      <c r="AH39" s="12">
        <v>0</v>
      </c>
      <c r="AI39" s="79">
        <f>(((1-$W$39)^AB44))*V44</f>
        <v>2.2239114950292358E-3</v>
      </c>
      <c r="AJ39" s="12">
        <v>0</v>
      </c>
      <c r="AK39" s="79">
        <f>(((1-$W$39)^AB45))*V45</f>
        <v>9.0268619936909695E-4</v>
      </c>
      <c r="AL39" s="12">
        <v>0</v>
      </c>
      <c r="AM39" s="79">
        <f>(((1-$W$39)^AB46))*V46</f>
        <v>2.5143210548682376E-4</v>
      </c>
      <c r="AN39" s="12">
        <v>0</v>
      </c>
      <c r="AO39" s="79">
        <f>(((1-$W$39)^AB47))*V47</f>
        <v>4.6027189635618947E-5</v>
      </c>
      <c r="AP39" s="12">
        <v>0</v>
      </c>
      <c r="AQ39" s="79">
        <f>(((1-$W$39)^AB48))*V48</f>
        <v>5.0113531777939704E-6</v>
      </c>
      <c r="AR39" s="12">
        <v>0</v>
      </c>
      <c r="AS39" s="79">
        <f>(((1-$W$39)^AB49))*V49</f>
        <v>2.5029887227993263E-7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1.9433697454496492E-2</v>
      </c>
      <c r="BP39">
        <f t="shared" ref="BP39:BP46" si="38">BP31+1</f>
        <v>9</v>
      </c>
      <c r="BQ39">
        <v>0</v>
      </c>
      <c r="BR39" s="107">
        <f t="shared" ref="BR39:BR47" si="39">$H$34*H39</f>
        <v>1.8323729663922776E-5</v>
      </c>
    </row>
    <row r="40" spans="1:70" x14ac:dyDescent="0.25">
      <c r="G40" s="91">
        <v>1</v>
      </c>
      <c r="H40" s="132">
        <f>L39*J40+L40*J39</f>
        <v>6.5905187892858277E-2</v>
      </c>
      <c r="I40" s="93">
        <v>1</v>
      </c>
      <c r="J40" s="86">
        <f t="shared" si="37"/>
        <v>8.5635592885135087E-2</v>
      </c>
      <c r="K40" s="95">
        <v>1</v>
      </c>
      <c r="L40" s="86">
        <f>AD20</f>
        <v>0.24281884128330899</v>
      </c>
      <c r="M40" s="85">
        <v>1</v>
      </c>
      <c r="N40" s="71">
        <f>(($C$24)^M26)*((1-($C$24))^($B$21-M26))*HLOOKUP($B$21,$AV$24:$BF$34,M26+1)</f>
        <v>0.11108642166839927</v>
      </c>
      <c r="O40" s="72">
        <v>1</v>
      </c>
      <c r="P40" s="71">
        <f t="shared" ref="P40:P44" si="40">N40</f>
        <v>0.11108642166839927</v>
      </c>
      <c r="Q40" s="28">
        <v>1</v>
      </c>
      <c r="R40" s="37">
        <f>P40*N39+P39*N40</f>
        <v>4.0042047789365749E-3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3.9858078844020343E-3</v>
      </c>
      <c r="W40" s="137"/>
      <c r="X40" s="28">
        <v>1</v>
      </c>
      <c r="Y40" s="73"/>
      <c r="Z40" s="28">
        <v>1</v>
      </c>
      <c r="AA40" s="79">
        <f>(1-((1-W39)^Z40))*V40</f>
        <v>2.4132567158124322E-3</v>
      </c>
      <c r="AB40" s="28">
        <v>1</v>
      </c>
      <c r="AC40" s="79">
        <f>((($W$39)^M40)*((1-($W$39))^($U$27-M40))*HLOOKUP($U$27,$AV$24:$BF$34,M40+1))*V41</f>
        <v>1.0568573219233959E-2</v>
      </c>
      <c r="AD40" s="28">
        <v>1</v>
      </c>
      <c r="AE40" s="79">
        <f>((($W$39)^M40)*((1-($W$39))^($U$28-M40))*HLOOKUP($U$28,$AV$24:$BF$34,M40+1))*V42</f>
        <v>2.0573140287760149E-2</v>
      </c>
      <c r="AF40" s="28">
        <v>1</v>
      </c>
      <c r="AG40" s="79">
        <f>((($W$39)^M40)*((1-($W$39))^($U$29-M40))*HLOOKUP($U$29,$AV$24:$BF$34,M40+1))*V43</f>
        <v>2.3365686538918681E-2</v>
      </c>
      <c r="AH40" s="28">
        <v>1</v>
      </c>
      <c r="AI40" s="79">
        <f>((($W$39)^M40)*((1-($W$39))^($U$30-M40))*HLOOKUP($U$30,$AV$24:$BF$34,M40+1))*V44</f>
        <v>1.7064212147593374E-2</v>
      </c>
      <c r="AJ40" s="28">
        <v>1</v>
      </c>
      <c r="AK40" s="79">
        <f>((($W$39)^M40)*((1-($W$39))^($U$31-M40))*HLOOKUP($U$31,$AV$24:$BF$34,M40+1))*V45</f>
        <v>8.3116412734059123E-3</v>
      </c>
      <c r="AL40" s="28">
        <v>1</v>
      </c>
      <c r="AM40" s="79">
        <f>((($W$39)^Q40)*((1-($W$39))^($U$32-Q40))*HLOOKUP($U$32,$AV$24:$BF$34,Q40+1))*V46</f>
        <v>2.700956003719729E-3</v>
      </c>
      <c r="AN40" s="28">
        <v>1</v>
      </c>
      <c r="AO40" s="79">
        <f>((($W$39)^Q40)*((1-($W$39))^($U$33-Q40))*HLOOKUP($U$33,$AV$24:$BF$34,Q40+1))*V47</f>
        <v>5.6507121277459829E-4</v>
      </c>
      <c r="AP40" s="28">
        <v>1</v>
      </c>
      <c r="AQ40" s="79">
        <f>((($W$39)^Q40)*((1-($W$39))^($U$34-Q40))*HLOOKUP($U$34,$AV$24:$BF$34,Q40+1))*V48</f>
        <v>6.9214368078205832E-5</v>
      </c>
      <c r="AR40" s="28">
        <v>1</v>
      </c>
      <c r="AS40" s="79">
        <f>((($W$39)^Q40)*((1-($W$39))^($U$35-Q40))*HLOOKUP($U$35,$AV$24:$BF$34,Q40+1))*V49</f>
        <v>3.841117838038784E-6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7.2714964040568961E-3</v>
      </c>
      <c r="BP40">
        <f t="shared" si="38"/>
        <v>9</v>
      </c>
      <c r="BQ40">
        <v>1</v>
      </c>
      <c r="BR40" s="107">
        <f t="shared" si="39"/>
        <v>9.8236269742475141E-5</v>
      </c>
    </row>
    <row r="41" spans="1:70" x14ac:dyDescent="0.25">
      <c r="G41" s="91">
        <v>2</v>
      </c>
      <c r="H41" s="132">
        <f>L39*J41+J40*L40+J39*L41</f>
        <v>0.16103657656617604</v>
      </c>
      <c r="I41" s="93">
        <v>2</v>
      </c>
      <c r="J41" s="86">
        <f t="shared" si="37"/>
        <v>0.19365005936495594</v>
      </c>
      <c r="K41" s="95">
        <v>2</v>
      </c>
      <c r="L41" s="86">
        <f>AE20</f>
        <v>3.3326245396425584E-2</v>
      </c>
      <c r="M41" s="85">
        <v>2</v>
      </c>
      <c r="N41" s="71">
        <f>(($C$24)^M27)*((1-($C$24))^($B$21-M27))*HLOOKUP($B$21,$AV$24:$BF$34,M27+1)</f>
        <v>0.27387767959604681</v>
      </c>
      <c r="O41" s="72">
        <v>2</v>
      </c>
      <c r="P41" s="71">
        <f t="shared" si="40"/>
        <v>0.27387767959604681</v>
      </c>
      <c r="Q41" s="28">
        <v>2</v>
      </c>
      <c r="R41" s="37">
        <f>P41*N39+P40*N40+P39*N41</f>
        <v>2.2212347542360934E-2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2.2121306828543814E-2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8.109332404346031E-3</v>
      </c>
      <c r="AD41" s="28">
        <v>2</v>
      </c>
      <c r="AE41" s="79">
        <f>((($W$39)^M41)*((1-($W$39))^($U$28-M41))*HLOOKUP($U$28,$AV$24:$BF$34,M41+1))*V42</f>
        <v>3.1571798715661056E-2</v>
      </c>
      <c r="AF41" s="28">
        <v>2</v>
      </c>
      <c r="AG41" s="79">
        <f>((($W$39)^M41)*((1-($W$39))^($U$29-M41))*HLOOKUP($U$29,$AV$24:$BF$34,M41+1))*V43</f>
        <v>5.3785912744117585E-2</v>
      </c>
      <c r="AH41" s="28">
        <v>2</v>
      </c>
      <c r="AI41" s="79">
        <f>((($W$39)^M41)*((1-($W$39))^($U$30-M41))*HLOOKUP($U$30,$AV$24:$BF$34,M41+1))*V44</f>
        <v>5.2373907301422579E-2</v>
      </c>
      <c r="AJ41" s="28">
        <v>2</v>
      </c>
      <c r="AK41" s="79">
        <f>((($W$39)^M41)*((1-($W$39))^($U$31-M41))*HLOOKUP($U$31,$AV$24:$BF$34,M41+1))*V45</f>
        <v>3.1887871954685655E-2</v>
      </c>
      <c r="AL41" s="28">
        <v>2</v>
      </c>
      <c r="AM41" s="79">
        <f>((($W$39)^Q41)*((1-($W$39))^($U$32-Q41))*HLOOKUP($U$32,$AV$24:$BF$34,Q41+1))*V46</f>
        <v>1.2434762719237678E-2</v>
      </c>
      <c r="AN41" s="28">
        <v>2</v>
      </c>
      <c r="AO41" s="79">
        <f>((($W$39)^Q41)*((1-($W$39))^($U$33-Q41))*HLOOKUP($U$33,$AV$24:$BF$34,Q41+1))*V47</f>
        <v>3.0350787575787954E-3</v>
      </c>
      <c r="AP41" s="28">
        <v>2</v>
      </c>
      <c r="AQ41" s="79">
        <f>((($W$39)^Q41)*((1-($W$39))^($U$34-Q41))*HLOOKUP($U$34,$AV$24:$BF$34,Q41+1))*V48</f>
        <v>4.2486894399818448E-4</v>
      </c>
      <c r="AR41" s="28">
        <v>2</v>
      </c>
      <c r="AS41" s="79">
        <f>((($W$39)^Q41)*((1-($W$39))^($U$35-Q41))*HLOOKUP($U$35,$AV$24:$BF$34,Q41+1))*V49</f>
        <v>2.6525823908385169E-5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2.0017625364040933E-3</v>
      </c>
      <c r="BP41">
        <f t="shared" si="38"/>
        <v>9</v>
      </c>
      <c r="BQ41">
        <v>2</v>
      </c>
      <c r="BR41" s="107">
        <f t="shared" si="39"/>
        <v>2.400362259747672E-4</v>
      </c>
    </row>
    <row r="42" spans="1:70" ht="15" customHeight="1" x14ac:dyDescent="0.25">
      <c r="G42" s="91">
        <v>3</v>
      </c>
      <c r="H42" s="132">
        <f>J42*L39+J41*L40+L42*J39+L41*J40</f>
        <v>0.23712464540242467</v>
      </c>
      <c r="I42" s="93">
        <v>3</v>
      </c>
      <c r="J42" s="86">
        <f t="shared" si="37"/>
        <v>0.25954769069770856</v>
      </c>
      <c r="K42" s="95">
        <v>3</v>
      </c>
      <c r="L42" s="86">
        <f>AF20</f>
        <v>2.5814888171763542E-3</v>
      </c>
      <c r="M42" s="85">
        <v>3</v>
      </c>
      <c r="N42" s="71">
        <f>(($C$24)^M28)*((1-($C$24))^($B$21-M28))*HLOOKUP($B$21,$AV$24:$BF$34,M28+1)</f>
        <v>0.33761544504881941</v>
      </c>
      <c r="O42" s="72">
        <v>3</v>
      </c>
      <c r="P42" s="71">
        <f t="shared" si="40"/>
        <v>0.33761544504881941</v>
      </c>
      <c r="Q42" s="28">
        <v>3</v>
      </c>
      <c r="R42" s="37">
        <f>P42*N39+P41*N40+P40*N41+P39*N42</f>
        <v>7.3017819362806102E-2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7.2763792003703878E-2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1.6150159223792128E-2</v>
      </c>
      <c r="AF42" s="28">
        <v>3</v>
      </c>
      <c r="AG42" s="79">
        <f>((($W$39)^M42)*((1-($W$39))^($U$29-M42))*HLOOKUP($U$29,$AV$24:$BF$34,M42+1))*V43</f>
        <v>5.502702349255751E-2</v>
      </c>
      <c r="AH42" s="28">
        <v>3</v>
      </c>
      <c r="AI42" s="79">
        <f>((($W$39)^M42)*((1-($W$39))^($U$30-M42))*HLOOKUP($U$30,$AV$24:$BF$34,M42+1))*V44</f>
        <v>8.03736540044383E-2</v>
      </c>
      <c r="AJ42" s="28">
        <v>3</v>
      </c>
      <c r="AK42" s="79">
        <f>((($W$39)^M42)*((1-($W$39))^($U$31-M42))*HLOOKUP($U$31,$AV$24:$BF$34,M42+1))*V45</f>
        <v>6.5247370162740598E-2</v>
      </c>
      <c r="AL42" s="28">
        <v>3</v>
      </c>
      <c r="AM42" s="79">
        <f>((($W$39)^Q42)*((1-($W$39))^($U$32-Q42))*HLOOKUP($U$32,$AV$24:$BF$34,Q42+1))*V46</f>
        <v>3.1804237641700352E-2</v>
      </c>
      <c r="AN42" s="28">
        <v>3</v>
      </c>
      <c r="AO42" s="79">
        <f>((($W$39)^Q42)*((1-($W$39))^($U$33-Q42))*HLOOKUP($U$33,$AV$24:$BF$34,Q42+1))*V47</f>
        <v>9.3153397371684241E-3</v>
      </c>
      <c r="AP42" s="28">
        <v>3</v>
      </c>
      <c r="AQ42" s="79">
        <f>((($W$39)^Q42)*((1-($W$39))^($U$34-Q42))*HLOOKUP($U$34,$AV$24:$BF$34,Q42+1))*V48</f>
        <v>1.5213548045293877E-3</v>
      </c>
      <c r="AR42" s="28">
        <v>3</v>
      </c>
      <c r="AS42" s="79">
        <f>((($W$39)^Q42)*((1-($W$39))^($U$35-Q42))*HLOOKUP($U$35,$AV$24:$BF$34,Q42+1))*V49</f>
        <v>1.085516307818568E-4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4.0165050464633842E-4</v>
      </c>
      <c r="BP42">
        <f t="shared" si="38"/>
        <v>9</v>
      </c>
      <c r="BQ42">
        <v>3</v>
      </c>
      <c r="BR42" s="107">
        <f t="shared" si="39"/>
        <v>3.5345078852078664E-4</v>
      </c>
    </row>
    <row r="43" spans="1:70" ht="15" customHeight="1" x14ac:dyDescent="0.25">
      <c r="G43" s="91">
        <v>4</v>
      </c>
      <c r="H43" s="132">
        <f>J43*L39+J42*L40+J41*L41+J40*L42</f>
        <v>0.23440026949686893</v>
      </c>
      <c r="I43" s="93">
        <v>4</v>
      </c>
      <c r="J43" s="86">
        <f t="shared" si="37"/>
        <v>0.2283496073247783</v>
      </c>
      <c r="K43" s="95">
        <v>4</v>
      </c>
      <c r="L43" s="86"/>
      <c r="M43" s="85">
        <v>4</v>
      </c>
      <c r="N43" s="71">
        <f>(($C$24)^M29)*((1-($C$24))^($B$21-M29))*HLOOKUP($B$21,$AV$24:$BF$34,M29+1)</f>
        <v>0.20809324239863622</v>
      </c>
      <c r="O43" s="72">
        <v>4</v>
      </c>
      <c r="P43" s="71">
        <f t="shared" si="40"/>
        <v>0.20809324239863622</v>
      </c>
      <c r="Q43" s="28">
        <v>4</v>
      </c>
      <c r="R43" s="37">
        <f>P43*N39+P42*N40+P41*N41+P40*N42+P39*N43</f>
        <v>0.15751886509992122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0.15709635987123566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2.1111289833844346E-2</v>
      </c>
      <c r="AH43" s="28">
        <v>4</v>
      </c>
      <c r="AI43" s="79">
        <f>((($W$39)^M43)*((1-($W$39))^($U$30-M43))*HLOOKUP($U$30,$AV$24:$BF$34,M43+1))*V44</f>
        <v>6.167120796284084E-2</v>
      </c>
      <c r="AJ43" s="28">
        <v>4</v>
      </c>
      <c r="AK43" s="79">
        <f>((($W$39)^M43)*((1-($W$39))^($U$31-M43))*HLOOKUP($U$31,$AV$24:$BF$34,M43+1))*V45</f>
        <v>7.5097073490884778E-2</v>
      </c>
      <c r="AL43" s="28">
        <v>4</v>
      </c>
      <c r="AM43" s="79">
        <f>((($W$39)^Q43)*((1-($W$39))^($U$32-Q43))*HLOOKUP($U$32,$AV$24:$BF$34,Q43+1))*V46</f>
        <v>4.8807181358025663E-2</v>
      </c>
      <c r="AN43" s="28">
        <v>4</v>
      </c>
      <c r="AO43" s="79">
        <f>((($W$39)^Q43)*((1-($W$39))^($U$33-Q43))*HLOOKUP($U$33,$AV$24:$BF$34,Q43+1))*V47</f>
        <v>1.7869296266650545E-2</v>
      </c>
      <c r="AP43" s="28">
        <v>4</v>
      </c>
      <c r="AQ43" s="79">
        <f>((($W$39)^Q43)*((1-($W$39))^($U$34-Q43))*HLOOKUP($U$34,$AV$24:$BF$34,Q43+1))*V48</f>
        <v>3.5020352016178558E-3</v>
      </c>
      <c r="AR43" s="28">
        <v>4</v>
      </c>
      <c r="AS43" s="79">
        <f>((($W$39)^Q43)*((1-($W$39))^($U$35-Q43))*HLOOKUP($U$35,$AV$24:$BF$34,Q43+1))*V49</f>
        <v>2.9152321091427619E-4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5.7563330288324886E-5</v>
      </c>
      <c r="BP43">
        <f t="shared" si="38"/>
        <v>9</v>
      </c>
      <c r="BQ43">
        <v>4</v>
      </c>
      <c r="BR43" s="107">
        <f t="shared" si="39"/>
        <v>3.4938991660925879E-4</v>
      </c>
    </row>
    <row r="44" spans="1:70" ht="15" customHeight="1" thickBot="1" x14ac:dyDescent="0.3">
      <c r="G44" s="91">
        <v>5</v>
      </c>
      <c r="H44" s="132">
        <f>J44*L39+J43*L40+J42*L41+J41*L42</f>
        <v>0.16399981819550807</v>
      </c>
      <c r="I44" s="93">
        <v>5</v>
      </c>
      <c r="J44" s="86">
        <f t="shared" si="37"/>
        <v>0.13781538632305107</v>
      </c>
      <c r="K44" s="95">
        <v>5</v>
      </c>
      <c r="L44" s="86"/>
      <c r="M44" s="85">
        <v>5</v>
      </c>
      <c r="N44" s="71">
        <f>(($C$24)^M30)*((1-($C$24))^($B$21-M30))*HLOOKUP($B$21,$AV$24:$BF$34,M30+1)</f>
        <v>5.1304284998828727E-2</v>
      </c>
      <c r="O44" s="72">
        <v>5</v>
      </c>
      <c r="P44" s="71">
        <f t="shared" si="40"/>
        <v>5.1304284998828727E-2</v>
      </c>
      <c r="Q44" s="28">
        <v>5</v>
      </c>
      <c r="R44" s="37">
        <f>P44*N39+P43*N40+P42*N41+P41*N42+P40*N43+P39*N44</f>
        <v>0.23301264340810843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0.23263517451656748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1.8928281605243128E-2</v>
      </c>
      <c r="AJ44" s="28">
        <v>5</v>
      </c>
      <c r="AK44" s="79">
        <f>((($W$39)^M44)*((1-($W$39))^($U$31-M44))*HLOOKUP($U$31,$AV$24:$BF$34,M44+1))*V45</f>
        <v>4.6097963757142119E-2</v>
      </c>
      <c r="AL44" s="28">
        <v>5</v>
      </c>
      <c r="AM44" s="79">
        <f>((($W$39)^Q44)*((1-($W$39))^($U$32-Q44))*HLOOKUP($U$32,$AV$24:$BF$34,Q44+1))*V46</f>
        <v>4.4940067024122239E-2</v>
      </c>
      <c r="AN44" s="28">
        <v>5</v>
      </c>
      <c r="AO44" s="79">
        <f>((($W$39)^Q44)*((1-($W$39))^($U$33-Q44))*HLOOKUP($U$33,$AV$24:$BF$34,Q44+1))*V47</f>
        <v>2.1937956657277109E-2</v>
      </c>
      <c r="AP44" s="28">
        <v>5</v>
      </c>
      <c r="AQ44" s="79">
        <f>((($W$39)^Q44)*((1-($W$39))^($U$34-Q44))*HLOOKUP($U$34,$AV$24:$BF$34,Q44+1))*V48</f>
        <v>5.3742670751347876E-3</v>
      </c>
      <c r="AR44" s="28">
        <v>5</v>
      </c>
      <c r="AS44" s="79">
        <f>((($W$39)^Q44)*((1-($W$39))^($U$35-Q44))*HLOOKUP($U$35,$AV$24:$BF$34,Q44+1))*V49</f>
        <v>5.3685020413171648E-4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1.3276259596983666E-2</v>
      </c>
      <c r="BP44">
        <f t="shared" si="38"/>
        <v>9</v>
      </c>
      <c r="BQ44">
        <v>5</v>
      </c>
      <c r="BR44" s="107">
        <f t="shared" si="39"/>
        <v>2.4445314387331609E-4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8.3431599264904038E-2</v>
      </c>
      <c r="I45" s="93">
        <v>6</v>
      </c>
      <c r="J45" s="86">
        <f t="shared" si="37"/>
        <v>5.7796906027289194E-2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0.23936679634457605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0.23933502557989372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1.1790418741665533E-2</v>
      </c>
      <c r="AL45" s="28">
        <v>6</v>
      </c>
      <c r="AM45" s="79">
        <f>((($W$39)^Q45)*((1-($W$39))^($U$32-Q45))*HLOOKUP($U$32,$AV$24:$BF$34,Q45+1))*V46</f>
        <v>2.2988529874524995E-2</v>
      </c>
      <c r="AN45" s="28">
        <v>6</v>
      </c>
      <c r="AO45" s="79">
        <f>((($W$39)^Q45)*((1-($W$39))^($U$33-Q45))*HLOOKUP($U$33,$AV$24:$BF$34,Q45+1))*V47</f>
        <v>1.6833131503714072E-2</v>
      </c>
      <c r="AP45" s="28">
        <v>6</v>
      </c>
      <c r="AQ45" s="79">
        <f>((($W$39)^Q45)*((1-($W$39))^($U$34-Q45))*HLOOKUP($U$34,$AV$24:$BF$34,Q45+1))*V48</f>
        <v>5.4982783690151922E-3</v>
      </c>
      <c r="AR45" s="28">
        <v>6</v>
      </c>
      <c r="AS45" s="79">
        <f>((($W$39)^Q45)*((1-($W$39))^($U$35-Q45))*HLOOKUP($U$35,$AV$24:$BF$34,Q45+1))*V49</f>
        <v>6.8654753836940106E-4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4.96757110399781E-3</v>
      </c>
      <c r="BP45">
        <f t="shared" si="38"/>
        <v>9</v>
      </c>
      <c r="BQ45">
        <v>6</v>
      </c>
      <c r="BR45" s="107">
        <f t="shared" si="39"/>
        <v>1.2436060578049506E-4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3.1217557825008548E-2</v>
      </c>
      <c r="I46" s="93">
        <v>7</v>
      </c>
      <c r="J46" s="86">
        <f t="shared" si="37"/>
        <v>1.6638667562511544E-2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0.16861318234576184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0.16896695041575591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5.0397836889383906E-3</v>
      </c>
      <c r="AN46" s="28">
        <v>7</v>
      </c>
      <c r="AO46" s="79">
        <f>((($W$39)^Q46)*((1-($W$39))^($U$33-Q46))*HLOOKUP($U$33,$AV$24:$BF$34,Q46+1))*V47</f>
        <v>7.38066697167829E-3</v>
      </c>
      <c r="AP46" s="28">
        <v>7</v>
      </c>
      <c r="AQ46" s="79">
        <f>((($W$39)^Q46)*((1-($W$39))^($U$34-Q46))*HLOOKUP($U$34,$AV$24:$BF$34,Q46+1))*V48</f>
        <v>3.6161686448831407E-3</v>
      </c>
      <c r="AR46" s="28">
        <v>7</v>
      </c>
      <c r="AS46" s="79">
        <f>((($W$39)^Q46)*((1-($W$39))^($U$35-Q46))*HLOOKUP($U$35,$AV$24:$BF$34,Q46+1))*V49</f>
        <v>6.0204825701172071E-4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1.367517382991273E-3</v>
      </c>
      <c r="BP46">
        <f t="shared" si="38"/>
        <v>9</v>
      </c>
      <c r="BQ46">
        <v>7</v>
      </c>
      <c r="BR46" s="107">
        <f t="shared" si="39"/>
        <v>4.6531942768820685E-5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8.5938483992464339E-3</v>
      </c>
      <c r="I47" s="93">
        <v>8</v>
      </c>
      <c r="J47" s="86">
        <f t="shared" si="37"/>
        <v>3.1496289645454542E-3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7.7945035557559633E-2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7.8398376291500649E-2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1.4158079950231804E-3</v>
      </c>
      <c r="AP47" s="28">
        <v>8</v>
      </c>
      <c r="AQ47" s="79">
        <f>((($W$39)^Q47)*((1-($W$39))^($U$34-Q47))*HLOOKUP($U$34,$AV$24:$BF$34,Q47+1))*V48</f>
        <v>1.3873544216054768E-3</v>
      </c>
      <c r="AR47" s="28">
        <v>8</v>
      </c>
      <c r="AS47" s="79">
        <f>((($W$39)^Q47)*((1-($W$39))^($U$35-Q47))*HLOOKUP($U$35,$AV$24:$BF$34,Q47+1))*V49</f>
        <v>3.464665479167966E-4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2.7439021212664238E-4</v>
      </c>
      <c r="BP47">
        <f>BL12+1</f>
        <v>9</v>
      </c>
      <c r="BQ47">
        <v>8</v>
      </c>
      <c r="BR47" s="107">
        <f t="shared" si="39"/>
        <v>1.280972919532173E-5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1.7243421652860143E-3</v>
      </c>
      <c r="I48" s="93">
        <v>9</v>
      </c>
      <c r="J48" s="86">
        <f t="shared" si="37"/>
        <v>3.5471503055079965E-4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2.1352150028699963E-2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2.1635114456344261E-2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2.3656127430423201E-4</v>
      </c>
      <c r="AR48" s="28">
        <v>9</v>
      </c>
      <c r="AS48" s="79">
        <f>((($W$39)^Q48)*((1-($W$39))^($U$35-Q48))*HLOOKUP($U$35,$AV$24:$BF$34,Q48+1))*V49</f>
        <v>1.1815375624656761E-4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3.9324771725201997E-5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2.4712748133565431E-4</v>
      </c>
      <c r="I49" s="94">
        <v>10</v>
      </c>
      <c r="J49" s="89">
        <f t="shared" si="37"/>
        <v>1.8132023393313682E-5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2.6321296592410424E-3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2.7388904093843536E-3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1.8132023393313682E-5</v>
      </c>
      <c r="BH49">
        <f>BP14+1</f>
        <v>6</v>
      </c>
      <c r="BI49">
        <v>0</v>
      </c>
      <c r="BJ49" s="107">
        <f>$H$31*H39</f>
        <v>9.6978733510564923E-4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2.4627130831290887E-3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6.7795767387983927E-4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1.3603114100229415E-4</v>
      </c>
    </row>
    <row r="53" spans="1:62" x14ac:dyDescent="0.25">
      <c r="BH53">
        <f>BH48+1</f>
        <v>6</v>
      </c>
      <c r="BI53">
        <v>10</v>
      </c>
      <c r="BJ53" s="107">
        <f>$H$31*H49</f>
        <v>1.9495569925668551E-5</v>
      </c>
    </row>
    <row r="54" spans="1:62" x14ac:dyDescent="0.25">
      <c r="BH54">
        <f>BH51+1</f>
        <v>7</v>
      </c>
      <c r="BI54">
        <v>8</v>
      </c>
      <c r="BJ54" s="107">
        <f>$H$32*H47</f>
        <v>2.4666040381944479E-4</v>
      </c>
    </row>
    <row r="55" spans="1:62" x14ac:dyDescent="0.25">
      <c r="BH55">
        <f>BH52+1</f>
        <v>7</v>
      </c>
      <c r="BI55">
        <v>9</v>
      </c>
      <c r="BJ55" s="107">
        <f>$H$32*H48</f>
        <v>4.9492022089852035E-5</v>
      </c>
    </row>
    <row r="56" spans="1:62" x14ac:dyDescent="0.25">
      <c r="BH56">
        <f>BH53+1</f>
        <v>7</v>
      </c>
      <c r="BI56">
        <v>10</v>
      </c>
      <c r="BJ56" s="107">
        <f>$H$32*H49</f>
        <v>7.0930462709209383E-6</v>
      </c>
    </row>
    <row r="57" spans="1:62" x14ac:dyDescent="0.25">
      <c r="BH57">
        <f>BH55+1</f>
        <v>8</v>
      </c>
      <c r="BI57">
        <v>9</v>
      </c>
      <c r="BJ57" s="107">
        <f>$H$33*H48</f>
        <v>1.3219677832602605E-5</v>
      </c>
    </row>
    <row r="58" spans="1:62" x14ac:dyDescent="0.25">
      <c r="BH58">
        <f>BH56+1</f>
        <v>8</v>
      </c>
      <c r="BI58">
        <v>10</v>
      </c>
      <c r="BJ58" s="107">
        <f>$H$33*H49</f>
        <v>1.8946040714013275E-6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3.6836071170504257E-7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OBIWAN-OldRasputins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2019-06-25T14:42:24Z</dcterms:modified>
</cp:coreProperties>
</file>