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GitHub\HI\projects\current\hattrick\"/>
    </mc:Choice>
  </mc:AlternateContent>
  <xr:revisionPtr revIDLastSave="0" documentId="13_ncr:1_{C7AD8720-BACD-4D6A-AD42-0A3C537E12CF}" xr6:coauthVersionLast="47" xr6:coauthVersionMax="47" xr10:uidLastSave="{00000000-0000-0000-0000-000000000000}"/>
  <bookViews>
    <workbookView xWindow="-28920" yWindow="-120" windowWidth="29040" windowHeight="17520" xr2:uid="{00000000-000D-0000-FFFF-FFFF00000000}"/>
  </bookViews>
  <sheets>
    <sheet name="EstudioConversion" sheetId="2" r:id="rId1"/>
  </sheets>
  <externalReferences>
    <externalReference r:id="rId2"/>
  </externalReferences>
  <definedNames>
    <definedName name="_xlnm._FilterDatabase" localSheetId="0" hidden="1">EstudioConversion!$A$1:$H$159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5" i="2" l="1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E86" i="2"/>
  <c r="H85" i="2"/>
  <c r="E85" i="2"/>
  <c r="H84" i="2"/>
  <c r="E84" i="2"/>
  <c r="H83" i="2"/>
  <c r="E83" i="2"/>
  <c r="H82" i="2"/>
  <c r="E82" i="2"/>
  <c r="H81" i="2"/>
  <c r="E81" i="2"/>
  <c r="H80" i="2"/>
  <c r="E80" i="2"/>
  <c r="H79" i="2"/>
  <c r="E79" i="2"/>
  <c r="H78" i="2"/>
  <c r="E78" i="2"/>
  <c r="H77" i="2"/>
  <c r="E77" i="2"/>
  <c r="H76" i="2"/>
  <c r="E76" i="2"/>
  <c r="H75" i="2"/>
  <c r="E75" i="2"/>
  <c r="H74" i="2"/>
  <c r="E74" i="2"/>
  <c r="H73" i="2"/>
  <c r="E73" i="2"/>
  <c r="H72" i="2"/>
  <c r="E72" i="2"/>
  <c r="H71" i="2"/>
  <c r="E71" i="2"/>
  <c r="H70" i="2"/>
  <c r="E70" i="2"/>
  <c r="H69" i="2"/>
  <c r="E69" i="2"/>
  <c r="H68" i="2"/>
  <c r="E68" i="2"/>
  <c r="H67" i="2"/>
  <c r="E67" i="2"/>
  <c r="H66" i="2"/>
  <c r="E66" i="2"/>
  <c r="H65" i="2"/>
  <c r="E65" i="2"/>
  <c r="H64" i="2"/>
  <c r="E64" i="2"/>
  <c r="H63" i="2"/>
  <c r="E63" i="2"/>
  <c r="H62" i="2"/>
  <c r="E62" i="2"/>
  <c r="H61" i="2"/>
  <c r="E61" i="2"/>
  <c r="H60" i="2"/>
  <c r="E60" i="2"/>
  <c r="H59" i="2"/>
  <c r="E59" i="2"/>
  <c r="H58" i="2"/>
  <c r="E58" i="2"/>
  <c r="H57" i="2"/>
  <c r="E57" i="2"/>
  <c r="H56" i="2"/>
  <c r="E56" i="2"/>
  <c r="H55" i="2"/>
  <c r="E55" i="2"/>
  <c r="H54" i="2"/>
  <c r="E54" i="2"/>
  <c r="H53" i="2"/>
  <c r="E53" i="2"/>
  <c r="H52" i="2"/>
  <c r="E52" i="2"/>
  <c r="H51" i="2"/>
  <c r="E51" i="2"/>
  <c r="H50" i="2"/>
  <c r="E50" i="2"/>
  <c r="H49" i="2"/>
  <c r="E49" i="2"/>
  <c r="H48" i="2"/>
  <c r="E48" i="2"/>
  <c r="H47" i="2"/>
  <c r="E47" i="2"/>
  <c r="H46" i="2"/>
  <c r="E46" i="2"/>
  <c r="H45" i="2"/>
  <c r="E45" i="2"/>
  <c r="H44" i="2"/>
  <c r="E44" i="2"/>
  <c r="H43" i="2"/>
  <c r="E43" i="2"/>
  <c r="H42" i="2"/>
  <c r="E42" i="2"/>
  <c r="H41" i="2"/>
  <c r="E41" i="2"/>
  <c r="H40" i="2"/>
  <c r="E40" i="2"/>
  <c r="H39" i="2"/>
  <c r="E39" i="2"/>
  <c r="H38" i="2"/>
  <c r="E38" i="2"/>
  <c r="H37" i="2"/>
  <c r="E37" i="2"/>
  <c r="H36" i="2"/>
  <c r="E36" i="2"/>
  <c r="H35" i="2"/>
  <c r="E35" i="2"/>
  <c r="H34" i="2"/>
  <c r="E34" i="2"/>
  <c r="H33" i="2"/>
  <c r="E33" i="2"/>
  <c r="H32" i="2"/>
  <c r="E32" i="2"/>
  <c r="H31" i="2"/>
  <c r="E31" i="2"/>
  <c r="H30" i="2"/>
  <c r="E30" i="2"/>
  <c r="H29" i="2"/>
  <c r="E29" i="2"/>
  <c r="H28" i="2"/>
  <c r="E28" i="2"/>
  <c r="H27" i="2"/>
  <c r="E27" i="2"/>
  <c r="H26" i="2"/>
  <c r="E26" i="2"/>
  <c r="H25" i="2"/>
  <c r="E25" i="2"/>
  <c r="H24" i="2"/>
  <c r="E24" i="2"/>
  <c r="H23" i="2"/>
  <c r="E23" i="2"/>
  <c r="H22" i="2"/>
  <c r="E22" i="2"/>
  <c r="H21" i="2"/>
  <c r="E21" i="2"/>
  <c r="H20" i="2"/>
  <c r="E20" i="2"/>
  <c r="H19" i="2"/>
  <c r="E19" i="2"/>
  <c r="H18" i="2"/>
  <c r="E18" i="2"/>
  <c r="H17" i="2"/>
  <c r="E17" i="2"/>
  <c r="H16" i="2"/>
  <c r="E16" i="2"/>
  <c r="H15" i="2"/>
  <c r="E15" i="2"/>
  <c r="H14" i="2"/>
  <c r="E14" i="2"/>
  <c r="H13" i="2"/>
  <c r="E13" i="2"/>
  <c r="N12" i="2"/>
  <c r="H12" i="2"/>
  <c r="E12" i="2"/>
  <c r="N11" i="2"/>
  <c r="H11" i="2"/>
  <c r="E11" i="2"/>
  <c r="N10" i="2"/>
  <c r="H10" i="2"/>
  <c r="E10" i="2"/>
  <c r="N9" i="2"/>
  <c r="H9" i="2"/>
  <c r="E9" i="2"/>
  <c r="N8" i="2"/>
  <c r="H8" i="2"/>
  <c r="E8" i="2"/>
  <c r="N7" i="2"/>
  <c r="H7" i="2"/>
  <c r="E7" i="2"/>
  <c r="N6" i="2"/>
  <c r="H6" i="2"/>
  <c r="E6" i="2"/>
  <c r="N5" i="2"/>
  <c r="H5" i="2"/>
  <c r="E5" i="2"/>
  <c r="N4" i="2"/>
  <c r="H4" i="2"/>
  <c r="E4" i="2"/>
  <c r="N3" i="2"/>
  <c r="H3" i="2"/>
  <c r="E3" i="2"/>
  <c r="N2" i="2"/>
  <c r="H2" i="2"/>
  <c r="E2" i="2"/>
</calcChain>
</file>

<file path=xl/sharedStrings.xml><?xml version="1.0" encoding="utf-8"?>
<sst xmlns="http://schemas.openxmlformats.org/spreadsheetml/2006/main" count="358" uniqueCount="173">
  <si>
    <t>Fecha</t>
  </si>
  <si>
    <t>Local</t>
  </si>
  <si>
    <t>Visitante</t>
  </si>
  <si>
    <t>NivelTactica</t>
  </si>
  <si>
    <t>NivelMedioVader</t>
  </si>
  <si>
    <t>OcasionesFalladas</t>
  </si>
  <si>
    <t>CAs</t>
  </si>
  <si>
    <t>%_Conversión</t>
  </si>
  <si>
    <t>Etiquetas de fila</t>
  </si>
  <si>
    <t>partidos</t>
  </si>
  <si>
    <t>Suma de OcasionesFalladas</t>
  </si>
  <si>
    <t>Suma de CAs</t>
  </si>
  <si>
    <t>%</t>
  </si>
  <si>
    <t>V@der SC</t>
  </si>
  <si>
    <t>Fernando de Rojas</t>
  </si>
  <si>
    <t>Prodigy Sucany</t>
  </si>
  <si>
    <t>white widow</t>
  </si>
  <si>
    <t>mehmet</t>
  </si>
  <si>
    <t>Splug Team</t>
  </si>
  <si>
    <t>Los amiguitos de Don Pimpon</t>
  </si>
  <si>
    <t>John Rebus F.c</t>
  </si>
  <si>
    <t>VINATIKA FC 2</t>
  </si>
  <si>
    <t>Basil444</t>
  </si>
  <si>
    <t>konary</t>
  </si>
  <si>
    <t>Ladány City</t>
  </si>
  <si>
    <t>Nie Zjednoczeni Kaczory</t>
  </si>
  <si>
    <t>Total general</t>
  </si>
  <si>
    <t>Cuchufritos F.C.</t>
  </si>
  <si>
    <t>Ju.far72</t>
  </si>
  <si>
    <t>Mks Pilica PEDEZET</t>
  </si>
  <si>
    <t>FC Bayern München 16</t>
  </si>
  <si>
    <t>Grasshopper Club Nidwalden</t>
  </si>
  <si>
    <t>CD Castalia</t>
  </si>
  <si>
    <t>Cogollos F.C</t>
  </si>
  <si>
    <t>Ulls de Gat Mesquer</t>
  </si>
  <si>
    <t>iRatlle</t>
  </si>
  <si>
    <t>Hakom</t>
  </si>
  <si>
    <t>Santa Barbosa Aludosa</t>
  </si>
  <si>
    <t>Fc De Rositas</t>
  </si>
  <si>
    <t>Insulae Atlantis</t>
  </si>
  <si>
    <t>Bar Karakas C.F.</t>
  </si>
  <si>
    <t>Dzsoni Valkur</t>
  </si>
  <si>
    <t>Wisla Skawina</t>
  </si>
  <si>
    <t>Ornitorrincos Purpura</t>
  </si>
  <si>
    <t>USC Olaf Football</t>
  </si>
  <si>
    <t>Refucilo CF</t>
  </si>
  <si>
    <t>Kersky</t>
  </si>
  <si>
    <t>Menkoko C.F.</t>
  </si>
  <si>
    <t>Tuviejahuelemal</t>
  </si>
  <si>
    <t>CSD Avengers</t>
  </si>
  <si>
    <t>Lobos del Viento</t>
  </si>
  <si>
    <t>US Women National Tema</t>
  </si>
  <si>
    <t>S.H.M.Piast Gliwice</t>
  </si>
  <si>
    <t>TOERS TEAM</t>
  </si>
  <si>
    <t>Proxibecas</t>
  </si>
  <si>
    <t>I treni di Tozeur</t>
  </si>
  <si>
    <t>The Pyramid Mystery</t>
  </si>
  <si>
    <t>Wing Men</t>
  </si>
  <si>
    <t>FC BvB</t>
  </si>
  <si>
    <t>Mendibil</t>
  </si>
  <si>
    <t>TOWERS TEAM</t>
  </si>
  <si>
    <t>Romdi</t>
  </si>
  <si>
    <t>Babbu team</t>
  </si>
  <si>
    <t>Club de Catalunya</t>
  </si>
  <si>
    <t>Atletico ius</t>
  </si>
  <si>
    <t>Funkickers zwarte Schapen</t>
  </si>
  <si>
    <t>Bandurrias del Sur</t>
  </si>
  <si>
    <t>von der veck</t>
  </si>
  <si>
    <t>P.C.N</t>
  </si>
  <si>
    <t>Nacidos de la Bruma</t>
  </si>
  <si>
    <t>F.c. de Rositas</t>
  </si>
  <si>
    <t>La Pobla FC</t>
  </si>
  <si>
    <t>Dinamo skiejef</t>
  </si>
  <si>
    <t>Athletic MSS</t>
  </si>
  <si>
    <t>Demos returns</t>
  </si>
  <si>
    <t>P.E.C. Zwolle</t>
  </si>
  <si>
    <t>Luso Futebol do Dafundo</t>
  </si>
  <si>
    <t>FC FLEW</t>
  </si>
  <si>
    <t>CF Crystynho 07</t>
  </si>
  <si>
    <t>Start Rudnik</t>
  </si>
  <si>
    <t>Vicers PS</t>
  </si>
  <si>
    <t>Organización</t>
  </si>
  <si>
    <t>Legazpi de Maputo</t>
  </si>
  <si>
    <t>CMM Canoa Polo Triste</t>
  </si>
  <si>
    <t>Gälka Warriors</t>
  </si>
  <si>
    <t>Jyderups Jubelasnor</t>
  </si>
  <si>
    <t>Die Nashorner Logans</t>
  </si>
  <si>
    <t>CabaretVoltaire</t>
  </si>
  <si>
    <t>UF_United</t>
  </si>
  <si>
    <t>Profesioteam.</t>
  </si>
  <si>
    <t>Los Recios de Gonzus</t>
  </si>
  <si>
    <t>Thea F.C.</t>
  </si>
  <si>
    <t>Papuchis CF</t>
  </si>
  <si>
    <t>White Shark Team</t>
  </si>
  <si>
    <t>27_juni_2000</t>
  </si>
  <si>
    <t>FC Los Urrutias</t>
  </si>
  <si>
    <t>tikitaca</t>
  </si>
  <si>
    <t>Baden5400</t>
  </si>
  <si>
    <t>Racmio F.C.</t>
  </si>
  <si>
    <t>Polgas Coin</t>
  </si>
  <si>
    <t>CuatroK</t>
  </si>
  <si>
    <t>C.I.D. Tigers</t>
  </si>
  <si>
    <t>ventura c.f.</t>
  </si>
  <si>
    <t>LECH Poznan</t>
  </si>
  <si>
    <t>FC Kalambrazo</t>
  </si>
  <si>
    <t>Yarca Athletic</t>
  </si>
  <si>
    <t>HotNumbers</t>
  </si>
  <si>
    <t>shalke_temeto</t>
  </si>
  <si>
    <t>Buchs FC</t>
  </si>
  <si>
    <t>Los de castellon</t>
  </si>
  <si>
    <t>Cordura Bajo Cero</t>
  </si>
  <si>
    <t>Enxebre FC</t>
  </si>
  <si>
    <t>Lluisos de Gràcia</t>
  </si>
  <si>
    <t>Lirio de Oña</t>
  </si>
  <si>
    <t>Menorca Horses</t>
  </si>
  <si>
    <t>RRDG F.C.</t>
  </si>
  <si>
    <t>AKELARRE U.D.</t>
  </si>
  <si>
    <t>Granota UE</t>
  </si>
  <si>
    <t>GrimReapers</t>
  </si>
  <si>
    <t>Rayo Txamberi</t>
  </si>
  <si>
    <t>Xtra's</t>
  </si>
  <si>
    <t>REALUSIA</t>
  </si>
  <si>
    <t>Mañariako taldea</t>
  </si>
  <si>
    <t>ronkis78 FC</t>
  </si>
  <si>
    <t>Sporting Rukkel F.C.</t>
  </si>
  <si>
    <t>Amics del futbol</t>
  </si>
  <si>
    <t>TJ Zitenice</t>
  </si>
  <si>
    <t>AKELARRE U.D</t>
  </si>
  <si>
    <t>martina titus cinta fc</t>
  </si>
  <si>
    <t>Atlético Uzumaki</t>
  </si>
  <si>
    <t>Fc kickers ZH</t>
  </si>
  <si>
    <t>Brattforce</t>
  </si>
  <si>
    <t>El Dorado F.C</t>
  </si>
  <si>
    <t>iSoccer</t>
  </si>
  <si>
    <t>TIGRII FURIOSI</t>
  </si>
  <si>
    <t>Royal lions 2</t>
  </si>
  <si>
    <t>Sant Andreu</t>
  </si>
  <si>
    <t>FC Myth</t>
  </si>
  <si>
    <t>Brocklers</t>
  </si>
  <si>
    <t>FC HV 1964</t>
  </si>
  <si>
    <t>SALSEPAREILLE</t>
  </si>
  <si>
    <t>Divine Overconfidence</t>
  </si>
  <si>
    <t>Os Marcos do Nordeste</t>
  </si>
  <si>
    <t>Lazio Princes Town</t>
  </si>
  <si>
    <t>SS Scappati di Casa</t>
  </si>
  <si>
    <t>FC Glasscherbenviertel</t>
  </si>
  <si>
    <t>Blues Nord</t>
  </si>
  <si>
    <t>Juventus de kudus</t>
  </si>
  <si>
    <t>Clerks II</t>
  </si>
  <si>
    <t>PIRA TEAM</t>
  </si>
  <si>
    <t>C.D. Badajoz</t>
  </si>
  <si>
    <t>C.F. Establiments</t>
  </si>
  <si>
    <t>Lucentum!!!!!</t>
  </si>
  <si>
    <t>C.E. Badalona S.A.D.</t>
  </si>
  <si>
    <t>CSIII</t>
  </si>
  <si>
    <t>FC Aversi</t>
  </si>
  <si>
    <t>Bayern de Sants</t>
  </si>
  <si>
    <t>abrams</t>
  </si>
  <si>
    <t>Estel Roig Genovès</t>
  </si>
  <si>
    <t>Cosecha Roja</t>
  </si>
  <si>
    <t>AVG Hostafrancs</t>
  </si>
  <si>
    <t>FC Virrei Amat</t>
  </si>
  <si>
    <t>Som-hi un altre cop!!</t>
  </si>
  <si>
    <t>La gabarra a pique</t>
  </si>
  <si>
    <t>Birreri Sabadell</t>
  </si>
  <si>
    <t>coco's tema</t>
  </si>
  <si>
    <t>Monkey 47</t>
  </si>
  <si>
    <t>Treskitos Team</t>
  </si>
  <si>
    <t>AS Nano CF</t>
  </si>
  <si>
    <t>Inedit CF</t>
  </si>
  <si>
    <t>SE Europa</t>
  </si>
  <si>
    <t>Sinsen Racing Club</t>
  </si>
  <si>
    <t>Real Mollet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</si>
</sst>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1" fillId="0" borderId="0" xfId="1" applyAlignment="1">
      <alignment horizontal="center"/>
    </xf>
    <xf numFmtId="14" fontId="1" fillId="0" borderId="0" xfId="1" applyNumberFormat="1" applyAlignment="1">
      <alignment horizontal="center"/>
    </xf>
    <xf numFmtId="164" fontId="1" fillId="0" borderId="0" xfId="1" applyNumberFormat="1" applyAlignment="1">
      <alignment horizontal="center"/>
    </xf>
    <xf numFmtId="9" fontId="0" fillId="0" borderId="0" xfId="2" applyFont="1" applyAlignment="1">
      <alignment horizontal="center"/>
    </xf>
    <xf numFmtId="0" fontId="1" fillId="0" borderId="0" xfId="1" applyAlignment="1">
      <alignment horizontal="left"/>
    </xf>
    <xf numFmtId="165" fontId="0" fillId="0" borderId="0" xfId="2" applyNumberFormat="1" applyFont="1"/>
  </cellXfs>
  <cellStyles count="3">
    <cellStyle name="Normal" xfId="0" builtinId="0"/>
    <cellStyle name="Normal 2" xfId="1" xr:uid="{BFC2B6B8-E2B0-4604-9A42-DDA4147F22CC}"/>
    <cellStyle name="Porcentaje 2" xfId="2" xr:uid="{188D7650-579E-495A-A861-7A4982DB24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4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r>
              <a:rPr lang="es-ES"/>
              <a:t>% Conversión</a:t>
            </a:r>
          </a:p>
        </c:rich>
      </c:tx>
      <c:overlay val="0"/>
      <c:spPr>
        <a:noFill/>
        <a:ln w="9525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</c:v>
          </c:tx>
          <c:spPr>
            <a:ln w="57150">
              <a:solidFill>
                <a:srgbClr val="4F81BD"/>
              </a:solidFill>
            </a:ln>
          </c:spPr>
          <c:marker>
            <c:symbol val="none"/>
          </c:marker>
          <c:dLbls>
            <c:spPr>
              <a:noFill/>
              <a:ln w="9525">
                <a:noFill/>
              </a:ln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strRef>
              <c:f>EstudioConversion!$J$2:$J$13</c:f>
              <c:strCache>
                <c:ptCount val="12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Total general</c:v>
                </c:pt>
              </c:strCache>
            </c:strRef>
          </c:cat>
          <c:val>
            <c:numRef>
              <c:f>EstudioConversion!$N$2:$N$12</c:f>
              <c:numCache>
                <c:formatCode>0.0%</c:formatCode>
                <c:ptCount val="11"/>
                <c:pt idx="0">
                  <c:v>0.2857142857142857</c:v>
                </c:pt>
                <c:pt idx="1">
                  <c:v>0.33333333333333331</c:v>
                </c:pt>
                <c:pt idx="2">
                  <c:v>0.40476190476190477</c:v>
                </c:pt>
                <c:pt idx="3">
                  <c:v>0.37623762376237624</c:v>
                </c:pt>
                <c:pt idx="4">
                  <c:v>0.34965034965034963</c:v>
                </c:pt>
                <c:pt idx="5">
                  <c:v>0.41632653061224489</c:v>
                </c:pt>
                <c:pt idx="6">
                  <c:v>0.40384615384615385</c:v>
                </c:pt>
                <c:pt idx="7">
                  <c:v>0.43315508021390375</c:v>
                </c:pt>
                <c:pt idx="8">
                  <c:v>0.39130434782608697</c:v>
                </c:pt>
                <c:pt idx="9">
                  <c:v>0.45673076923076922</c:v>
                </c:pt>
                <c:pt idx="10">
                  <c:v>0.48837209302325579</c:v>
                </c:pt>
              </c:numCache>
            </c:numRef>
          </c:val>
          <c:smooth val="0"/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6C87-4085-8927-7BA278A01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lineChart>
        <c:grouping val="standard"/>
        <c:varyColors val="0"/>
        <c:ser>
          <c:idx val="1"/>
          <c:order val="1"/>
          <c:tx>
            <c:v>Ocasiones Falladas</c:v>
          </c:tx>
          <c:marker>
            <c:symbol val="none"/>
          </c:marker>
          <c:val>
            <c:numRef>
              <c:f>EstudioConversion!$L$2:$L$12</c:f>
              <c:numCache>
                <c:formatCode>General</c:formatCode>
                <c:ptCount val="11"/>
                <c:pt idx="0">
                  <c:v>7</c:v>
                </c:pt>
                <c:pt idx="1">
                  <c:v>24</c:v>
                </c:pt>
                <c:pt idx="2">
                  <c:v>126</c:v>
                </c:pt>
                <c:pt idx="3">
                  <c:v>101</c:v>
                </c:pt>
                <c:pt idx="4">
                  <c:v>143</c:v>
                </c:pt>
                <c:pt idx="5">
                  <c:v>245</c:v>
                </c:pt>
                <c:pt idx="6">
                  <c:v>104</c:v>
                </c:pt>
                <c:pt idx="7">
                  <c:v>187</c:v>
                </c:pt>
                <c:pt idx="8">
                  <c:v>92</c:v>
                </c:pt>
                <c:pt idx="9">
                  <c:v>208</c:v>
                </c:pt>
                <c:pt idx="10">
                  <c:v>129</c:v>
                </c:pt>
              </c:numCache>
            </c:numRef>
          </c:val>
          <c:smooth val="0"/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2-6C87-4085-8927-7BA278A01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"/>
        <c:axId val="20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>
            <a:solidFill>
              <a:srgbClr val="D8D8D8"/>
            </a:solidFill>
          </a:ln>
        </c:spPr>
        <c:txPr>
          <a:bodyPr rot="4800000" anchor="ctr" anchorCtr="1"/>
          <a:lstStyle/>
          <a:p>
            <a:pPr>
              <a:defRPr lang="es-es" sz="9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endParaRPr lang="es-ES"/>
          </a:p>
        </c:txPr>
        <c:crossAx val="11"/>
        <c:crosses val="autoZero"/>
        <c:auto val="1"/>
        <c:lblAlgn val="ctr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>
          <c:spPr>
            <a:ln w="9525">
              <a:solidFill>
                <a:srgbClr val="D8D8D8"/>
              </a:solidFill>
            </a:ln>
          </c:spPr>
        </c:majorGridlines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4800000" anchor="ctr" anchorCtr="1"/>
          <a:lstStyle/>
          <a:p>
            <a:pPr>
              <a:defRPr lang="es-es" sz="9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endParaRPr lang="es-ES"/>
          </a:p>
        </c:txPr>
        <c:crossAx val="10"/>
        <c:crosses val="autoZero"/>
        <c:crossBetween val="between"/>
      </c:valAx>
      <c:valAx>
        <c:axId val="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"/>
        <c:crosses val="max"/>
        <c:crossBetween val="between"/>
      </c:valAx>
      <c:catAx>
        <c:axId val="2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"/>
        <c:crosses val="autoZero"/>
        <c:auto val="1"/>
        <c:lblAlgn val="l"/>
        <c:lblOffset val="100"/>
        <c:noMultiLvlLbl val="0"/>
      </c:cat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604475" val="15"/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254635</xdr:colOff>
      <xdr:row>2</xdr:row>
      <xdr:rowOff>175894</xdr:rowOff>
    </xdr:from>
    <xdr:to>
      <xdr:col>7</xdr:col>
      <xdr:colOff>571500</xdr:colOff>
      <xdr:row>26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986973-F1E3-411B-AB4D-98A11DA47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GitHub\HI\projects\current\hattrick\1-V@der.xlsx" TargetMode="External"/><Relationship Id="rId1" Type="http://schemas.openxmlformats.org/officeDocument/2006/relationships/externalLinkPath" Target="1-V@d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staJugadoresHT"/>
      <sheetName val="PLANTILLA"/>
      <sheetName val="JUVENILES"/>
      <sheetName val="Hall_of_Fame"/>
      <sheetName val="ECONOMIA"/>
      <sheetName val="II.4"/>
      <sheetName val="Patrocinadores"/>
      <sheetName val="Capitán"/>
      <sheetName val="CA_Calcutator"/>
      <sheetName val="ESTADIO"/>
      <sheetName val="Entrenador"/>
      <sheetName val="Evaluacion Jugadores"/>
      <sheetName val="Inner"/>
      <sheetName val="Delantero"/>
      <sheetName val="Porte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1-V@der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082.748898726852" createdVersion="4" refreshedVersion="6" minRefreshableVersion="3" recordCount="226" xr:uid="{C26B5EC7-ED08-4DB8-A5EF-2BD2D2B5FC00}">
  <cacheSource type="worksheet">
    <worksheetSource ref="A1:H1048576" sheet="EstudioConversion" r:id="rId2"/>
  </cacheSource>
  <cacheFields count="8">
    <cacheField name="Fecha" numFmtId="0">
      <sharedItems containsNonDate="0" containsDate="1" containsString="0" containsBlank="1" minDate="2019-03-13T00:00:00" maxDate="2020-07-24T00:00:00"/>
    </cacheField>
    <cacheField name="Local" numFmtId="0">
      <sharedItems containsBlank="1"/>
    </cacheField>
    <cacheField name="Visitante" numFmtId="0">
      <sharedItems containsBlank="1"/>
    </cacheField>
    <cacheField name="NivelTactica" numFmtId="0">
      <sharedItems containsString="0" containsBlank="1" containsNumber="1" containsInteger="1" minValue="13" maxValue="24" count="13">
        <n v="14"/>
        <n v="15"/>
        <n v="16"/>
        <n v="17"/>
        <n v="18"/>
        <n v="19"/>
        <n v="20"/>
        <n v="21"/>
        <n v="23"/>
        <n v="22"/>
        <n v="24"/>
        <m/>
        <n v="13" u="1"/>
      </sharedItems>
    </cacheField>
    <cacheField name="NivelMedioVader" numFmtId="0">
      <sharedItems containsString="0" containsBlank="1" containsNumber="1" minValue="10.545454545454545" maxValue="13.181818181818182"/>
    </cacheField>
    <cacheField name="OcasionesFalladas" numFmtId="0">
      <sharedItems containsString="0" containsBlank="1" containsNumber="1" containsInteger="1" minValue="3" maxValue="12"/>
    </cacheField>
    <cacheField name="CAs" numFmtId="0">
      <sharedItems containsString="0" containsBlank="1" containsNumber="1" containsInteger="1" minValue="1" maxValue="7"/>
    </cacheField>
    <cacheField name="%_Conversión" numFmtId="0">
      <sharedItems containsString="0" containsBlank="1" containsNumber="1" minValue="0.14285714285714285" maxValue="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d v="2019-07-24T00:00:00"/>
    <s v="V@der SC"/>
    <s v="Fernando de Rojas"/>
    <x v="0"/>
    <n v="11.545454545454545"/>
    <n v="7"/>
    <n v="2"/>
    <n v="0.2857142857142857"/>
  </r>
  <r>
    <d v="2019-06-01T00:00:00"/>
    <s v="Prodigy Sucany"/>
    <s v="V@der SC"/>
    <x v="1"/>
    <n v="11.727272727272727"/>
    <n v="9"/>
    <n v="2"/>
    <n v="0.22222222222222221"/>
  </r>
  <r>
    <d v="2019-08-07T00:00:00"/>
    <s v="white widow"/>
    <s v="V@der SC"/>
    <x v="1"/>
    <n v="10.545454545454545"/>
    <n v="9"/>
    <n v="4"/>
    <n v="0.44444444444444442"/>
  </r>
  <r>
    <d v="2019-08-14T00:00:00"/>
    <s v="mehmet"/>
    <s v="V@der SC"/>
    <x v="1"/>
    <n v="10.818181818181818"/>
    <n v="6"/>
    <n v="2"/>
    <n v="0.33333333333333331"/>
  </r>
  <r>
    <d v="2019-08-03T00:00:00"/>
    <s v="V@der SC"/>
    <s v="Splug Team"/>
    <x v="2"/>
    <n v="11.818181818181818"/>
    <n v="4"/>
    <n v="1"/>
    <n v="0.25"/>
  </r>
  <r>
    <d v="2019-07-31T00:00:00"/>
    <s v="Los amiguitos de Don Pimpon"/>
    <s v="V@der SC"/>
    <x v="2"/>
    <n v="11"/>
    <n v="7"/>
    <n v="3"/>
    <n v="0.42857142857142855"/>
  </r>
  <r>
    <d v="2019-06-26T00:00:00"/>
    <s v="V@der SC"/>
    <s v="John Rebus F.c"/>
    <x v="2"/>
    <n v="12.181818181818182"/>
    <n v="9"/>
    <n v="3"/>
    <n v="0.33333333333333331"/>
  </r>
  <r>
    <d v="2019-06-25T00:00:00"/>
    <s v="VINATIKA FC 2"/>
    <s v="V@der SC"/>
    <x v="2"/>
    <n v="12.181818181818182"/>
    <n v="6"/>
    <n v="2"/>
    <n v="0.33333333333333331"/>
  </r>
  <r>
    <d v="2019-06-25T00:00:00"/>
    <s v="V@der SC"/>
    <s v="Basil444"/>
    <x v="2"/>
    <n v="12.181818181818182"/>
    <n v="4"/>
    <n v="2"/>
    <n v="0.5"/>
  </r>
  <r>
    <d v="2019-06-24T00:00:00"/>
    <s v="konary"/>
    <s v="V@der SC"/>
    <x v="2"/>
    <n v="12.181818181818182"/>
    <n v="3"/>
    <n v="2"/>
    <n v="0.66666666666666663"/>
  </r>
  <r>
    <d v="2019-06-20T00:00:00"/>
    <s v="Ladány City"/>
    <s v="V@der SC"/>
    <x v="2"/>
    <n v="12.181818181818182"/>
    <n v="9"/>
    <n v="2"/>
    <n v="0.22222222222222221"/>
  </r>
  <r>
    <d v="2019-06-19T00:00:00"/>
    <s v="V@der SC"/>
    <s v="Nie Zjednoczeni Kaczory"/>
    <x v="2"/>
    <n v="12.181818181818182"/>
    <n v="7"/>
    <n v="2"/>
    <n v="0.2857142857142857"/>
  </r>
  <r>
    <d v="2019-06-19T00:00:00"/>
    <s v="V@der SC"/>
    <s v="Cuchufritos F.C."/>
    <x v="2"/>
    <n v="12.181818181818182"/>
    <n v="5"/>
    <n v="2"/>
    <n v="0.4"/>
  </r>
  <r>
    <d v="2019-06-18T00:00:00"/>
    <s v="Ju.far72"/>
    <s v="V@der SC"/>
    <x v="2"/>
    <n v="12.181818181818182"/>
    <n v="9"/>
    <n v="3"/>
    <n v="0.33333333333333331"/>
  </r>
  <r>
    <d v="2019-06-18T00:00:00"/>
    <s v="Mks Pilica PEDEZET"/>
    <s v="V@der SC"/>
    <x v="2"/>
    <n v="12.181818181818182"/>
    <n v="6"/>
    <n v="2"/>
    <n v="0.33333333333333331"/>
  </r>
  <r>
    <d v="2019-06-17T00:00:00"/>
    <s v="V@der SC"/>
    <s v="FC Bayern München 16"/>
    <x v="2"/>
    <n v="12.181818181818182"/>
    <n v="10"/>
    <n v="3"/>
    <n v="0.3"/>
  </r>
  <r>
    <d v="2019-06-17T00:00:00"/>
    <s v="V@der SC"/>
    <s v="Grasshopper Club Nidwalden"/>
    <x v="2"/>
    <n v="12.181818181818182"/>
    <n v="7"/>
    <n v="3"/>
    <n v="0.42857142857142855"/>
  </r>
  <r>
    <d v="2019-06-08T00:00:00"/>
    <s v="CD Castalia"/>
    <s v="V@der SC"/>
    <x v="2"/>
    <n v="12.181818181818182"/>
    <n v="4"/>
    <n v="2"/>
    <n v="0.5"/>
  </r>
  <r>
    <d v="2019-06-01T00:00:00"/>
    <s v="Cogollos F.C"/>
    <s v="V@der SC"/>
    <x v="2"/>
    <n v="12"/>
    <n v="5"/>
    <n v="3"/>
    <n v="0.6"/>
  </r>
  <r>
    <d v="2019-05-30T00:00:00"/>
    <s v="V@der SC"/>
    <s v="Ulls de Gat Mesquer"/>
    <x v="2"/>
    <n v="12.363636363636363"/>
    <n v="9"/>
    <n v="4"/>
    <n v="0.44444444444444442"/>
  </r>
  <r>
    <d v="2019-05-25T00:00:00"/>
    <s v="V@der SC"/>
    <s v="iRatlle"/>
    <x v="2"/>
    <n v="12.090909090909092"/>
    <n v="5"/>
    <n v="3"/>
    <n v="0.6"/>
  </r>
  <r>
    <d v="2019-05-17T00:00:00"/>
    <s v="Hakom"/>
    <s v="V@der SC"/>
    <x v="2"/>
    <n v="12.090909090909092"/>
    <n v="6"/>
    <n v="3"/>
    <n v="0.5"/>
  </r>
  <r>
    <d v="2019-03-26T00:00:00"/>
    <s v="Santa Barbosa Aludosa"/>
    <s v="V@der SC"/>
    <x v="2"/>
    <n v="11.727272727272727"/>
    <n v="4"/>
    <n v="2"/>
    <n v="0.5"/>
  </r>
  <r>
    <d v="2019-06-28T00:00:00"/>
    <s v="V@der SC"/>
    <s v="Fc De Rositas"/>
    <x v="3"/>
    <n v="11.818181818181818"/>
    <n v="10"/>
    <n v="4"/>
    <n v="0.4"/>
  </r>
  <r>
    <d v="2019-06-27T00:00:00"/>
    <s v="Insulae Atlantis"/>
    <s v="V@der SC"/>
    <x v="3"/>
    <n v="12.181818181818182"/>
    <n v="4"/>
    <n v="2"/>
    <n v="0.5"/>
  </r>
  <r>
    <d v="2019-06-27T00:00:00"/>
    <s v="V@der SC"/>
    <s v="Bar Karakas C.F."/>
    <x v="3"/>
    <n v="12.181818181818182"/>
    <n v="6"/>
    <n v="1"/>
    <n v="0.16666666666666666"/>
  </r>
  <r>
    <d v="2019-06-27T00:00:00"/>
    <s v="Dzsoni Valkur"/>
    <s v="V@der SC"/>
    <x v="3"/>
    <n v="12.181818181818182"/>
    <n v="7"/>
    <n v="3"/>
    <n v="0.42857142857142855"/>
  </r>
  <r>
    <d v="2019-06-26T00:00:00"/>
    <s v="Wisla Skawina"/>
    <s v="V@der SC"/>
    <x v="3"/>
    <n v="12.181818181818182"/>
    <n v="7"/>
    <n v="1"/>
    <n v="0.14285714285714285"/>
  </r>
  <r>
    <d v="2019-06-25T00:00:00"/>
    <s v="V@der SC"/>
    <s v="Ornitorrincos Purpura"/>
    <x v="3"/>
    <n v="12.181818181818182"/>
    <n v="8"/>
    <n v="3"/>
    <n v="0.375"/>
  </r>
  <r>
    <d v="2019-06-20T00:00:00"/>
    <s v="USC Olaf Football"/>
    <s v="V@der SC"/>
    <x v="3"/>
    <n v="12.181818181818182"/>
    <n v="8"/>
    <n v="3"/>
    <n v="0.375"/>
  </r>
  <r>
    <d v="2019-05-18T00:00:00"/>
    <s v="Refucilo CF"/>
    <s v="V@der SC"/>
    <x v="3"/>
    <n v="12.090909090909092"/>
    <n v="9"/>
    <n v="5"/>
    <n v="0.55555555555555558"/>
  </r>
  <r>
    <d v="2019-05-11T00:00:00"/>
    <s v="V@der SC"/>
    <s v="Splug Team"/>
    <x v="3"/>
    <n v="12.090909090909092"/>
    <n v="6"/>
    <n v="1"/>
    <n v="0.16666666666666666"/>
  </r>
  <r>
    <d v="2019-05-04T00:00:00"/>
    <s v="Kersky"/>
    <s v="V@der SC"/>
    <x v="3"/>
    <n v="11.909090909090908"/>
    <n v="8"/>
    <n v="4"/>
    <n v="0.5"/>
  </r>
  <r>
    <d v="2019-03-23T00:00:00"/>
    <s v="V@der SC"/>
    <s v="CD Castalia"/>
    <x v="3"/>
    <n v="11.909090909090908"/>
    <n v="5"/>
    <n v="1"/>
    <n v="0.2"/>
  </r>
  <r>
    <d v="2019-03-16T00:00:00"/>
    <s v="Menkoko C.F."/>
    <s v="V@der SC"/>
    <x v="3"/>
    <n v="11.727272727272727"/>
    <n v="7"/>
    <n v="3"/>
    <n v="0.42857142857142855"/>
  </r>
  <r>
    <d v="2019-03-13T00:00:00"/>
    <s v="Tuviejahuelemal"/>
    <s v="V@der SC"/>
    <x v="3"/>
    <n v="11.727272727272727"/>
    <n v="7"/>
    <n v="4"/>
    <n v="0.5714285714285714"/>
  </r>
  <r>
    <d v="2019-08-27T00:00:00"/>
    <s v="V@der SC"/>
    <s v="CSD Avengers"/>
    <x v="4"/>
    <n v="12.545454545454545"/>
    <n v="4"/>
    <n v="1"/>
    <n v="0.25"/>
  </r>
  <r>
    <d v="2019-07-10T00:00:00"/>
    <s v="Lobos del Viento"/>
    <s v="V@der SC"/>
    <x v="4"/>
    <n v="12.181818181818182"/>
    <n v="6"/>
    <n v="2"/>
    <n v="0.33333333333333331"/>
  </r>
  <r>
    <d v="2019-07-10T00:00:00"/>
    <s v="V@der SC"/>
    <s v="US Women National Tema"/>
    <x v="4"/>
    <n v="12"/>
    <n v="3"/>
    <n v="1"/>
    <n v="0.33333333333333331"/>
  </r>
  <r>
    <d v="2019-07-09T00:00:00"/>
    <s v="V@der SC"/>
    <s v="S.H.M.Piast Gliwice"/>
    <x v="4"/>
    <n v="11.909090909090908"/>
    <n v="5"/>
    <n v="1"/>
    <n v="0.2"/>
  </r>
  <r>
    <d v="2019-04-27T00:00:00"/>
    <s v="V@der SC"/>
    <s v="Kersky"/>
    <x v="4"/>
    <n v="11.909090909090908"/>
    <n v="7"/>
    <n v="2"/>
    <n v="0.2857142857142857"/>
  </r>
  <r>
    <d v="2019-04-20T00:00:00"/>
    <s v="Splug Team"/>
    <s v="V@der SC"/>
    <x v="4"/>
    <n v="11.909090909090908"/>
    <n v="9"/>
    <n v="3"/>
    <n v="0.33333333333333331"/>
  </r>
  <r>
    <d v="2019-04-13T00:00:00"/>
    <s v="V@der SC"/>
    <s v="Refucilo CF"/>
    <x v="4"/>
    <n v="11.909090909090908"/>
    <n v="8"/>
    <n v="3"/>
    <n v="0.375"/>
  </r>
  <r>
    <d v="2019-04-06T00:00:00"/>
    <s v="iRatlle"/>
    <s v="V@der SC"/>
    <x v="4"/>
    <n v="11.909090909090908"/>
    <n v="8"/>
    <n v="3"/>
    <n v="0.375"/>
  </r>
  <r>
    <d v="2019-03-30T00:00:00"/>
    <s v="V@der SC"/>
    <s v="Cogollos F.C"/>
    <x v="4"/>
    <n v="11.909090909090908"/>
    <n v="6"/>
    <n v="1"/>
    <n v="0.16666666666666666"/>
  </r>
  <r>
    <d v="2019-08-10T00:00:00"/>
    <s v="TOERS TEAM"/>
    <s v="V@der SC"/>
    <x v="4"/>
    <n v="12.545454545454545"/>
    <n v="5"/>
    <n v="1"/>
    <n v="0.2"/>
  </r>
  <r>
    <d v="2019-08-24T00:00:00"/>
    <s v="V@der SC"/>
    <s v="Proxibecas"/>
    <x v="4"/>
    <n v="12.818181818181818"/>
    <n v="8"/>
    <n v="3"/>
    <n v="0.375"/>
  </r>
  <r>
    <d v="2019-07-20T00:00:00"/>
    <s v="CD Castalia"/>
    <s v="V@der SC"/>
    <x v="5"/>
    <n v="11.454545454545455"/>
    <n v="5"/>
    <n v="2"/>
    <n v="0.4"/>
  </r>
  <r>
    <d v="2019-07-11T00:00:00"/>
    <s v="V@der SC"/>
    <s v="I treni di Tozeur"/>
    <x v="5"/>
    <n v="11.909090909090908"/>
    <n v="12"/>
    <n v="5"/>
    <n v="0.41666666666666669"/>
  </r>
  <r>
    <d v="2019-07-06T00:00:00"/>
    <s v="V@der SC"/>
    <s v="The Pyramid Mystery"/>
    <x v="5"/>
    <n v="11.909090909090908"/>
    <n v="9"/>
    <n v="5"/>
    <n v="0.55555555555555558"/>
  </r>
  <r>
    <d v="2019-07-31T00:00:00"/>
    <s v="V@der SC"/>
    <s v="Wing Men"/>
    <x v="6"/>
    <n v="12.272727272727273"/>
    <n v="6"/>
    <n v="2"/>
    <n v="0.33333333333333331"/>
  </r>
  <r>
    <d v="2019-07-26T00:00:00"/>
    <s v="FC BvB"/>
    <s v="V@der SC"/>
    <x v="6"/>
    <n v="12.272727272727273"/>
    <n v="5"/>
    <n v="3"/>
    <n v="0.6"/>
  </r>
  <r>
    <d v="2019-07-17T00:00:00"/>
    <s v="V@der SC"/>
    <s v="Mendibil"/>
    <x v="6"/>
    <n v="12.409090909090908"/>
    <n v="7"/>
    <n v="4"/>
    <n v="0.5714285714285714"/>
  </r>
  <r>
    <d v="2019-08-31T00:00:00"/>
    <s v="V@der SC"/>
    <s v="TOWERS TEAM"/>
    <x v="3"/>
    <n v="12.545454545454545"/>
    <n v="4"/>
    <n v="2"/>
    <n v="0.5"/>
  </r>
  <r>
    <d v="2019-09-03T00:00:00"/>
    <s v="Romdi"/>
    <s v="V@der SC"/>
    <x v="2"/>
    <n v="12.727272727272727"/>
    <n v="7"/>
    <n v="4"/>
    <n v="0.5714285714285714"/>
  </r>
  <r>
    <d v="2019-09-05T00:00:00"/>
    <s v="V@der SC"/>
    <s v="Babbu team"/>
    <x v="5"/>
    <n v="13.090909090909092"/>
    <n v="10"/>
    <n v="3"/>
    <n v="0.3"/>
  </r>
  <r>
    <d v="2019-09-05T00:00:00"/>
    <s v="V@der SC"/>
    <s v="Club de Catalunya"/>
    <x v="4"/>
    <n v="13.090909090909092"/>
    <n v="4"/>
    <n v="2"/>
    <n v="0.5"/>
  </r>
  <r>
    <d v="2019-09-07T00:00:00"/>
    <s v="Splug Team"/>
    <s v="V@der SC"/>
    <x v="5"/>
    <n v="12.818181818181818"/>
    <n v="7"/>
    <n v="4"/>
    <n v="0.5714285714285714"/>
  </r>
  <r>
    <d v="2019-09-09T00:00:00"/>
    <s v="V@der SC"/>
    <s v="Atletico ius"/>
    <x v="4"/>
    <n v="11.909090909090908"/>
    <n v="6"/>
    <n v="3"/>
    <n v="0.5"/>
  </r>
  <r>
    <d v="2019-09-11T00:00:00"/>
    <s v="Funkickers zwarte Schapen"/>
    <s v="V@der SC"/>
    <x v="4"/>
    <n v="13.090909090909092"/>
    <n v="4"/>
    <n v="1"/>
    <n v="0.25"/>
  </r>
  <r>
    <d v="2019-09-14T00:00:00"/>
    <s v="Menkoko C.F."/>
    <s v="V@der SC"/>
    <x v="4"/>
    <n v="12.090909090909092"/>
    <n v="3"/>
    <n v="1"/>
    <n v="0.33333333333333331"/>
  </r>
  <r>
    <d v="2019-09-16T00:00:00"/>
    <s v="V@der SC"/>
    <s v="Bandurrias del Sur"/>
    <x v="5"/>
    <n v="12.818181818181818"/>
    <n v="6"/>
    <n v="2"/>
    <n v="0.33333333333333331"/>
  </r>
  <r>
    <d v="2019-09-23T00:00:00"/>
    <s v="von der veck"/>
    <s v="V@der SC"/>
    <x v="4"/>
    <n v="12.818181818181818"/>
    <n v="9"/>
    <n v="4"/>
    <n v="0.44444444444444442"/>
  </r>
  <r>
    <d v="2019-09-28T00:00:00"/>
    <s v="P.C.N"/>
    <s v="V@der SC"/>
    <x v="5"/>
    <n v="12.727272727272727"/>
    <n v="4"/>
    <n v="2"/>
    <n v="0.5"/>
  </r>
  <r>
    <d v="2019-09-30T00:00:00"/>
    <s v="V@der SC"/>
    <s v="Nacidos de la Bruma"/>
    <x v="5"/>
    <n v="13.090909090909092"/>
    <n v="9"/>
    <n v="5"/>
    <n v="0.55555555555555558"/>
  </r>
  <r>
    <d v="2019-10-01T00:00:00"/>
    <s v="F.c. de Rositas"/>
    <s v="V@der SC"/>
    <x v="4"/>
    <n v="13.181818181818182"/>
    <n v="7"/>
    <n v="3"/>
    <n v="0.42857142857142855"/>
  </r>
  <r>
    <d v="2019-10-04T00:00:00"/>
    <s v="V@der SC"/>
    <s v="La Pobla FC"/>
    <x v="5"/>
    <n v="13.181818181818182"/>
    <n v="6"/>
    <n v="3"/>
    <n v="0.5"/>
  </r>
  <r>
    <d v="2019-10-05T00:00:00"/>
    <s v="F.c. de Rositas"/>
    <s v="V@der SC"/>
    <x v="4"/>
    <n v="13.181818181818182"/>
    <n v="10"/>
    <n v="3"/>
    <n v="0.3"/>
  </r>
  <r>
    <d v="2019-10-07T00:00:00"/>
    <s v="Dinamo skiejef"/>
    <s v="V@der SC"/>
    <x v="5"/>
    <n v="13.181818181818182"/>
    <n v="7"/>
    <n v="4"/>
    <n v="0.5714285714285714"/>
  </r>
  <r>
    <d v="2019-10-07T00:00:00"/>
    <s v="Athletic MSS"/>
    <s v="V@der SC"/>
    <x v="5"/>
    <n v="13.181818181818182"/>
    <n v="7"/>
    <n v="2"/>
    <n v="0.2857142857142857"/>
  </r>
  <r>
    <d v="2019-10-07T00:00:00"/>
    <s v="V@der SC"/>
    <s v="Demos returns"/>
    <x v="5"/>
    <n v="13.181818181818182"/>
    <n v="12"/>
    <n v="3"/>
    <n v="0.25"/>
  </r>
  <r>
    <d v="2019-10-07T00:00:00"/>
    <s v="V@der SC"/>
    <s v="P.E.C. Zwolle"/>
    <x v="5"/>
    <n v="13.181818181818182"/>
    <n v="9"/>
    <n v="5"/>
    <n v="0.55555555555555558"/>
  </r>
  <r>
    <d v="2019-10-08T00:00:00"/>
    <s v="Luso Futebol do Dafundo"/>
    <s v="V@der SC"/>
    <x v="4"/>
    <n v="13.181818181818182"/>
    <n v="9"/>
    <n v="3"/>
    <n v="0.33333333333333331"/>
  </r>
  <r>
    <d v="2019-10-08T00:00:00"/>
    <s v="FC FLEW"/>
    <s v="V@der SC"/>
    <x v="5"/>
    <n v="13.181818181818182"/>
    <n v="10"/>
    <n v="5"/>
    <n v="0.5"/>
  </r>
  <r>
    <d v="2019-10-09T00:00:00"/>
    <s v="CF Crystynho 07"/>
    <s v="V@der SC"/>
    <x v="5"/>
    <n v="12.909090909090908"/>
    <n v="10"/>
    <n v="2"/>
    <n v="0.2"/>
  </r>
  <r>
    <d v="2019-10-10T00:00:00"/>
    <s v="V@der SC"/>
    <s v="Start Rudnik"/>
    <x v="4"/>
    <n v="12.909090909090908"/>
    <n v="8"/>
    <n v="3"/>
    <n v="0.375"/>
  </r>
  <r>
    <d v="2019-10-10T00:00:00"/>
    <s v="V@der SC"/>
    <s v="Vicers PS"/>
    <x v="5"/>
    <n v="12.909090909090908"/>
    <n v="7"/>
    <n v="3"/>
    <n v="0.42857142857142855"/>
  </r>
  <r>
    <d v="2019-10-10T00:00:00"/>
    <s v="V@der SC"/>
    <s v="Organización"/>
    <x v="5"/>
    <n v="12.909090909090908"/>
    <n v="8"/>
    <n v="3"/>
    <n v="0.375"/>
  </r>
  <r>
    <d v="2019-10-15T00:00:00"/>
    <s v="Legazpi de Maputo"/>
    <s v="V@der SC"/>
    <x v="4"/>
    <n v="12.909090909090908"/>
    <n v="8"/>
    <n v="3"/>
    <n v="0.375"/>
  </r>
  <r>
    <d v="2019-10-15T00:00:00"/>
    <s v="CMM Canoa Polo Triste"/>
    <s v="V@der SC"/>
    <x v="5"/>
    <n v="12.909090909090908"/>
    <n v="6"/>
    <n v="1"/>
    <n v="0.16666666666666666"/>
  </r>
  <r>
    <d v="2019-10-15T00:00:00"/>
    <s v="Gälka Warriors"/>
    <s v="V@der SC"/>
    <x v="5"/>
    <n v="12.909090909090908"/>
    <n v="9"/>
    <n v="4"/>
    <n v="0.44444444444444442"/>
  </r>
  <r>
    <d v="2019-10-16T00:00:00"/>
    <s v="V@der SC"/>
    <s v="Jyderups Jubelasnor"/>
    <x v="5"/>
    <n v="12.909090909090908"/>
    <n v="9"/>
    <n v="4"/>
    <n v="0.44444444444444442"/>
  </r>
  <r>
    <d v="2019-10-16T00:00:00"/>
    <s v="Die Nashorner Logans"/>
    <s v="V@der SC"/>
    <x v="5"/>
    <n v="12.909090909090908"/>
    <n v="7"/>
    <n v="3"/>
    <n v="0.42857142857142855"/>
  </r>
  <r>
    <d v="2019-10-16T00:00:00"/>
    <s v="V@der SC"/>
    <s v="CabaretVoltaire"/>
    <x v="5"/>
    <n v="12.909090909090908"/>
    <n v="6"/>
    <n v="2"/>
    <n v="0.33333333333333331"/>
  </r>
  <r>
    <d v="2019-10-17T00:00:00"/>
    <s v="V@der SC"/>
    <s v="UF_United"/>
    <x v="5"/>
    <n v="12.909090909090908"/>
    <n v="8"/>
    <n v="4"/>
    <n v="0.5"/>
  </r>
  <r>
    <d v="2019-10-26T00:00:00"/>
    <s v="V@der SC"/>
    <s v="Profesioteam."/>
    <x v="5"/>
    <m/>
    <n v="6"/>
    <n v="3"/>
    <n v="0.5"/>
  </r>
  <r>
    <d v="2019-11-02T00:00:00"/>
    <s v="Los Recios de Gonzus"/>
    <s v="V@der SC"/>
    <x v="5"/>
    <m/>
    <n v="8"/>
    <n v="4"/>
    <n v="0.5"/>
  </r>
  <r>
    <d v="2019-11-04T00:00:00"/>
    <s v="Thea F.C."/>
    <s v="V@der SC"/>
    <x v="6"/>
    <m/>
    <n v="6"/>
    <n v="3"/>
    <n v="0.5"/>
  </r>
  <r>
    <d v="2019-11-06T00:00:00"/>
    <s v="Papuchis CF"/>
    <s v="V@der SC"/>
    <x v="6"/>
    <m/>
    <n v="9"/>
    <n v="2"/>
    <n v="0.22222222222222221"/>
  </r>
  <r>
    <d v="2019-11-12T00:00:00"/>
    <s v="White Shark Team"/>
    <s v="V@der SC"/>
    <x v="6"/>
    <m/>
    <n v="8"/>
    <n v="3"/>
    <n v="0.375"/>
  </r>
  <r>
    <d v="2019-11-13T00:00:00"/>
    <s v="V@der SC"/>
    <s v="27_juni_2000"/>
    <x v="4"/>
    <m/>
    <n v="6"/>
    <n v="3"/>
    <n v="0.5"/>
  </r>
  <r>
    <d v="2019-11-16T00:00:00"/>
    <s v="FC Los Urrutias"/>
    <s v="V@der SC"/>
    <x v="7"/>
    <m/>
    <n v="9"/>
    <n v="4"/>
    <n v="0.44444444444444442"/>
  </r>
  <r>
    <d v="2019-11-18T00:00:00"/>
    <s v="Club de Catalunya"/>
    <s v="V@der SC"/>
    <x v="5"/>
    <m/>
    <n v="10"/>
    <n v="5"/>
    <n v="0.5"/>
  </r>
  <r>
    <d v="2019-11-20T00:00:00"/>
    <s v="V@der SC"/>
    <s v="tikitaca"/>
    <x v="7"/>
    <m/>
    <n v="7"/>
    <n v="2"/>
    <n v="0.2857142857142857"/>
  </r>
  <r>
    <d v="2019-11-23T00:00:00"/>
    <s v="V@der SC"/>
    <s v="Baden5400"/>
    <x v="7"/>
    <m/>
    <n v="7"/>
    <n v="2"/>
    <n v="0.2857142857142857"/>
  </r>
  <r>
    <d v="2019-11-25T00:00:00"/>
    <s v="V@der SC"/>
    <s v="Racmio F.C."/>
    <x v="5"/>
    <m/>
    <n v="6"/>
    <n v="2"/>
    <n v="0.33333333333333331"/>
  </r>
  <r>
    <d v="2019-11-27T00:00:00"/>
    <s v="V@der SC"/>
    <s v="Polgas Coin"/>
    <x v="5"/>
    <m/>
    <n v="6"/>
    <n v="3"/>
    <n v="0.5"/>
  </r>
  <r>
    <d v="2019-11-27T00:00:00"/>
    <s v="White Shark Team"/>
    <s v="V@der SC"/>
    <x v="5"/>
    <m/>
    <n v="7"/>
    <n v="2"/>
    <n v="0.2857142857142857"/>
  </r>
  <r>
    <d v="2019-11-30T00:00:00"/>
    <s v="CuatroK"/>
    <s v="V@der SC"/>
    <x v="5"/>
    <m/>
    <n v="8"/>
    <n v="3"/>
    <n v="0.375"/>
  </r>
  <r>
    <d v="2019-12-01T00:00:00"/>
    <s v="C.I.D. Tigers"/>
    <s v="V@der SC"/>
    <x v="5"/>
    <m/>
    <n v="6"/>
    <n v="3"/>
    <n v="0.5"/>
  </r>
  <r>
    <d v="2019-12-04T00:00:00"/>
    <s v="ventura c.f."/>
    <s v="V@der SC"/>
    <x v="6"/>
    <m/>
    <n v="7"/>
    <n v="3"/>
    <n v="0.42857142857142855"/>
  </r>
  <r>
    <d v="2019-12-05T00:00:00"/>
    <s v="LECH Poznan"/>
    <s v="V@der SC"/>
    <x v="6"/>
    <m/>
    <n v="8"/>
    <n v="3"/>
    <n v="0.375"/>
  </r>
  <r>
    <d v="2019-12-07T00:00:00"/>
    <s v="V@der SC"/>
    <s v="FC Kalambrazo"/>
    <x v="5"/>
    <m/>
    <n v="5"/>
    <n v="1"/>
    <n v="0.2"/>
  </r>
  <r>
    <d v="2019-12-11T00:00:00"/>
    <s v="V@der SC"/>
    <s v="Yarca Athletic"/>
    <x v="6"/>
    <m/>
    <n v="7"/>
    <n v="2"/>
    <n v="0.2857142857142857"/>
  </r>
  <r>
    <d v="2019-12-21T00:00:00"/>
    <s v="V@der SC"/>
    <s v="CuatroK"/>
    <x v="6"/>
    <m/>
    <n v="9"/>
    <n v="5"/>
    <n v="0.55555555555555558"/>
  </r>
  <r>
    <d v="2019-12-28T00:00:00"/>
    <s v="Baden5400"/>
    <s v="V@der SC"/>
    <x v="6"/>
    <m/>
    <n v="9"/>
    <n v="3"/>
    <n v="0.33333333333333331"/>
  </r>
  <r>
    <d v="2020-01-07T00:00:00"/>
    <s v="Fc De Rositas"/>
    <s v="V@der SC"/>
    <x v="7"/>
    <m/>
    <n v="9"/>
    <n v="4"/>
    <n v="0.44444444444444442"/>
  </r>
  <r>
    <d v="2020-01-11T00:00:00"/>
    <s v="HotNumbers"/>
    <s v="V@der SC"/>
    <x v="7"/>
    <m/>
    <n v="8"/>
    <n v="3"/>
    <n v="0.375"/>
  </r>
  <r>
    <d v="2020-01-11T00:00:00"/>
    <s v="shalke_temeto"/>
    <s v="V@der SC"/>
    <x v="7"/>
    <m/>
    <n v="9"/>
    <n v="4"/>
    <n v="0.44444444444444442"/>
  </r>
  <r>
    <d v="2020-01-18T00:00:00"/>
    <s v="V@der SC"/>
    <s v="Los Recios de Gonzus"/>
    <x v="6"/>
    <m/>
    <n v="7"/>
    <n v="2"/>
    <n v="0.2857142857142857"/>
  </r>
  <r>
    <d v="2020-01-24T00:00:00"/>
    <s v="Buchs FC"/>
    <s v="V@der SC"/>
    <x v="7"/>
    <m/>
    <n v="6"/>
    <n v="2"/>
    <n v="0.33333333333333331"/>
  </r>
  <r>
    <d v="2020-01-25T00:00:00"/>
    <s v="Profesioteam."/>
    <s v="V@der SC"/>
    <x v="6"/>
    <m/>
    <n v="7"/>
    <n v="3"/>
    <n v="0.42857142857142855"/>
  </r>
  <r>
    <d v="2020-02-01T00:00:00"/>
    <s v="Los de castellon"/>
    <s v="V@der SC"/>
    <x v="7"/>
    <m/>
    <n v="11"/>
    <n v="4"/>
    <n v="0.36363636363636365"/>
  </r>
  <r>
    <d v="2020-02-19T00:00:00"/>
    <s v="Cordura Bajo Cero"/>
    <s v="V@der SC"/>
    <x v="7"/>
    <m/>
    <n v="10"/>
    <n v="6"/>
    <n v="0.6"/>
  </r>
  <r>
    <d v="2020-02-22T00:00:00"/>
    <s v="Enxebre FC"/>
    <s v="V@der SC"/>
    <x v="8"/>
    <m/>
    <n v="10"/>
    <n v="4"/>
    <n v="0.4"/>
  </r>
  <r>
    <d v="2020-02-26T00:00:00"/>
    <s v="Lluisos de Gràcia"/>
    <s v="V@der SC"/>
    <x v="9"/>
    <m/>
    <n v="6"/>
    <n v="2"/>
    <n v="0.33333333333333331"/>
  </r>
  <r>
    <d v="2020-02-29T00:00:00"/>
    <s v="Lirio de Oña"/>
    <s v="V@der SC"/>
    <x v="8"/>
    <m/>
    <n v="8"/>
    <n v="2"/>
    <n v="0.25"/>
  </r>
  <r>
    <d v="2020-03-07T00:00:00"/>
    <s v="V@der SC"/>
    <s v="Menorca Horses"/>
    <x v="7"/>
    <m/>
    <n v="6"/>
    <n v="4"/>
    <n v="0.66666666666666663"/>
  </r>
  <r>
    <d v="2020-03-11T00:00:00"/>
    <s v="RRDG F.C."/>
    <s v="V@der SC"/>
    <x v="6"/>
    <m/>
    <n v="9"/>
    <n v="4"/>
    <n v="0.44444444444444442"/>
  </r>
  <r>
    <d v="2020-03-14T00:00:00"/>
    <s v="AKELARRE U.D."/>
    <s v="V@der SC"/>
    <x v="7"/>
    <m/>
    <n v="9"/>
    <n v="5"/>
    <n v="0.55555555555555558"/>
  </r>
  <r>
    <d v="2020-03-18T00:00:00"/>
    <s v="V@der SC"/>
    <s v="Granota UE"/>
    <x v="7"/>
    <m/>
    <n v="8"/>
    <n v="2"/>
    <n v="0.25"/>
  </r>
  <r>
    <d v="2020-03-20T00:00:00"/>
    <s v="V@der SC"/>
    <s v="GrimReapers"/>
    <x v="7"/>
    <m/>
    <n v="10"/>
    <n v="7"/>
    <n v="0.7"/>
  </r>
  <r>
    <d v="2020-03-21T00:00:00"/>
    <s v="V@der SC"/>
    <s v="Rayo Txamberi"/>
    <x v="9"/>
    <m/>
    <n v="8"/>
    <n v="3"/>
    <n v="0.375"/>
  </r>
  <r>
    <d v="2020-03-21T00:00:00"/>
    <s v="V@der SC"/>
    <s v="Xtra's"/>
    <x v="9"/>
    <m/>
    <n v="9"/>
    <n v="3"/>
    <n v="0.33333333333333331"/>
  </r>
  <r>
    <d v="2020-03-23T00:00:00"/>
    <s v="V@der SC"/>
    <s v="REALUSIA"/>
    <x v="7"/>
    <m/>
    <n v="10"/>
    <n v="5"/>
    <n v="0.5"/>
  </r>
  <r>
    <d v="2020-03-25T00:00:00"/>
    <s v="Mañariako taldea"/>
    <s v="V@der SC"/>
    <x v="7"/>
    <m/>
    <n v="9"/>
    <n v="3"/>
    <n v="0.33333333333333331"/>
  </r>
  <r>
    <d v="2020-03-26T00:00:00"/>
    <s v="V@der SC"/>
    <s v="ronkis78 FC"/>
    <x v="7"/>
    <m/>
    <n v="10"/>
    <n v="3"/>
    <n v="0.3"/>
  </r>
  <r>
    <d v="2020-03-26T00:00:00"/>
    <s v="V@der SC"/>
    <s v="Sporting Rukkel F.C."/>
    <x v="7"/>
    <m/>
    <n v="11"/>
    <n v="4"/>
    <n v="0.36363636363636365"/>
  </r>
  <r>
    <d v="2020-03-28T00:00:00"/>
    <s v="Amics del futbol"/>
    <s v="V@der SC"/>
    <x v="9"/>
    <m/>
    <n v="8"/>
    <n v="2"/>
    <n v="0.25"/>
  </r>
  <r>
    <d v="2020-04-04T00:00:00"/>
    <s v="V@der SC"/>
    <s v="Amics del futbol"/>
    <x v="8"/>
    <m/>
    <n v="9"/>
    <n v="4"/>
    <n v="0.44444444444444442"/>
  </r>
  <r>
    <d v="2020-04-08T00:00:00"/>
    <s v="TJ Zitenice"/>
    <s v="V@der SC"/>
    <x v="8"/>
    <m/>
    <n v="6"/>
    <n v="4"/>
    <n v="0.66666666666666663"/>
  </r>
  <r>
    <d v="2020-04-11T00:00:00"/>
    <s v="Rayo Txamberi"/>
    <s v="V@der SC"/>
    <x v="8"/>
    <m/>
    <n v="8"/>
    <n v="5"/>
    <n v="0.625"/>
  </r>
  <r>
    <d v="2020-04-18T00:00:00"/>
    <s v="V@der SC"/>
    <s v="AKELARRE U.D"/>
    <x v="9"/>
    <m/>
    <n v="7"/>
    <n v="2"/>
    <n v="0.2857142857142857"/>
  </r>
  <r>
    <d v="2020-04-22T00:00:00"/>
    <s v="martina titus cinta fc"/>
    <s v="V@der SC"/>
    <x v="9"/>
    <m/>
    <n v="9"/>
    <n v="4"/>
    <n v="0.44444444444444442"/>
  </r>
  <r>
    <d v="2020-04-25T00:00:00"/>
    <s v="Menorca Horses"/>
    <s v="V@der SC"/>
    <x v="10"/>
    <m/>
    <n v="9"/>
    <n v="4"/>
    <n v="0.44444444444444442"/>
  </r>
  <r>
    <d v="2020-04-28T00:00:00"/>
    <s v="martina titus cinta fc"/>
    <s v="V@der SC"/>
    <x v="10"/>
    <m/>
    <n v="9"/>
    <n v="5"/>
    <n v="0.55555555555555558"/>
  </r>
  <r>
    <d v="2020-05-02T00:00:00"/>
    <s v="V@der SC"/>
    <s v="Lirio de Oña"/>
    <x v="8"/>
    <m/>
    <n v="8"/>
    <n v="4"/>
    <n v="0.5"/>
  </r>
  <r>
    <d v="2020-05-09T00:00:00"/>
    <s v="V@der SC"/>
    <s v="Enxebre FC"/>
    <x v="10"/>
    <m/>
    <n v="7"/>
    <n v="4"/>
    <n v="0.5714285714285714"/>
  </r>
  <r>
    <d v="2020-05-16T00:00:00"/>
    <s v="Atlético Uzumaki"/>
    <s v="V@der SC"/>
    <x v="7"/>
    <m/>
    <n v="9"/>
    <n v="4"/>
    <n v="0.44444444444444442"/>
  </r>
  <r>
    <d v="2020-05-18T00:00:00"/>
    <s v="V@der SC"/>
    <s v="Fc kickers ZH"/>
    <x v="8"/>
    <m/>
    <n v="9"/>
    <n v="4"/>
    <n v="0.44444444444444442"/>
  </r>
  <r>
    <d v="2020-05-19T00:00:00"/>
    <s v="Brattforce"/>
    <s v="V@der SC"/>
    <x v="8"/>
    <m/>
    <n v="8"/>
    <n v="5"/>
    <n v="0.625"/>
  </r>
  <r>
    <d v="2020-05-19T00:00:00"/>
    <s v="El Dorado F.C"/>
    <s v="V@der SC"/>
    <x v="7"/>
    <m/>
    <n v="9"/>
    <n v="5"/>
    <n v="0.55555555555555558"/>
  </r>
  <r>
    <d v="2020-05-20T00:00:00"/>
    <s v="V@der SC"/>
    <s v="iSoccer"/>
    <x v="8"/>
    <m/>
    <n v="9"/>
    <n v="3"/>
    <n v="0.33333333333333331"/>
  </r>
  <r>
    <d v="2020-05-20T00:00:00"/>
    <s v="TIGRII FURIOSI"/>
    <s v="V@der SC"/>
    <x v="9"/>
    <m/>
    <n v="9"/>
    <n v="2"/>
    <n v="0.22222222222222221"/>
  </r>
  <r>
    <d v="2020-05-21T00:00:00"/>
    <s v="Royal lions 2"/>
    <s v="V@der SC"/>
    <x v="8"/>
    <m/>
    <n v="8"/>
    <n v="5"/>
    <n v="0.625"/>
  </r>
  <r>
    <d v="2020-05-21T00:00:00"/>
    <s v="V@der SC"/>
    <s v="Sant Andreu"/>
    <x v="9"/>
    <m/>
    <n v="5"/>
    <n v="2"/>
    <n v="0.4"/>
  </r>
  <r>
    <d v="2020-05-21T00:00:00"/>
    <s v="FC Myth"/>
    <s v="V@der SC"/>
    <x v="7"/>
    <m/>
    <n v="5"/>
    <n v="2"/>
    <n v="0.4"/>
  </r>
  <r>
    <d v="2020-05-22T00:00:00"/>
    <s v="Brocklers"/>
    <s v="V@der SC"/>
    <x v="7"/>
    <m/>
    <n v="10"/>
    <n v="4"/>
    <n v="0.4"/>
  </r>
  <r>
    <d v="2020-05-25T00:00:00"/>
    <s v="V@der SC"/>
    <s v="FC HV 1964"/>
    <x v="9"/>
    <m/>
    <n v="6"/>
    <n v="4"/>
    <n v="0.66666666666666663"/>
  </r>
  <r>
    <d v="2020-05-26T00:00:00"/>
    <s v="V@der SC"/>
    <s v="SALSEPAREILLE"/>
    <x v="8"/>
    <m/>
    <n v="6"/>
    <n v="4"/>
    <n v="0.66666666666666663"/>
  </r>
  <r>
    <d v="2020-05-26T00:00:00"/>
    <s v="Divine Overconfidence"/>
    <s v="V@der SC"/>
    <x v="8"/>
    <m/>
    <n v="8"/>
    <n v="3"/>
    <n v="0.375"/>
  </r>
  <r>
    <d v="2020-05-26T00:00:00"/>
    <s v="Os Marcos do Nordeste"/>
    <s v="V@der SC"/>
    <x v="8"/>
    <m/>
    <n v="6"/>
    <n v="2"/>
    <n v="0.33333333333333331"/>
  </r>
  <r>
    <d v="2020-05-27T00:00:00"/>
    <s v="V@der SC"/>
    <s v="Lazio Princes Town"/>
    <x v="8"/>
    <m/>
    <n v="7"/>
    <n v="3"/>
    <n v="0.42857142857142855"/>
  </r>
  <r>
    <d v="2020-05-27T00:00:00"/>
    <s v="SS Scappati di Casa"/>
    <s v="V@der SC"/>
    <x v="8"/>
    <m/>
    <n v="7"/>
    <n v="3"/>
    <n v="0.42857142857142855"/>
  </r>
  <r>
    <d v="2020-05-27T00:00:00"/>
    <s v="V@der SC"/>
    <s v="FC Glasscherbenviertel"/>
    <x v="10"/>
    <m/>
    <n v="9"/>
    <n v="4"/>
    <n v="0.44444444444444442"/>
  </r>
  <r>
    <d v="2020-05-28T00:00:00"/>
    <s v="V@der SC"/>
    <s v="Blues Nord"/>
    <x v="8"/>
    <m/>
    <n v="7"/>
    <n v="4"/>
    <n v="0.5714285714285714"/>
  </r>
  <r>
    <d v="2020-05-28T00:00:00"/>
    <s v="V@der SC"/>
    <s v="Juventus de kudus"/>
    <x v="8"/>
    <m/>
    <n v="8"/>
    <n v="3"/>
    <n v="0.375"/>
  </r>
  <r>
    <d v="2020-05-28T00:00:00"/>
    <s v="Clerks II"/>
    <s v="V@der SC"/>
    <x v="10"/>
    <m/>
    <n v="8"/>
    <n v="3"/>
    <n v="0.375"/>
  </r>
  <r>
    <d v="2020-06-06T00:00:00"/>
    <s v="Amics del futbol"/>
    <s v="V@der SC"/>
    <x v="8"/>
    <m/>
    <n v="7"/>
    <n v="3"/>
    <n v="0.42857142857142855"/>
  </r>
  <r>
    <d v="2020-06-10T00:00:00"/>
    <s v="PIRA TEAM"/>
    <s v="V@der SC"/>
    <x v="3"/>
    <m/>
    <n v="5"/>
    <n v="1"/>
    <n v="0.2"/>
  </r>
  <r>
    <d v="2020-06-13T00:00:00"/>
    <m/>
    <s v="C.D. Badajoz"/>
    <x v="9"/>
    <m/>
    <n v="7"/>
    <n v="3"/>
    <n v="0.42857142857142855"/>
  </r>
  <r>
    <d v="2020-06-17T00:00:00"/>
    <s v="C.F. Establiments"/>
    <m/>
    <x v="7"/>
    <m/>
    <n v="5"/>
    <n v="2"/>
    <n v="0.4"/>
  </r>
  <r>
    <d v="2020-06-20T00:00:00"/>
    <s v="AKELARRE U.D."/>
    <m/>
    <x v="8"/>
    <m/>
    <n v="9"/>
    <n v="4"/>
    <n v="0.44444444444444442"/>
  </r>
  <r>
    <d v="2020-06-24T00:00:00"/>
    <s v="Lucentum!!!!!"/>
    <m/>
    <x v="9"/>
    <m/>
    <n v="9"/>
    <n v="5"/>
    <n v="0.55555555555555558"/>
  </r>
  <r>
    <d v="2020-06-25T00:00:00"/>
    <s v="C.E. Badalona S.A.D."/>
    <m/>
    <x v="8"/>
    <m/>
    <n v="8"/>
    <n v="5"/>
    <n v="0.625"/>
  </r>
  <r>
    <d v="2020-06-26T00:00:00"/>
    <s v="CSIII"/>
    <m/>
    <x v="10"/>
    <m/>
    <n v="7"/>
    <n v="3"/>
    <n v="0.42857142857142855"/>
  </r>
  <r>
    <d v="2020-06-28T00:00:00"/>
    <m/>
    <s v="FC Aversi"/>
    <x v="10"/>
    <m/>
    <n v="7"/>
    <n v="2"/>
    <n v="0.2857142857142857"/>
  </r>
  <r>
    <d v="2020-06-30T00:00:00"/>
    <s v="Bayern de Sants"/>
    <m/>
    <x v="10"/>
    <m/>
    <n v="7"/>
    <n v="4"/>
    <n v="0.5714285714285714"/>
  </r>
  <r>
    <d v="2020-07-01T00:00:00"/>
    <s v="abrams"/>
    <m/>
    <x v="8"/>
    <m/>
    <n v="7"/>
    <n v="2"/>
    <n v="0.2857142857142857"/>
  </r>
  <r>
    <d v="2020-07-02T00:00:00"/>
    <m/>
    <s v="Estel Roig Genovès"/>
    <x v="10"/>
    <m/>
    <n v="9"/>
    <n v="6"/>
    <n v="0.66666666666666663"/>
  </r>
  <r>
    <d v="2020-07-03T00:00:00"/>
    <s v="Cosecha Roja"/>
    <m/>
    <x v="10"/>
    <m/>
    <n v="7"/>
    <n v="2"/>
    <n v="0.2857142857142857"/>
  </r>
  <r>
    <d v="2020-07-05T00:00:00"/>
    <s v="AVG Hostafrancs"/>
    <m/>
    <x v="10"/>
    <m/>
    <n v="9"/>
    <n v="5"/>
    <n v="0.55555555555555558"/>
  </r>
  <r>
    <d v="2020-07-07T00:00:00"/>
    <m/>
    <s v="FC Virrei Amat"/>
    <x v="10"/>
    <m/>
    <n v="9"/>
    <n v="5"/>
    <n v="0.55555555555555558"/>
  </r>
  <r>
    <d v="2020-07-08T00:00:00"/>
    <s v="Som-hi un altre cop!!"/>
    <m/>
    <x v="8"/>
    <m/>
    <n v="8"/>
    <n v="2"/>
    <n v="0.25"/>
  </r>
  <r>
    <d v="2020-07-11T00:00:00"/>
    <s v="La gabarra a pique"/>
    <m/>
    <x v="10"/>
    <m/>
    <n v="8"/>
    <n v="5"/>
    <n v="0.625"/>
  </r>
  <r>
    <d v="2020-07-14T00:00:00"/>
    <s v="Birreri Sabadell"/>
    <m/>
    <x v="10"/>
    <m/>
    <n v="9"/>
    <n v="5"/>
    <n v="0.55555555555555558"/>
  </r>
  <r>
    <d v="2020-07-15T00:00:00"/>
    <s v="coco's tema"/>
    <m/>
    <x v="9"/>
    <m/>
    <n v="9"/>
    <n v="4"/>
    <n v="0.44444444444444442"/>
  </r>
  <r>
    <d v="2020-07-16T00:00:00"/>
    <m/>
    <s v="Monkey 47"/>
    <x v="8"/>
    <m/>
    <n v="9"/>
    <n v="4"/>
    <n v="0.44444444444444442"/>
  </r>
  <r>
    <d v="2020-07-17T00:00:00"/>
    <s v="Treskitos Team"/>
    <m/>
    <x v="10"/>
    <m/>
    <n v="8"/>
    <n v="3"/>
    <n v="0.375"/>
  </r>
  <r>
    <d v="2020-07-18T00:00:00"/>
    <m/>
    <s v="AS Nano CF"/>
    <x v="8"/>
    <m/>
    <n v="10"/>
    <n v="4"/>
    <n v="0.4"/>
  </r>
  <r>
    <d v="2020-07-19T00:00:00"/>
    <s v="Inedit CF"/>
    <m/>
    <x v="8"/>
    <m/>
    <n v="8"/>
    <n v="3"/>
    <n v="0.375"/>
  </r>
  <r>
    <d v="2020-07-21T00:00:00"/>
    <m/>
    <s v="SE Europa"/>
    <x v="10"/>
    <m/>
    <n v="7"/>
    <n v="3"/>
    <n v="0.42857142857142855"/>
  </r>
  <r>
    <d v="2020-07-22T00:00:00"/>
    <m/>
    <s v="Sinsen Racing Club"/>
    <x v="8"/>
    <m/>
    <n v="3"/>
    <n v="2"/>
    <n v="0.66666666666666663"/>
  </r>
  <r>
    <d v="2020-07-23T00:00:00"/>
    <m/>
    <s v="Real Mollet"/>
    <x v="8"/>
    <m/>
    <n v="7"/>
    <n v="4"/>
    <n v="0.5714285714285714"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4FBFAE-0765-4791-ABFC-6F8EA2450800}" name="TablaDinámica1" cacheId="0" applyNumberFormats="0" applyBorderFormats="0" applyFontFormats="0" applyPatternFormats="0" applyAlignmentFormats="0" applyWidthHeightFormats="1" dataCaption="Valores" missingCaption="" updatedVersion="6" minRefreshableVersion="3" useAutoFormatting="1" createdVersion="4" indent="0" multipleFieldFilters="0">
  <location ref="J1:M13" firstHeaderRow="0" firstDataRow="1" firstDataCol="1"/>
  <pivotFields count="8">
    <pivotField dataField="1" showAll="0" includeNewItemsInFilter="1" sortType="ascending"/>
    <pivotField showAll="0" includeNewItemsInFilter="1" sortType="ascending"/>
    <pivotField showAll="0" includeNewItemsInFilter="1" sortType="ascending"/>
    <pivotField axis="axisRow" showAll="0" includeNewItemsInFilter="1" sortType="ascending">
      <items count="14">
        <item m="1" x="12"/>
        <item x="0"/>
        <item x="1"/>
        <item x="2"/>
        <item x="3"/>
        <item x="4"/>
        <item x="5"/>
        <item x="6"/>
        <item x="7"/>
        <item x="9"/>
        <item x="8"/>
        <item x="10"/>
        <item h="1" x="11"/>
        <item t="default"/>
      </items>
    </pivotField>
    <pivotField showAll="0" includeNewItemsInFilter="1" sortType="ascending"/>
    <pivotField dataField="1" showAll="0" includeNewItemsInFilter="1" sortType="ascending"/>
    <pivotField dataField="1" showAll="0" includeNewItemsInFilter="1" sortType="ascending"/>
    <pivotField showAll="0" includeNewItemsInFilter="1" sortType="ascending"/>
  </pivotFields>
  <rowFields count="1">
    <field x="3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rtidos" fld="0" subtotal="count" baseField="0" baseItem="0"/>
    <dataField name="Suma de OcasionesFalladas" fld="5" baseField="0" baseItem="0"/>
    <dataField name="Suma de CAs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CA7F2-0DE2-49EB-8E4C-FCB694EAA54B}">
  <sheetPr>
    <tabColor rgb="FFB7DEE8"/>
  </sheetPr>
  <dimension ref="A1:N226"/>
  <sheetViews>
    <sheetView tabSelected="1" workbookViewId="0">
      <selection activeCell="I15" sqref="I15"/>
    </sheetView>
  </sheetViews>
  <sheetFormatPr baseColWidth="10" defaultColWidth="10.7109375" defaultRowHeight="15" x14ac:dyDescent="0.25"/>
  <cols>
    <col min="1" max="1" width="12.5703125" style="3" customWidth="1"/>
    <col min="2" max="2" width="27.42578125" style="3" customWidth="1"/>
    <col min="3" max="3" width="27.140625" style="3" customWidth="1"/>
    <col min="4" max="4" width="11.7109375" style="3" customWidth="1"/>
    <col min="5" max="5" width="16.85546875" style="3" customWidth="1"/>
    <col min="6" max="6" width="17.28515625" style="3" customWidth="1"/>
    <col min="7" max="7" width="4.28515625" style="3" customWidth="1"/>
    <col min="8" max="8" width="13.5703125" style="3" customWidth="1"/>
    <col min="9" max="9" width="10.7109375" style="2"/>
    <col min="10" max="10" width="17.5703125" style="2" bestFit="1" customWidth="1"/>
    <col min="11" max="11" width="8.28515625" style="2" bestFit="1" customWidth="1"/>
    <col min="12" max="12" width="25.42578125" style="2" bestFit="1" customWidth="1"/>
    <col min="13" max="13" width="12.28515625" style="2" bestFit="1" customWidth="1"/>
    <col min="14" max="16384" width="10.710937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</row>
    <row r="2" spans="1:14" x14ac:dyDescent="0.25">
      <c r="A2" s="4">
        <v>43670</v>
      </c>
      <c r="B2" s="3" t="s">
        <v>13</v>
      </c>
      <c r="C2" s="3" t="s">
        <v>14</v>
      </c>
      <c r="D2" s="3">
        <v>14</v>
      </c>
      <c r="E2" s="5">
        <f>(7+11+14+11+10+12+14+11+13+14+10)/11</f>
        <v>11.545454545454545</v>
      </c>
      <c r="F2" s="3">
        <v>7</v>
      </c>
      <c r="G2" s="3">
        <v>2</v>
      </c>
      <c r="H2" s="6">
        <f t="shared" ref="H2:H65" si="0">G2/F2</f>
        <v>0.2857142857142857</v>
      </c>
      <c r="J2" s="7">
        <v>14</v>
      </c>
      <c r="K2" s="2">
        <v>1</v>
      </c>
      <c r="L2" s="2">
        <v>7</v>
      </c>
      <c r="M2" s="2">
        <v>2</v>
      </c>
      <c r="N2" s="8">
        <f t="shared" ref="N2:N12" si="1">M2/L2</f>
        <v>0.2857142857142857</v>
      </c>
    </row>
    <row r="3" spans="1:14" x14ac:dyDescent="0.25">
      <c r="A3" s="4">
        <v>43617</v>
      </c>
      <c r="B3" s="3" t="s">
        <v>15</v>
      </c>
      <c r="C3" s="3" t="s">
        <v>13</v>
      </c>
      <c r="D3" s="3">
        <v>15</v>
      </c>
      <c r="E3" s="5">
        <f>(15+8+9+11+14+11+14+9+13+13+12)/11</f>
        <v>11.727272727272727</v>
      </c>
      <c r="F3" s="3">
        <v>9</v>
      </c>
      <c r="G3" s="3">
        <v>2</v>
      </c>
      <c r="H3" s="6">
        <f t="shared" si="0"/>
        <v>0.22222222222222221</v>
      </c>
      <c r="J3" s="7">
        <v>15</v>
      </c>
      <c r="K3" s="2">
        <v>3</v>
      </c>
      <c r="L3" s="2">
        <v>24</v>
      </c>
      <c r="M3" s="2">
        <v>8</v>
      </c>
      <c r="N3" s="8">
        <f t="shared" si="1"/>
        <v>0.33333333333333331</v>
      </c>
    </row>
    <row r="4" spans="1:14" x14ac:dyDescent="0.25">
      <c r="A4" s="4">
        <v>43684</v>
      </c>
      <c r="B4" s="3" t="s">
        <v>16</v>
      </c>
      <c r="C4" s="3" t="s">
        <v>13</v>
      </c>
      <c r="D4" s="3">
        <v>15</v>
      </c>
      <c r="E4" s="5">
        <f>(6+10+12+11+12+9+11+12+12+12+9)/11</f>
        <v>10.545454545454545</v>
      </c>
      <c r="F4" s="3">
        <v>9</v>
      </c>
      <c r="G4" s="3">
        <v>4</v>
      </c>
      <c r="H4" s="6">
        <f t="shared" si="0"/>
        <v>0.44444444444444442</v>
      </c>
      <c r="J4" s="7">
        <v>16</v>
      </c>
      <c r="K4" s="2">
        <v>20</v>
      </c>
      <c r="L4" s="2">
        <v>126</v>
      </c>
      <c r="M4" s="2">
        <v>51</v>
      </c>
      <c r="N4" s="8">
        <f t="shared" si="1"/>
        <v>0.40476190476190477</v>
      </c>
    </row>
    <row r="5" spans="1:14" x14ac:dyDescent="0.25">
      <c r="A5" s="4">
        <v>43691</v>
      </c>
      <c r="B5" s="3" t="s">
        <v>17</v>
      </c>
      <c r="C5" s="3" t="s">
        <v>13</v>
      </c>
      <c r="D5" s="3">
        <v>15</v>
      </c>
      <c r="E5" s="5">
        <f>(6+10+12+11+14+9+13+12+11+12+9)/11</f>
        <v>10.818181818181818</v>
      </c>
      <c r="F5" s="3">
        <v>6</v>
      </c>
      <c r="G5" s="3">
        <v>2</v>
      </c>
      <c r="H5" s="6">
        <f t="shared" si="0"/>
        <v>0.33333333333333331</v>
      </c>
      <c r="J5" s="7">
        <v>17</v>
      </c>
      <c r="K5" s="2">
        <v>15</v>
      </c>
      <c r="L5" s="2">
        <v>101</v>
      </c>
      <c r="M5" s="2">
        <v>38</v>
      </c>
      <c r="N5" s="8">
        <f t="shared" si="1"/>
        <v>0.37623762376237624</v>
      </c>
    </row>
    <row r="6" spans="1:14" x14ac:dyDescent="0.25">
      <c r="A6" s="4">
        <v>43680</v>
      </c>
      <c r="B6" s="3" t="s">
        <v>13</v>
      </c>
      <c r="C6" s="3" t="s">
        <v>18</v>
      </c>
      <c r="D6" s="3">
        <v>16</v>
      </c>
      <c r="E6" s="5">
        <f>(15+11+14+11+14+12+13+13+14+5+8)/11</f>
        <v>11.818181818181818</v>
      </c>
      <c r="F6" s="3">
        <v>4</v>
      </c>
      <c r="G6" s="1">
        <v>1</v>
      </c>
      <c r="H6" s="6">
        <f t="shared" si="0"/>
        <v>0.25</v>
      </c>
      <c r="J6" s="7">
        <v>18</v>
      </c>
      <c r="K6" s="2">
        <v>22</v>
      </c>
      <c r="L6" s="2">
        <v>143</v>
      </c>
      <c r="M6" s="2">
        <v>50</v>
      </c>
      <c r="N6" s="8">
        <f t="shared" si="1"/>
        <v>0.34965034965034963</v>
      </c>
    </row>
    <row r="7" spans="1:14" x14ac:dyDescent="0.25">
      <c r="A7" s="4">
        <v>43677</v>
      </c>
      <c r="B7" s="3" t="s">
        <v>19</v>
      </c>
      <c r="C7" s="3" t="s">
        <v>13</v>
      </c>
      <c r="D7" s="3">
        <v>16</v>
      </c>
      <c r="E7" s="5">
        <f>(15+9+10+8+12+8+12+13+13+9+12)/11</f>
        <v>11</v>
      </c>
      <c r="F7" s="3">
        <v>7</v>
      </c>
      <c r="G7" s="3">
        <v>3</v>
      </c>
      <c r="H7" s="6">
        <f t="shared" si="0"/>
        <v>0.42857142857142855</v>
      </c>
      <c r="J7" s="7">
        <v>19</v>
      </c>
      <c r="K7" s="2">
        <v>32</v>
      </c>
      <c r="L7" s="2">
        <v>245</v>
      </c>
      <c r="M7" s="2">
        <v>102</v>
      </c>
      <c r="N7" s="8">
        <f t="shared" si="1"/>
        <v>0.41632653061224489</v>
      </c>
    </row>
    <row r="8" spans="1:14" x14ac:dyDescent="0.25">
      <c r="A8" s="4">
        <v>43642</v>
      </c>
      <c r="B8" s="3" t="s">
        <v>13</v>
      </c>
      <c r="C8" s="3" t="s">
        <v>20</v>
      </c>
      <c r="D8" s="3">
        <v>16</v>
      </c>
      <c r="E8" s="5">
        <f t="shared" ref="E8:E19" si="2">(15+10+14+14+11+10+13+14+13+10+10)/11</f>
        <v>12.181818181818182</v>
      </c>
      <c r="F8" s="3">
        <v>9</v>
      </c>
      <c r="G8" s="3">
        <v>3</v>
      </c>
      <c r="H8" s="6">
        <f t="shared" si="0"/>
        <v>0.33333333333333331</v>
      </c>
      <c r="J8" s="7">
        <v>20</v>
      </c>
      <c r="K8" s="2">
        <v>14</v>
      </c>
      <c r="L8" s="2">
        <v>104</v>
      </c>
      <c r="M8" s="2">
        <v>42</v>
      </c>
      <c r="N8" s="8">
        <f t="shared" si="1"/>
        <v>0.40384615384615385</v>
      </c>
    </row>
    <row r="9" spans="1:14" x14ac:dyDescent="0.25">
      <c r="A9" s="4">
        <v>43641</v>
      </c>
      <c r="B9" s="3" t="s">
        <v>21</v>
      </c>
      <c r="C9" s="3" t="s">
        <v>13</v>
      </c>
      <c r="D9" s="3">
        <v>16</v>
      </c>
      <c r="E9" s="5">
        <f t="shared" si="2"/>
        <v>12.181818181818182</v>
      </c>
      <c r="F9" s="3">
        <v>6</v>
      </c>
      <c r="G9" s="3">
        <v>2</v>
      </c>
      <c r="H9" s="6">
        <f t="shared" si="0"/>
        <v>0.33333333333333331</v>
      </c>
      <c r="J9" s="7">
        <v>21</v>
      </c>
      <c r="K9" s="2">
        <v>22</v>
      </c>
      <c r="L9" s="2">
        <v>187</v>
      </c>
      <c r="M9" s="2">
        <v>81</v>
      </c>
      <c r="N9" s="8">
        <f t="shared" si="1"/>
        <v>0.43315508021390375</v>
      </c>
    </row>
    <row r="10" spans="1:14" x14ac:dyDescent="0.25">
      <c r="A10" s="4">
        <v>43641</v>
      </c>
      <c r="B10" s="3" t="s">
        <v>13</v>
      </c>
      <c r="C10" s="3" t="s">
        <v>22</v>
      </c>
      <c r="D10" s="3">
        <v>16</v>
      </c>
      <c r="E10" s="5">
        <f t="shared" si="2"/>
        <v>12.181818181818182</v>
      </c>
      <c r="F10" s="3">
        <v>4</v>
      </c>
      <c r="G10" s="3">
        <v>2</v>
      </c>
      <c r="H10" s="6">
        <f t="shared" si="0"/>
        <v>0.5</v>
      </c>
      <c r="J10" s="7">
        <v>22</v>
      </c>
      <c r="K10" s="2">
        <v>12</v>
      </c>
      <c r="L10" s="2">
        <v>92</v>
      </c>
      <c r="M10" s="2">
        <v>36</v>
      </c>
      <c r="N10" s="8">
        <f t="shared" si="1"/>
        <v>0.39130434782608697</v>
      </c>
    </row>
    <row r="11" spans="1:14" x14ac:dyDescent="0.25">
      <c r="A11" s="4">
        <v>43640</v>
      </c>
      <c r="B11" s="3" t="s">
        <v>23</v>
      </c>
      <c r="C11" s="3" t="s">
        <v>13</v>
      </c>
      <c r="D11" s="3">
        <v>16</v>
      </c>
      <c r="E11" s="5">
        <f t="shared" si="2"/>
        <v>12.181818181818182</v>
      </c>
      <c r="F11" s="3">
        <v>3</v>
      </c>
      <c r="G11" s="3">
        <v>2</v>
      </c>
      <c r="H11" s="6">
        <f t="shared" si="0"/>
        <v>0.66666666666666663</v>
      </c>
      <c r="I11" s="5"/>
      <c r="J11" s="7">
        <v>23</v>
      </c>
      <c r="K11" s="2">
        <v>27</v>
      </c>
      <c r="L11" s="2">
        <v>208</v>
      </c>
      <c r="M11" s="2">
        <v>95</v>
      </c>
      <c r="N11" s="8">
        <f t="shared" si="1"/>
        <v>0.45673076923076922</v>
      </c>
    </row>
    <row r="12" spans="1:14" x14ac:dyDescent="0.25">
      <c r="A12" s="4">
        <v>43636</v>
      </c>
      <c r="B12" s="3" t="s">
        <v>24</v>
      </c>
      <c r="C12" s="3" t="s">
        <v>13</v>
      </c>
      <c r="D12" s="3">
        <v>16</v>
      </c>
      <c r="E12" s="5">
        <f t="shared" si="2"/>
        <v>12.181818181818182</v>
      </c>
      <c r="F12" s="3">
        <v>9</v>
      </c>
      <c r="G12" s="3">
        <v>2</v>
      </c>
      <c r="H12" s="6">
        <f t="shared" si="0"/>
        <v>0.22222222222222221</v>
      </c>
      <c r="J12" s="7">
        <v>24</v>
      </c>
      <c r="K12" s="2">
        <v>16</v>
      </c>
      <c r="L12" s="2">
        <v>129</v>
      </c>
      <c r="M12" s="2">
        <v>63</v>
      </c>
      <c r="N12" s="8">
        <f t="shared" si="1"/>
        <v>0.48837209302325579</v>
      </c>
    </row>
    <row r="13" spans="1:14" x14ac:dyDescent="0.25">
      <c r="A13" s="4">
        <v>43635</v>
      </c>
      <c r="B13" s="3" t="s">
        <v>13</v>
      </c>
      <c r="C13" s="3" t="s">
        <v>25</v>
      </c>
      <c r="D13" s="3">
        <v>16</v>
      </c>
      <c r="E13" s="5">
        <f t="shared" si="2"/>
        <v>12.181818181818182</v>
      </c>
      <c r="F13" s="3">
        <v>7</v>
      </c>
      <c r="G13" s="3">
        <v>2</v>
      </c>
      <c r="H13" s="6">
        <f t="shared" si="0"/>
        <v>0.2857142857142857</v>
      </c>
      <c r="J13" s="7" t="s">
        <v>26</v>
      </c>
      <c r="K13" s="2">
        <v>184</v>
      </c>
      <c r="L13" s="2">
        <v>1366</v>
      </c>
      <c r="M13" s="2">
        <v>568</v>
      </c>
      <c r="N13" s="8"/>
    </row>
    <row r="14" spans="1:14" x14ac:dyDescent="0.25">
      <c r="A14" s="4">
        <v>43635</v>
      </c>
      <c r="B14" s="3" t="s">
        <v>13</v>
      </c>
      <c r="C14" s="3" t="s">
        <v>27</v>
      </c>
      <c r="D14" s="3">
        <v>16</v>
      </c>
      <c r="E14" s="5">
        <f t="shared" si="2"/>
        <v>12.181818181818182</v>
      </c>
      <c r="F14" s="3">
        <v>5</v>
      </c>
      <c r="G14" s="3">
        <v>2</v>
      </c>
      <c r="H14" s="6">
        <f t="shared" si="0"/>
        <v>0.4</v>
      </c>
    </row>
    <row r="15" spans="1:14" x14ac:dyDescent="0.25">
      <c r="A15" s="4">
        <v>43634</v>
      </c>
      <c r="B15" s="3" t="s">
        <v>28</v>
      </c>
      <c r="C15" s="3" t="s">
        <v>13</v>
      </c>
      <c r="D15" s="3">
        <v>16</v>
      </c>
      <c r="E15" s="5">
        <f t="shared" si="2"/>
        <v>12.181818181818182</v>
      </c>
      <c r="F15" s="3">
        <v>9</v>
      </c>
      <c r="G15" s="3">
        <v>3</v>
      </c>
      <c r="H15" s="6">
        <f t="shared" si="0"/>
        <v>0.33333333333333331</v>
      </c>
    </row>
    <row r="16" spans="1:14" x14ac:dyDescent="0.25">
      <c r="A16" s="4">
        <v>43634</v>
      </c>
      <c r="B16" s="3" t="s">
        <v>29</v>
      </c>
      <c r="C16" s="3" t="s">
        <v>13</v>
      </c>
      <c r="D16" s="3">
        <v>16</v>
      </c>
      <c r="E16" s="5">
        <f t="shared" si="2"/>
        <v>12.181818181818182</v>
      </c>
      <c r="F16" s="3">
        <v>6</v>
      </c>
      <c r="G16" s="3">
        <v>2</v>
      </c>
      <c r="H16" s="6">
        <f t="shared" si="0"/>
        <v>0.33333333333333331</v>
      </c>
    </row>
    <row r="17" spans="1:8" x14ac:dyDescent="0.25">
      <c r="A17" s="4">
        <v>43633</v>
      </c>
      <c r="B17" s="3" t="s">
        <v>13</v>
      </c>
      <c r="C17" s="3" t="s">
        <v>30</v>
      </c>
      <c r="D17" s="3">
        <v>16</v>
      </c>
      <c r="E17" s="5">
        <f t="shared" si="2"/>
        <v>12.181818181818182</v>
      </c>
      <c r="F17" s="3">
        <v>10</v>
      </c>
      <c r="G17" s="3">
        <v>3</v>
      </c>
      <c r="H17" s="6">
        <f t="shared" si="0"/>
        <v>0.3</v>
      </c>
    </row>
    <row r="18" spans="1:8" x14ac:dyDescent="0.25">
      <c r="A18" s="4">
        <v>43633</v>
      </c>
      <c r="B18" s="3" t="s">
        <v>13</v>
      </c>
      <c r="C18" s="3" t="s">
        <v>31</v>
      </c>
      <c r="D18" s="3">
        <v>16</v>
      </c>
      <c r="E18" s="5">
        <f t="shared" si="2"/>
        <v>12.181818181818182</v>
      </c>
      <c r="F18" s="3">
        <v>7</v>
      </c>
      <c r="G18" s="3">
        <v>3</v>
      </c>
      <c r="H18" s="6">
        <f t="shared" si="0"/>
        <v>0.42857142857142855</v>
      </c>
    </row>
    <row r="19" spans="1:8" x14ac:dyDescent="0.25">
      <c r="A19" s="4">
        <v>43624</v>
      </c>
      <c r="B19" s="3" t="s">
        <v>32</v>
      </c>
      <c r="C19" s="3" t="s">
        <v>13</v>
      </c>
      <c r="D19" s="3">
        <v>16</v>
      </c>
      <c r="E19" s="5">
        <f t="shared" si="2"/>
        <v>12.181818181818182</v>
      </c>
      <c r="F19" s="3">
        <v>4</v>
      </c>
      <c r="G19" s="3">
        <v>2</v>
      </c>
      <c r="H19" s="6">
        <f t="shared" si="0"/>
        <v>0.5</v>
      </c>
    </row>
    <row r="20" spans="1:8" x14ac:dyDescent="0.25">
      <c r="A20" s="4">
        <v>43617</v>
      </c>
      <c r="B20" s="3" t="s">
        <v>33</v>
      </c>
      <c r="C20" s="3" t="s">
        <v>13</v>
      </c>
      <c r="D20" s="3">
        <v>16</v>
      </c>
      <c r="E20" s="5">
        <f>(15+10+14+10+11+10+13+14+13+10+12)/11</f>
        <v>12</v>
      </c>
      <c r="F20" s="3">
        <v>5</v>
      </c>
      <c r="G20" s="3">
        <v>3</v>
      </c>
      <c r="H20" s="6">
        <f t="shared" si="0"/>
        <v>0.6</v>
      </c>
    </row>
    <row r="21" spans="1:8" x14ac:dyDescent="0.25">
      <c r="A21" s="4">
        <v>43615</v>
      </c>
      <c r="B21" s="3" t="s">
        <v>13</v>
      </c>
      <c r="C21" s="3" t="s">
        <v>34</v>
      </c>
      <c r="D21" s="3">
        <v>16</v>
      </c>
      <c r="E21" s="5">
        <f>(15+11+11+14+14+10+14+13+13+9+12)/11</f>
        <v>12.363636363636363</v>
      </c>
      <c r="F21" s="3">
        <v>9</v>
      </c>
      <c r="G21" s="3">
        <v>4</v>
      </c>
      <c r="H21" s="6">
        <f t="shared" si="0"/>
        <v>0.44444444444444442</v>
      </c>
    </row>
    <row r="22" spans="1:8" x14ac:dyDescent="0.25">
      <c r="A22" s="4">
        <v>43610</v>
      </c>
      <c r="B22" s="3" t="s">
        <v>13</v>
      </c>
      <c r="C22" s="3" t="s">
        <v>35</v>
      </c>
      <c r="D22" s="3">
        <v>16</v>
      </c>
      <c r="E22" s="5">
        <f>(15+11+11+14+14+10+14+13+13+9+9)/11</f>
        <v>12.090909090909092</v>
      </c>
      <c r="F22" s="3">
        <v>5</v>
      </c>
      <c r="G22" s="3">
        <v>3</v>
      </c>
      <c r="H22" s="6">
        <f t="shared" si="0"/>
        <v>0.6</v>
      </c>
    </row>
    <row r="23" spans="1:8" x14ac:dyDescent="0.25">
      <c r="A23" s="4">
        <v>43602</v>
      </c>
      <c r="B23" s="3" t="s">
        <v>36</v>
      </c>
      <c r="C23" s="3" t="s">
        <v>13</v>
      </c>
      <c r="D23" s="3">
        <v>16</v>
      </c>
      <c r="E23" s="5">
        <f>(15+11+11+14+14+10+14+13+13+9+9)/11</f>
        <v>12.090909090909092</v>
      </c>
      <c r="F23" s="3">
        <v>6</v>
      </c>
      <c r="G23" s="3">
        <v>3</v>
      </c>
      <c r="H23" s="6">
        <f t="shared" si="0"/>
        <v>0.5</v>
      </c>
    </row>
    <row r="24" spans="1:8" x14ac:dyDescent="0.25">
      <c r="A24" s="4">
        <v>43550</v>
      </c>
      <c r="B24" s="3" t="s">
        <v>37</v>
      </c>
      <c r="C24" s="3" t="s">
        <v>13</v>
      </c>
      <c r="D24" s="3">
        <v>16</v>
      </c>
      <c r="E24" s="5">
        <f>(15+8+9+11+14+11+14+9+13+13+12)/11</f>
        <v>11.727272727272727</v>
      </c>
      <c r="F24" s="3">
        <v>4</v>
      </c>
      <c r="G24" s="3">
        <v>2</v>
      </c>
      <c r="H24" s="6">
        <f t="shared" si="0"/>
        <v>0.5</v>
      </c>
    </row>
    <row r="25" spans="1:8" x14ac:dyDescent="0.25">
      <c r="A25" s="4">
        <v>43644</v>
      </c>
      <c r="B25" s="3" t="s">
        <v>13</v>
      </c>
      <c r="C25" s="3" t="s">
        <v>38</v>
      </c>
      <c r="D25" s="3">
        <v>17</v>
      </c>
      <c r="E25" s="5">
        <f>(15+10+10+14+11+10+13+14+13+10+10)/11</f>
        <v>11.818181818181818</v>
      </c>
      <c r="F25" s="3">
        <v>10</v>
      </c>
      <c r="G25" s="3">
        <v>4</v>
      </c>
      <c r="H25" s="6">
        <f t="shared" si="0"/>
        <v>0.4</v>
      </c>
    </row>
    <row r="26" spans="1:8" x14ac:dyDescent="0.25">
      <c r="A26" s="4">
        <v>43643</v>
      </c>
      <c r="B26" s="3" t="s">
        <v>39</v>
      </c>
      <c r="C26" s="3" t="s">
        <v>13</v>
      </c>
      <c r="D26" s="3">
        <v>17</v>
      </c>
      <c r="E26" s="5">
        <f t="shared" ref="E26:E31" si="3">(15+10+14+14+11+10+13+14+13+10+10)/11</f>
        <v>12.181818181818182</v>
      </c>
      <c r="F26" s="3">
        <v>4</v>
      </c>
      <c r="G26" s="3">
        <v>2</v>
      </c>
      <c r="H26" s="6">
        <f t="shared" si="0"/>
        <v>0.5</v>
      </c>
    </row>
    <row r="27" spans="1:8" x14ac:dyDescent="0.25">
      <c r="A27" s="4">
        <v>43643</v>
      </c>
      <c r="B27" s="3" t="s">
        <v>13</v>
      </c>
      <c r="C27" s="3" t="s">
        <v>40</v>
      </c>
      <c r="D27" s="3">
        <v>17</v>
      </c>
      <c r="E27" s="5">
        <f t="shared" si="3"/>
        <v>12.181818181818182</v>
      </c>
      <c r="F27" s="3">
        <v>6</v>
      </c>
      <c r="G27" s="3">
        <v>1</v>
      </c>
      <c r="H27" s="6">
        <f t="shared" si="0"/>
        <v>0.16666666666666666</v>
      </c>
    </row>
    <row r="28" spans="1:8" x14ac:dyDescent="0.25">
      <c r="A28" s="4">
        <v>43643</v>
      </c>
      <c r="B28" s="3" t="s">
        <v>41</v>
      </c>
      <c r="C28" s="3" t="s">
        <v>13</v>
      </c>
      <c r="D28" s="3">
        <v>17</v>
      </c>
      <c r="E28" s="5">
        <f t="shared" si="3"/>
        <v>12.181818181818182</v>
      </c>
      <c r="F28" s="3">
        <v>7</v>
      </c>
      <c r="G28" s="3">
        <v>3</v>
      </c>
      <c r="H28" s="6">
        <f t="shared" si="0"/>
        <v>0.42857142857142855</v>
      </c>
    </row>
    <row r="29" spans="1:8" x14ac:dyDescent="0.25">
      <c r="A29" s="4">
        <v>43642</v>
      </c>
      <c r="B29" s="3" t="s">
        <v>42</v>
      </c>
      <c r="C29" s="3" t="s">
        <v>13</v>
      </c>
      <c r="D29" s="3">
        <v>17</v>
      </c>
      <c r="E29" s="5">
        <f t="shared" si="3"/>
        <v>12.181818181818182</v>
      </c>
      <c r="F29" s="3">
        <v>7</v>
      </c>
      <c r="G29" s="3">
        <v>1</v>
      </c>
      <c r="H29" s="6">
        <f t="shared" si="0"/>
        <v>0.14285714285714285</v>
      </c>
    </row>
    <row r="30" spans="1:8" x14ac:dyDescent="0.25">
      <c r="A30" s="4">
        <v>43641</v>
      </c>
      <c r="B30" s="3" t="s">
        <v>13</v>
      </c>
      <c r="C30" s="3" t="s">
        <v>43</v>
      </c>
      <c r="D30" s="3">
        <v>17</v>
      </c>
      <c r="E30" s="5">
        <f t="shared" si="3"/>
        <v>12.181818181818182</v>
      </c>
      <c r="F30" s="3">
        <v>8</v>
      </c>
      <c r="G30" s="3">
        <v>3</v>
      </c>
      <c r="H30" s="6">
        <f t="shared" si="0"/>
        <v>0.375</v>
      </c>
    </row>
    <row r="31" spans="1:8" x14ac:dyDescent="0.25">
      <c r="A31" s="4">
        <v>43636</v>
      </c>
      <c r="B31" s="3" t="s">
        <v>44</v>
      </c>
      <c r="C31" s="3" t="s">
        <v>13</v>
      </c>
      <c r="D31" s="3">
        <v>17</v>
      </c>
      <c r="E31" s="5">
        <f t="shared" si="3"/>
        <v>12.181818181818182</v>
      </c>
      <c r="F31" s="3">
        <v>8</v>
      </c>
      <c r="G31" s="3">
        <v>3</v>
      </c>
      <c r="H31" s="6">
        <f t="shared" si="0"/>
        <v>0.375</v>
      </c>
    </row>
    <row r="32" spans="1:8" x14ac:dyDescent="0.25">
      <c r="A32" s="4">
        <v>43603</v>
      </c>
      <c r="B32" s="3" t="s">
        <v>45</v>
      </c>
      <c r="C32" s="3" t="s">
        <v>13</v>
      </c>
      <c r="D32" s="3">
        <v>17</v>
      </c>
      <c r="E32" s="5">
        <f>(15+11+11+14+14+10+14+13+13+9+9)/11</f>
        <v>12.090909090909092</v>
      </c>
      <c r="F32" s="3">
        <v>9</v>
      </c>
      <c r="G32" s="3">
        <v>5</v>
      </c>
      <c r="H32" s="6">
        <f t="shared" si="0"/>
        <v>0.55555555555555558</v>
      </c>
    </row>
    <row r="33" spans="1:8" x14ac:dyDescent="0.25">
      <c r="A33" s="4">
        <v>43596</v>
      </c>
      <c r="B33" s="3" t="s">
        <v>13</v>
      </c>
      <c r="C33" s="3" t="s">
        <v>18</v>
      </c>
      <c r="D33" s="3">
        <v>17</v>
      </c>
      <c r="E33" s="5">
        <f>(15+11+11+14+14+10+14+13+13+9+9)/11</f>
        <v>12.090909090909092</v>
      </c>
      <c r="F33" s="3">
        <v>6</v>
      </c>
      <c r="G33" s="3">
        <v>1</v>
      </c>
      <c r="H33" s="6">
        <f t="shared" si="0"/>
        <v>0.16666666666666666</v>
      </c>
    </row>
    <row r="34" spans="1:8" x14ac:dyDescent="0.25">
      <c r="A34" s="4">
        <v>43589</v>
      </c>
      <c r="B34" s="3" t="s">
        <v>46</v>
      </c>
      <c r="C34" s="3" t="s">
        <v>13</v>
      </c>
      <c r="D34" s="3">
        <v>17</v>
      </c>
      <c r="E34" s="5">
        <f>(15+11+11+14+14+10+14+11+13+9+9)/11</f>
        <v>11.909090909090908</v>
      </c>
      <c r="F34" s="3">
        <v>8</v>
      </c>
      <c r="G34" s="3">
        <v>4</v>
      </c>
      <c r="H34" s="6">
        <f t="shared" si="0"/>
        <v>0.5</v>
      </c>
    </row>
    <row r="35" spans="1:8" x14ac:dyDescent="0.25">
      <c r="A35" s="4">
        <v>43547</v>
      </c>
      <c r="B35" s="3" t="s">
        <v>13</v>
      </c>
      <c r="C35" s="3" t="s">
        <v>32</v>
      </c>
      <c r="D35" s="3">
        <v>17</v>
      </c>
      <c r="E35" s="5">
        <f>(15+11+14+11+14+10+13+11+14+9+9)/11</f>
        <v>11.909090909090908</v>
      </c>
      <c r="F35" s="3">
        <v>5</v>
      </c>
      <c r="G35" s="3">
        <v>1</v>
      </c>
      <c r="H35" s="6">
        <f t="shared" si="0"/>
        <v>0.2</v>
      </c>
    </row>
    <row r="36" spans="1:8" x14ac:dyDescent="0.25">
      <c r="A36" s="4">
        <v>43540</v>
      </c>
      <c r="B36" s="3" t="s">
        <v>47</v>
      </c>
      <c r="C36" s="3" t="s">
        <v>13</v>
      </c>
      <c r="D36" s="3">
        <v>17</v>
      </c>
      <c r="E36" s="5">
        <f>(15+8+9+11+14+11+14+9+13+13+12)/11</f>
        <v>11.727272727272727</v>
      </c>
      <c r="F36" s="3">
        <v>7</v>
      </c>
      <c r="G36" s="3">
        <v>3</v>
      </c>
      <c r="H36" s="6">
        <f t="shared" si="0"/>
        <v>0.42857142857142855</v>
      </c>
    </row>
    <row r="37" spans="1:8" x14ac:dyDescent="0.25">
      <c r="A37" s="4">
        <v>43537</v>
      </c>
      <c r="B37" s="3" t="s">
        <v>48</v>
      </c>
      <c r="C37" s="3" t="s">
        <v>13</v>
      </c>
      <c r="D37" s="3">
        <v>17</v>
      </c>
      <c r="E37" s="5">
        <f>(15+8+9+11+14+11+14+9+13+13+12)/11</f>
        <v>11.727272727272727</v>
      </c>
      <c r="F37" s="3">
        <v>7</v>
      </c>
      <c r="G37" s="3">
        <v>4</v>
      </c>
      <c r="H37" s="6">
        <f t="shared" si="0"/>
        <v>0.5714285714285714</v>
      </c>
    </row>
    <row r="38" spans="1:8" x14ac:dyDescent="0.25">
      <c r="A38" s="4">
        <v>43704</v>
      </c>
      <c r="B38" s="3" t="s">
        <v>13</v>
      </c>
      <c r="C38" s="3" t="s">
        <v>49</v>
      </c>
      <c r="D38" s="3">
        <v>18</v>
      </c>
      <c r="E38" s="5">
        <f>(15+12+15+11+12+12+13+13+14+12+9)/11</f>
        <v>12.545454545454545</v>
      </c>
      <c r="F38" s="3">
        <v>4</v>
      </c>
      <c r="G38" s="3">
        <v>1</v>
      </c>
      <c r="H38" s="6">
        <f t="shared" si="0"/>
        <v>0.25</v>
      </c>
    </row>
    <row r="39" spans="1:8" x14ac:dyDescent="0.25">
      <c r="A39" s="4">
        <v>43656</v>
      </c>
      <c r="B39" s="3" t="s">
        <v>50</v>
      </c>
      <c r="C39" s="3" t="s">
        <v>13</v>
      </c>
      <c r="D39" s="3">
        <v>18</v>
      </c>
      <c r="E39" s="5">
        <f>(12+10+14+13+14+10+12+10+14+10+15)/11</f>
        <v>12.181818181818182</v>
      </c>
      <c r="F39" s="3">
        <v>6</v>
      </c>
      <c r="G39" s="3">
        <v>2</v>
      </c>
      <c r="H39" s="6">
        <f t="shared" si="0"/>
        <v>0.33333333333333331</v>
      </c>
    </row>
    <row r="40" spans="1:8" x14ac:dyDescent="0.25">
      <c r="A40" s="4">
        <v>43656</v>
      </c>
      <c r="B40" s="3" t="s">
        <v>13</v>
      </c>
      <c r="C40" s="3" t="s">
        <v>51</v>
      </c>
      <c r="D40" s="3">
        <v>18</v>
      </c>
      <c r="E40" s="5">
        <f>(15+10+14+10+12+10+14+13+12+10+12)/11</f>
        <v>12</v>
      </c>
      <c r="F40" s="3">
        <v>3</v>
      </c>
      <c r="G40" s="3">
        <v>1</v>
      </c>
      <c r="H40" s="6">
        <f t="shared" si="0"/>
        <v>0.33333333333333331</v>
      </c>
    </row>
    <row r="41" spans="1:8" x14ac:dyDescent="0.25">
      <c r="A41" s="4">
        <v>43655</v>
      </c>
      <c r="B41" s="3" t="s">
        <v>13</v>
      </c>
      <c r="C41" s="3" t="s">
        <v>52</v>
      </c>
      <c r="D41" s="3">
        <v>18</v>
      </c>
      <c r="E41" s="5">
        <f>(15+10+14+10+12+10+14+13+14+10+9)/11</f>
        <v>11.909090909090908</v>
      </c>
      <c r="F41" s="3">
        <v>5</v>
      </c>
      <c r="G41" s="3">
        <v>1</v>
      </c>
      <c r="H41" s="6">
        <f t="shared" si="0"/>
        <v>0.2</v>
      </c>
    </row>
    <row r="42" spans="1:8" x14ac:dyDescent="0.25">
      <c r="A42" s="4">
        <v>43582</v>
      </c>
      <c r="B42" s="3" t="s">
        <v>13</v>
      </c>
      <c r="C42" s="3" t="s">
        <v>46</v>
      </c>
      <c r="D42" s="3">
        <v>18</v>
      </c>
      <c r="E42" s="5">
        <f>(15+11+11+14+14+10+14+11+13+9+9)/11</f>
        <v>11.909090909090908</v>
      </c>
      <c r="F42" s="3">
        <v>7</v>
      </c>
      <c r="G42" s="3">
        <v>2</v>
      </c>
      <c r="H42" s="6">
        <f t="shared" si="0"/>
        <v>0.2857142857142857</v>
      </c>
    </row>
    <row r="43" spans="1:8" x14ac:dyDescent="0.25">
      <c r="A43" s="4">
        <v>43575</v>
      </c>
      <c r="B43" s="3" t="s">
        <v>18</v>
      </c>
      <c r="C43" s="3" t="s">
        <v>13</v>
      </c>
      <c r="D43" s="3">
        <v>18</v>
      </c>
      <c r="E43" s="5">
        <f>(15+11+11+14+14+10+14+11+13+9+9)/11</f>
        <v>11.909090909090908</v>
      </c>
      <c r="F43" s="3">
        <v>9</v>
      </c>
      <c r="G43" s="3">
        <v>3</v>
      </c>
      <c r="H43" s="6">
        <f t="shared" si="0"/>
        <v>0.33333333333333331</v>
      </c>
    </row>
    <row r="44" spans="1:8" x14ac:dyDescent="0.25">
      <c r="A44" s="4">
        <v>43568</v>
      </c>
      <c r="B44" s="3" t="s">
        <v>13</v>
      </c>
      <c r="C44" s="3" t="s">
        <v>45</v>
      </c>
      <c r="D44" s="3">
        <v>18</v>
      </c>
      <c r="E44" s="5">
        <f>(15+11+11+14+14+10+14+11+13+9+9)/11</f>
        <v>11.909090909090908</v>
      </c>
      <c r="F44" s="3">
        <v>8</v>
      </c>
      <c r="G44" s="3">
        <v>3</v>
      </c>
      <c r="H44" s="6">
        <f t="shared" si="0"/>
        <v>0.375</v>
      </c>
    </row>
    <row r="45" spans="1:8" x14ac:dyDescent="0.25">
      <c r="A45" s="4">
        <v>43561</v>
      </c>
      <c r="B45" s="3" t="s">
        <v>35</v>
      </c>
      <c r="C45" s="3" t="s">
        <v>13</v>
      </c>
      <c r="D45" s="3">
        <v>18</v>
      </c>
      <c r="E45" s="5">
        <f>(15+11+11+14+14+10+14+11+13+9+9)/11</f>
        <v>11.909090909090908</v>
      </c>
      <c r="F45" s="3">
        <v>8</v>
      </c>
      <c r="G45" s="3">
        <v>3</v>
      </c>
      <c r="H45" s="6">
        <f t="shared" si="0"/>
        <v>0.375</v>
      </c>
    </row>
    <row r="46" spans="1:8" x14ac:dyDescent="0.25">
      <c r="A46" s="4">
        <v>43554</v>
      </c>
      <c r="B46" s="3" t="s">
        <v>13</v>
      </c>
      <c r="C46" s="3" t="s">
        <v>33</v>
      </c>
      <c r="D46" s="3">
        <v>18</v>
      </c>
      <c r="E46" s="5">
        <f>(15+11+14+11+14+10+13+11+14+9+9)/11</f>
        <v>11.909090909090908</v>
      </c>
      <c r="F46" s="3">
        <v>6</v>
      </c>
      <c r="G46" s="3">
        <v>1</v>
      </c>
      <c r="H46" s="6">
        <f t="shared" si="0"/>
        <v>0.16666666666666666</v>
      </c>
    </row>
    <row r="47" spans="1:8" x14ac:dyDescent="0.25">
      <c r="A47" s="4">
        <v>43687</v>
      </c>
      <c r="B47" s="3" t="s">
        <v>53</v>
      </c>
      <c r="C47" s="3" t="s">
        <v>13</v>
      </c>
      <c r="D47" s="3">
        <v>18</v>
      </c>
      <c r="E47" s="5">
        <f>(15+12+13+11+14+12+13+13+14+9+12)/11</f>
        <v>12.545454545454545</v>
      </c>
      <c r="F47" s="3">
        <v>5</v>
      </c>
      <c r="G47" s="3">
        <v>1</v>
      </c>
      <c r="H47" s="6">
        <f t="shared" si="0"/>
        <v>0.2</v>
      </c>
    </row>
    <row r="48" spans="1:8" x14ac:dyDescent="0.25">
      <c r="A48" s="4">
        <v>43701</v>
      </c>
      <c r="B48" s="3" t="s">
        <v>13</v>
      </c>
      <c r="C48" s="3" t="s">
        <v>54</v>
      </c>
      <c r="D48" s="3">
        <v>18</v>
      </c>
      <c r="E48" s="5">
        <f>(15+12+15+12+12+12+13+13+11+14+12)/11</f>
        <v>12.818181818181818</v>
      </c>
      <c r="F48" s="3">
        <v>8</v>
      </c>
      <c r="G48" s="3">
        <v>3</v>
      </c>
      <c r="H48" s="6">
        <f t="shared" si="0"/>
        <v>0.375</v>
      </c>
    </row>
    <row r="49" spans="1:8" x14ac:dyDescent="0.25">
      <c r="A49" s="4">
        <v>43666</v>
      </c>
      <c r="B49" s="3" t="s">
        <v>32</v>
      </c>
      <c r="C49" s="3" t="s">
        <v>13</v>
      </c>
      <c r="D49" s="3">
        <v>19</v>
      </c>
      <c r="E49" s="5">
        <f>(15+9+9+12+10+14+12+10+13+12+10)/11</f>
        <v>11.454545454545455</v>
      </c>
      <c r="F49" s="3">
        <v>5</v>
      </c>
      <c r="G49" s="3">
        <v>2</v>
      </c>
      <c r="H49" s="6">
        <f t="shared" si="0"/>
        <v>0.4</v>
      </c>
    </row>
    <row r="50" spans="1:8" x14ac:dyDescent="0.25">
      <c r="A50" s="4">
        <v>43657</v>
      </c>
      <c r="B50" s="3" t="s">
        <v>13</v>
      </c>
      <c r="C50" s="3" t="s">
        <v>55</v>
      </c>
      <c r="D50" s="3">
        <v>19</v>
      </c>
      <c r="E50" s="5">
        <f>(15+10+14+10+12+10+14+13+14+10+9)/11</f>
        <v>11.909090909090908</v>
      </c>
      <c r="F50" s="3">
        <v>12</v>
      </c>
      <c r="G50" s="3">
        <v>5</v>
      </c>
      <c r="H50" s="6">
        <f t="shared" si="0"/>
        <v>0.41666666666666669</v>
      </c>
    </row>
    <row r="51" spans="1:8" x14ac:dyDescent="0.25">
      <c r="A51" s="4">
        <v>43652</v>
      </c>
      <c r="B51" s="3" t="s">
        <v>13</v>
      </c>
      <c r="C51" s="3" t="s">
        <v>56</v>
      </c>
      <c r="D51" s="3">
        <v>19</v>
      </c>
      <c r="E51" s="5">
        <f>(15+10+14+10+12+10+14+13+14+10+9)/11</f>
        <v>11.909090909090908</v>
      </c>
      <c r="F51" s="3">
        <v>9</v>
      </c>
      <c r="G51" s="3">
        <v>5</v>
      </c>
      <c r="H51" s="6">
        <f t="shared" si="0"/>
        <v>0.55555555555555558</v>
      </c>
    </row>
    <row r="52" spans="1:8" x14ac:dyDescent="0.25">
      <c r="A52" s="4">
        <v>43677</v>
      </c>
      <c r="B52" s="3" t="s">
        <v>13</v>
      </c>
      <c r="C52" s="3" t="s">
        <v>57</v>
      </c>
      <c r="D52" s="3">
        <v>20</v>
      </c>
      <c r="E52" s="5">
        <f>(15+11+14+10+12+12+13+13+14+12+9)/11</f>
        <v>12.272727272727273</v>
      </c>
      <c r="F52" s="3">
        <v>6</v>
      </c>
      <c r="G52" s="3">
        <v>2</v>
      </c>
      <c r="H52" s="6">
        <f t="shared" si="0"/>
        <v>0.33333333333333331</v>
      </c>
    </row>
    <row r="53" spans="1:8" x14ac:dyDescent="0.25">
      <c r="A53" s="4">
        <v>43672</v>
      </c>
      <c r="B53" s="3" t="s">
        <v>58</v>
      </c>
      <c r="C53" s="3" t="s">
        <v>13</v>
      </c>
      <c r="D53" s="3">
        <v>20</v>
      </c>
      <c r="E53" s="5">
        <f>(15+12+12+10+14+10+13+13+14+10+12)/11</f>
        <v>12.272727272727273</v>
      </c>
      <c r="F53" s="3">
        <v>5</v>
      </c>
      <c r="G53" s="3">
        <v>3</v>
      </c>
      <c r="H53" s="6">
        <f t="shared" si="0"/>
        <v>0.6</v>
      </c>
    </row>
    <row r="54" spans="1:8" x14ac:dyDescent="0.25">
      <c r="A54" s="4">
        <v>43663</v>
      </c>
      <c r="B54" s="3" t="s">
        <v>13</v>
      </c>
      <c r="C54" s="3" t="s">
        <v>59</v>
      </c>
      <c r="D54" s="3">
        <v>20</v>
      </c>
      <c r="E54" s="5">
        <f>(15+12+14.5+10+12+11+14+13+14+9+12)/11</f>
        <v>12.409090909090908</v>
      </c>
      <c r="F54" s="3">
        <v>7</v>
      </c>
      <c r="G54" s="3">
        <v>4</v>
      </c>
      <c r="H54" s="6">
        <f t="shared" si="0"/>
        <v>0.5714285714285714</v>
      </c>
    </row>
    <row r="55" spans="1:8" x14ac:dyDescent="0.25">
      <c r="A55" s="4">
        <v>43708</v>
      </c>
      <c r="B55" s="3" t="s">
        <v>13</v>
      </c>
      <c r="C55" s="3" t="s">
        <v>60</v>
      </c>
      <c r="D55" s="3">
        <v>17</v>
      </c>
      <c r="E55" s="5">
        <f>(15+11+15+11+13+12+13+14+13+9+12)/11</f>
        <v>12.545454545454545</v>
      </c>
      <c r="F55" s="3">
        <v>4</v>
      </c>
      <c r="G55" s="3">
        <v>2</v>
      </c>
      <c r="H55" s="6">
        <f t="shared" si="0"/>
        <v>0.5</v>
      </c>
    </row>
    <row r="56" spans="1:8" x14ac:dyDescent="0.25">
      <c r="A56" s="4">
        <v>43711</v>
      </c>
      <c r="B56" s="3" t="s">
        <v>61</v>
      </c>
      <c r="C56" s="3" t="s">
        <v>13</v>
      </c>
      <c r="D56" s="3">
        <v>16</v>
      </c>
      <c r="E56" s="5">
        <f>(15+11+15+13+13+12+14+13+13+9+12)/11</f>
        <v>12.727272727272727</v>
      </c>
      <c r="F56" s="3">
        <v>7</v>
      </c>
      <c r="G56" s="3">
        <v>4</v>
      </c>
      <c r="H56" s="6">
        <f t="shared" si="0"/>
        <v>0.5714285714285714</v>
      </c>
    </row>
    <row r="57" spans="1:8" x14ac:dyDescent="0.25">
      <c r="A57" s="4">
        <v>43713</v>
      </c>
      <c r="B57" s="3" t="s">
        <v>13</v>
      </c>
      <c r="C57" s="3" t="s">
        <v>62</v>
      </c>
      <c r="D57" s="3">
        <v>19</v>
      </c>
      <c r="E57" s="5">
        <f>(15+12+15+13+13+12+13+13+14+12+12)/11</f>
        <v>13.090909090909092</v>
      </c>
      <c r="F57" s="3">
        <v>10</v>
      </c>
      <c r="G57" s="3">
        <v>3</v>
      </c>
      <c r="H57" s="6">
        <f t="shared" si="0"/>
        <v>0.3</v>
      </c>
    </row>
    <row r="58" spans="1:8" x14ac:dyDescent="0.25">
      <c r="A58" s="4">
        <v>43713</v>
      </c>
      <c r="B58" s="3" t="s">
        <v>13</v>
      </c>
      <c r="C58" s="3" t="s">
        <v>63</v>
      </c>
      <c r="D58" s="3">
        <v>18</v>
      </c>
      <c r="E58" s="5">
        <f>(15+12+15+13+13+12+13+13+14+12+12)/11</f>
        <v>13.090909090909092</v>
      </c>
      <c r="F58" s="3">
        <v>4</v>
      </c>
      <c r="G58" s="3">
        <v>2</v>
      </c>
      <c r="H58" s="6">
        <f t="shared" si="0"/>
        <v>0.5</v>
      </c>
    </row>
    <row r="59" spans="1:8" x14ac:dyDescent="0.25">
      <c r="A59" s="4">
        <v>43715</v>
      </c>
      <c r="B59" s="3" t="s">
        <v>18</v>
      </c>
      <c r="C59" s="3" t="s">
        <v>13</v>
      </c>
      <c r="D59" s="3">
        <v>19</v>
      </c>
      <c r="E59" s="5">
        <f>(15+12+15+13+13+12+13+13+14+12+9)/11</f>
        <v>12.818181818181818</v>
      </c>
      <c r="F59" s="3">
        <v>7</v>
      </c>
      <c r="G59" s="3">
        <v>4</v>
      </c>
      <c r="H59" s="6">
        <f t="shared" si="0"/>
        <v>0.5714285714285714</v>
      </c>
    </row>
    <row r="60" spans="1:8" x14ac:dyDescent="0.25">
      <c r="A60" s="4">
        <v>43717</v>
      </c>
      <c r="B60" s="3" t="s">
        <v>13</v>
      </c>
      <c r="C60" s="3" t="s">
        <v>64</v>
      </c>
      <c r="D60" s="3">
        <v>18</v>
      </c>
      <c r="E60" s="5">
        <f>(15+10+14+10+12+10+14+13+14+10+9)/11</f>
        <v>11.909090909090908</v>
      </c>
      <c r="F60" s="3">
        <v>6</v>
      </c>
      <c r="G60" s="3">
        <v>3</v>
      </c>
      <c r="H60" s="6">
        <f t="shared" si="0"/>
        <v>0.5</v>
      </c>
    </row>
    <row r="61" spans="1:8" x14ac:dyDescent="0.25">
      <c r="A61" s="4">
        <v>43719</v>
      </c>
      <c r="B61" s="3" t="s">
        <v>65</v>
      </c>
      <c r="C61" s="3" t="s">
        <v>13</v>
      </c>
      <c r="D61" s="3">
        <v>18</v>
      </c>
      <c r="E61" s="5">
        <f>(15+12+15+13+13+12+13+13+14+12+12)/11</f>
        <v>13.090909090909092</v>
      </c>
      <c r="F61" s="3">
        <v>4</v>
      </c>
      <c r="G61" s="3">
        <v>1</v>
      </c>
      <c r="H61" s="6">
        <f t="shared" si="0"/>
        <v>0.25</v>
      </c>
    </row>
    <row r="62" spans="1:8" x14ac:dyDescent="0.25">
      <c r="A62" s="4">
        <v>43722</v>
      </c>
      <c r="B62" s="3" t="s">
        <v>47</v>
      </c>
      <c r="C62" s="3" t="s">
        <v>13</v>
      </c>
      <c r="D62" s="3">
        <v>18</v>
      </c>
      <c r="E62" s="5">
        <f>(15+12+12+13+13+12+5+14+12+12+13)/11</f>
        <v>12.090909090909092</v>
      </c>
      <c r="F62" s="3">
        <v>3</v>
      </c>
      <c r="G62" s="3">
        <v>1</v>
      </c>
      <c r="H62" s="6">
        <f t="shared" si="0"/>
        <v>0.33333333333333331</v>
      </c>
    </row>
    <row r="63" spans="1:8" x14ac:dyDescent="0.25">
      <c r="A63" s="4">
        <v>43724</v>
      </c>
      <c r="B63" s="3" t="s">
        <v>13</v>
      </c>
      <c r="C63" s="3" t="s">
        <v>66</v>
      </c>
      <c r="D63" s="3">
        <v>19</v>
      </c>
      <c r="E63" s="5">
        <f>(13+12+15+13+15+13+13+13+13+9+12)/11</f>
        <v>12.818181818181818</v>
      </c>
      <c r="F63" s="3">
        <v>6</v>
      </c>
      <c r="G63" s="3">
        <v>2</v>
      </c>
      <c r="H63" s="6">
        <f t="shared" si="0"/>
        <v>0.33333333333333331</v>
      </c>
    </row>
    <row r="64" spans="1:8" x14ac:dyDescent="0.25">
      <c r="A64" s="4">
        <v>43731</v>
      </c>
      <c r="B64" s="3" t="s">
        <v>67</v>
      </c>
      <c r="C64" s="3" t="s">
        <v>13</v>
      </c>
      <c r="D64" s="3">
        <v>18</v>
      </c>
      <c r="E64" s="5">
        <f>(15+12+13+13+15+12+14+13+13+12+9)/11</f>
        <v>12.818181818181818</v>
      </c>
      <c r="F64" s="3">
        <v>9</v>
      </c>
      <c r="G64" s="3">
        <v>4</v>
      </c>
      <c r="H64" s="6">
        <f t="shared" si="0"/>
        <v>0.44444444444444442</v>
      </c>
    </row>
    <row r="65" spans="1:8" x14ac:dyDescent="0.25">
      <c r="A65" s="4">
        <v>43736</v>
      </c>
      <c r="B65" s="3" t="s">
        <v>68</v>
      </c>
      <c r="C65" s="3" t="s">
        <v>13</v>
      </c>
      <c r="D65" s="3">
        <v>19</v>
      </c>
      <c r="E65" s="5">
        <f>(15+15+13+13+15+13+13+13+13+5+12)/11</f>
        <v>12.727272727272727</v>
      </c>
      <c r="F65" s="3">
        <v>4</v>
      </c>
      <c r="G65" s="3">
        <v>2</v>
      </c>
      <c r="H65" s="6">
        <f t="shared" si="0"/>
        <v>0.5</v>
      </c>
    </row>
    <row r="66" spans="1:8" x14ac:dyDescent="0.25">
      <c r="A66" s="4">
        <v>43738</v>
      </c>
      <c r="B66" s="3" t="s">
        <v>13</v>
      </c>
      <c r="C66" s="3" t="s">
        <v>69</v>
      </c>
      <c r="D66" s="3">
        <v>19</v>
      </c>
      <c r="E66" s="5">
        <f>(15+15+13+13+15+13+13+13+13+9+12)/11</f>
        <v>13.090909090909092</v>
      </c>
      <c r="F66" s="3">
        <v>9</v>
      </c>
      <c r="G66" s="3">
        <v>5</v>
      </c>
      <c r="H66" s="6">
        <f t="shared" ref="H66:H185" si="4">G66/F66</f>
        <v>0.55555555555555558</v>
      </c>
    </row>
    <row r="67" spans="1:8" x14ac:dyDescent="0.25">
      <c r="A67" s="4">
        <v>43739</v>
      </c>
      <c r="B67" s="3" t="s">
        <v>70</v>
      </c>
      <c r="C67" s="3" t="s">
        <v>13</v>
      </c>
      <c r="D67" s="3">
        <v>18</v>
      </c>
      <c r="E67" s="5">
        <f t="shared" ref="E67:E73" si="5">(15+13+13+13+15+12+14+13+13+12+12)/11</f>
        <v>13.181818181818182</v>
      </c>
      <c r="F67" s="3">
        <v>7</v>
      </c>
      <c r="G67" s="3">
        <v>3</v>
      </c>
      <c r="H67" s="6">
        <f t="shared" si="4"/>
        <v>0.42857142857142855</v>
      </c>
    </row>
    <row r="68" spans="1:8" x14ac:dyDescent="0.25">
      <c r="A68" s="4">
        <v>43742</v>
      </c>
      <c r="B68" s="3" t="s">
        <v>13</v>
      </c>
      <c r="C68" s="3" t="s">
        <v>71</v>
      </c>
      <c r="D68" s="3">
        <v>19</v>
      </c>
      <c r="E68" s="5">
        <f t="shared" si="5"/>
        <v>13.181818181818182</v>
      </c>
      <c r="F68" s="3">
        <v>6</v>
      </c>
      <c r="G68" s="3">
        <v>3</v>
      </c>
      <c r="H68" s="6">
        <f t="shared" si="4"/>
        <v>0.5</v>
      </c>
    </row>
    <row r="69" spans="1:8" x14ac:dyDescent="0.25">
      <c r="A69" s="4">
        <v>43743</v>
      </c>
      <c r="B69" s="3" t="s">
        <v>70</v>
      </c>
      <c r="C69" s="3" t="s">
        <v>13</v>
      </c>
      <c r="D69" s="3">
        <v>18</v>
      </c>
      <c r="E69" s="5">
        <f t="shared" si="5"/>
        <v>13.181818181818182</v>
      </c>
      <c r="F69" s="3">
        <v>10</v>
      </c>
      <c r="G69" s="3">
        <v>3</v>
      </c>
      <c r="H69" s="6">
        <f t="shared" si="4"/>
        <v>0.3</v>
      </c>
    </row>
    <row r="70" spans="1:8" x14ac:dyDescent="0.25">
      <c r="A70" s="4">
        <v>43745</v>
      </c>
      <c r="B70" s="3" t="s">
        <v>72</v>
      </c>
      <c r="C70" s="3" t="s">
        <v>13</v>
      </c>
      <c r="D70" s="3">
        <v>19</v>
      </c>
      <c r="E70" s="5">
        <f t="shared" si="5"/>
        <v>13.181818181818182</v>
      </c>
      <c r="F70" s="3">
        <v>7</v>
      </c>
      <c r="G70" s="3">
        <v>4</v>
      </c>
      <c r="H70" s="6">
        <f t="shared" si="4"/>
        <v>0.5714285714285714</v>
      </c>
    </row>
    <row r="71" spans="1:8" x14ac:dyDescent="0.25">
      <c r="A71" s="4">
        <v>43745</v>
      </c>
      <c r="B71" s="3" t="s">
        <v>73</v>
      </c>
      <c r="C71" s="3" t="s">
        <v>13</v>
      </c>
      <c r="D71" s="3">
        <v>19</v>
      </c>
      <c r="E71" s="5">
        <f t="shared" si="5"/>
        <v>13.181818181818182</v>
      </c>
      <c r="F71" s="3">
        <v>7</v>
      </c>
      <c r="G71" s="3">
        <v>2</v>
      </c>
      <c r="H71" s="6">
        <f t="shared" si="4"/>
        <v>0.2857142857142857</v>
      </c>
    </row>
    <row r="72" spans="1:8" x14ac:dyDescent="0.25">
      <c r="A72" s="4">
        <v>43745</v>
      </c>
      <c r="B72" s="3" t="s">
        <v>13</v>
      </c>
      <c r="C72" s="3" t="s">
        <v>74</v>
      </c>
      <c r="D72" s="3">
        <v>19</v>
      </c>
      <c r="E72" s="5">
        <f t="shared" si="5"/>
        <v>13.181818181818182</v>
      </c>
      <c r="F72" s="3">
        <v>12</v>
      </c>
      <c r="G72" s="3">
        <v>3</v>
      </c>
      <c r="H72" s="6">
        <f t="shared" si="4"/>
        <v>0.25</v>
      </c>
    </row>
    <row r="73" spans="1:8" x14ac:dyDescent="0.25">
      <c r="A73" s="4">
        <v>43745</v>
      </c>
      <c r="B73" s="3" t="s">
        <v>13</v>
      </c>
      <c r="C73" s="3" t="s">
        <v>75</v>
      </c>
      <c r="D73" s="3">
        <v>19</v>
      </c>
      <c r="E73" s="5">
        <f t="shared" si="5"/>
        <v>13.181818181818182</v>
      </c>
      <c r="F73" s="3">
        <v>9</v>
      </c>
      <c r="G73" s="3">
        <v>5</v>
      </c>
      <c r="H73" s="6">
        <f t="shared" si="4"/>
        <v>0.55555555555555558</v>
      </c>
    </row>
    <row r="74" spans="1:8" x14ac:dyDescent="0.25">
      <c r="A74" s="4">
        <v>43746</v>
      </c>
      <c r="B74" s="3" t="s">
        <v>76</v>
      </c>
      <c r="C74" s="3" t="s">
        <v>13</v>
      </c>
      <c r="D74" s="3">
        <v>18</v>
      </c>
      <c r="E74" s="5">
        <f>(15+13+13+13+15+12+13+13+14+12+12)/11</f>
        <v>13.181818181818182</v>
      </c>
      <c r="F74" s="3">
        <v>9</v>
      </c>
      <c r="G74" s="3">
        <v>3</v>
      </c>
      <c r="H74" s="6">
        <f t="shared" si="4"/>
        <v>0.33333333333333331</v>
      </c>
    </row>
    <row r="75" spans="1:8" x14ac:dyDescent="0.25">
      <c r="A75" s="4">
        <v>43746</v>
      </c>
      <c r="B75" s="3" t="s">
        <v>77</v>
      </c>
      <c r="C75" s="3" t="s">
        <v>13</v>
      </c>
      <c r="D75" s="3">
        <v>19</v>
      </c>
      <c r="E75" s="5">
        <f>(15+13+13+13+15+12+13+13+14+12+12)/11</f>
        <v>13.181818181818182</v>
      </c>
      <c r="F75" s="3">
        <v>10</v>
      </c>
      <c r="G75" s="3">
        <v>5</v>
      </c>
      <c r="H75" s="6">
        <f t="shared" si="4"/>
        <v>0.5</v>
      </c>
    </row>
    <row r="76" spans="1:8" x14ac:dyDescent="0.25">
      <c r="A76" s="4">
        <v>43747</v>
      </c>
      <c r="B76" s="3" t="s">
        <v>78</v>
      </c>
      <c r="C76" s="3" t="s">
        <v>13</v>
      </c>
      <c r="D76" s="3">
        <v>19</v>
      </c>
      <c r="E76" s="5">
        <f t="shared" ref="E76:E86" si="6">(15+13+15+13+13+13+13+13+14+8+12)/11</f>
        <v>12.909090909090908</v>
      </c>
      <c r="F76" s="3">
        <v>10</v>
      </c>
      <c r="G76" s="3">
        <v>2</v>
      </c>
      <c r="H76" s="6">
        <f t="shared" si="4"/>
        <v>0.2</v>
      </c>
    </row>
    <row r="77" spans="1:8" x14ac:dyDescent="0.25">
      <c r="A77" s="4">
        <v>43748</v>
      </c>
      <c r="B77" s="3" t="s">
        <v>13</v>
      </c>
      <c r="C77" s="3" t="s">
        <v>79</v>
      </c>
      <c r="D77" s="3">
        <v>18</v>
      </c>
      <c r="E77" s="5">
        <f t="shared" si="6"/>
        <v>12.909090909090908</v>
      </c>
      <c r="F77" s="3">
        <v>8</v>
      </c>
      <c r="G77" s="3">
        <v>3</v>
      </c>
      <c r="H77" s="6">
        <f t="shared" si="4"/>
        <v>0.375</v>
      </c>
    </row>
    <row r="78" spans="1:8" x14ac:dyDescent="0.25">
      <c r="A78" s="4">
        <v>43748</v>
      </c>
      <c r="B78" s="3" t="s">
        <v>13</v>
      </c>
      <c r="C78" s="3" t="s">
        <v>80</v>
      </c>
      <c r="D78" s="3">
        <v>19</v>
      </c>
      <c r="E78" s="5">
        <f t="shared" si="6"/>
        <v>12.909090909090908</v>
      </c>
      <c r="F78" s="3">
        <v>7</v>
      </c>
      <c r="G78" s="3">
        <v>3</v>
      </c>
      <c r="H78" s="6">
        <f t="shared" si="4"/>
        <v>0.42857142857142855</v>
      </c>
    </row>
    <row r="79" spans="1:8" x14ac:dyDescent="0.25">
      <c r="A79" s="4">
        <v>43748</v>
      </c>
      <c r="B79" s="3" t="s">
        <v>13</v>
      </c>
      <c r="C79" s="3" t="s">
        <v>81</v>
      </c>
      <c r="D79" s="3">
        <v>19</v>
      </c>
      <c r="E79" s="5">
        <f t="shared" si="6"/>
        <v>12.909090909090908</v>
      </c>
      <c r="F79" s="3">
        <v>8</v>
      </c>
      <c r="G79" s="3">
        <v>3</v>
      </c>
      <c r="H79" s="6">
        <f t="shared" si="4"/>
        <v>0.375</v>
      </c>
    </row>
    <row r="80" spans="1:8" x14ac:dyDescent="0.25">
      <c r="A80" s="4">
        <v>43753</v>
      </c>
      <c r="B80" s="3" t="s">
        <v>82</v>
      </c>
      <c r="C80" s="3" t="s">
        <v>13</v>
      </c>
      <c r="D80" s="3">
        <v>18</v>
      </c>
      <c r="E80" s="5">
        <f t="shared" si="6"/>
        <v>12.909090909090908</v>
      </c>
      <c r="F80" s="3">
        <v>8</v>
      </c>
      <c r="G80" s="3">
        <v>3</v>
      </c>
      <c r="H80" s="6">
        <f t="shared" si="4"/>
        <v>0.375</v>
      </c>
    </row>
    <row r="81" spans="1:8" x14ac:dyDescent="0.25">
      <c r="A81" s="4">
        <v>43753</v>
      </c>
      <c r="B81" s="3" t="s">
        <v>83</v>
      </c>
      <c r="C81" s="3" t="s">
        <v>13</v>
      </c>
      <c r="D81" s="3">
        <v>19</v>
      </c>
      <c r="E81" s="5">
        <f t="shared" si="6"/>
        <v>12.909090909090908</v>
      </c>
      <c r="F81" s="3">
        <v>6</v>
      </c>
      <c r="G81" s="3">
        <v>1</v>
      </c>
      <c r="H81" s="6">
        <f t="shared" si="4"/>
        <v>0.16666666666666666</v>
      </c>
    </row>
    <row r="82" spans="1:8" x14ac:dyDescent="0.25">
      <c r="A82" s="4">
        <v>43753</v>
      </c>
      <c r="B82" s="3" t="s">
        <v>84</v>
      </c>
      <c r="C82" s="3" t="s">
        <v>13</v>
      </c>
      <c r="D82" s="3">
        <v>19</v>
      </c>
      <c r="E82" s="5">
        <f t="shared" si="6"/>
        <v>12.909090909090908</v>
      </c>
      <c r="F82" s="3">
        <v>9</v>
      </c>
      <c r="G82" s="3">
        <v>4</v>
      </c>
      <c r="H82" s="6">
        <f t="shared" si="4"/>
        <v>0.44444444444444442</v>
      </c>
    </row>
    <row r="83" spans="1:8" x14ac:dyDescent="0.25">
      <c r="A83" s="4">
        <v>43754</v>
      </c>
      <c r="B83" s="3" t="s">
        <v>13</v>
      </c>
      <c r="C83" s="3" t="s">
        <v>85</v>
      </c>
      <c r="D83" s="3">
        <v>19</v>
      </c>
      <c r="E83" s="5">
        <f t="shared" si="6"/>
        <v>12.909090909090908</v>
      </c>
      <c r="F83" s="3">
        <v>9</v>
      </c>
      <c r="G83" s="3">
        <v>4</v>
      </c>
      <c r="H83" s="6">
        <f t="shared" si="4"/>
        <v>0.44444444444444442</v>
      </c>
    </row>
    <row r="84" spans="1:8" x14ac:dyDescent="0.25">
      <c r="A84" s="4">
        <v>43754</v>
      </c>
      <c r="B84" s="3" t="s">
        <v>86</v>
      </c>
      <c r="C84" s="3" t="s">
        <v>13</v>
      </c>
      <c r="D84" s="3">
        <v>19</v>
      </c>
      <c r="E84" s="5">
        <f t="shared" si="6"/>
        <v>12.909090909090908</v>
      </c>
      <c r="F84" s="3">
        <v>7</v>
      </c>
      <c r="G84" s="3">
        <v>3</v>
      </c>
      <c r="H84" s="6">
        <f t="shared" si="4"/>
        <v>0.42857142857142855</v>
      </c>
    </row>
    <row r="85" spans="1:8" x14ac:dyDescent="0.25">
      <c r="A85" s="4">
        <v>43754</v>
      </c>
      <c r="B85" s="3" t="s">
        <v>13</v>
      </c>
      <c r="C85" s="3" t="s">
        <v>87</v>
      </c>
      <c r="D85" s="3">
        <v>19</v>
      </c>
      <c r="E85" s="5">
        <f t="shared" si="6"/>
        <v>12.909090909090908</v>
      </c>
      <c r="F85" s="3">
        <v>6</v>
      </c>
      <c r="G85" s="3">
        <v>2</v>
      </c>
      <c r="H85" s="6">
        <f t="shared" si="4"/>
        <v>0.33333333333333331</v>
      </c>
    </row>
    <row r="86" spans="1:8" x14ac:dyDescent="0.25">
      <c r="A86" s="4">
        <v>43755</v>
      </c>
      <c r="B86" s="3" t="s">
        <v>13</v>
      </c>
      <c r="C86" s="3" t="s">
        <v>88</v>
      </c>
      <c r="D86" s="3">
        <v>19</v>
      </c>
      <c r="E86" s="5">
        <f t="shared" si="6"/>
        <v>12.909090909090908</v>
      </c>
      <c r="F86" s="3">
        <v>8</v>
      </c>
      <c r="G86" s="3">
        <v>4</v>
      </c>
      <c r="H86" s="6">
        <f t="shared" si="4"/>
        <v>0.5</v>
      </c>
    </row>
    <row r="87" spans="1:8" x14ac:dyDescent="0.25">
      <c r="A87" s="4">
        <v>43764</v>
      </c>
      <c r="B87" s="3" t="s">
        <v>13</v>
      </c>
      <c r="C87" s="3" t="s">
        <v>89</v>
      </c>
      <c r="D87" s="3">
        <v>19</v>
      </c>
      <c r="F87" s="3">
        <v>6</v>
      </c>
      <c r="G87" s="3">
        <v>3</v>
      </c>
      <c r="H87" s="6">
        <f t="shared" si="4"/>
        <v>0.5</v>
      </c>
    </row>
    <row r="88" spans="1:8" x14ac:dyDescent="0.25">
      <c r="A88" s="4">
        <v>43771</v>
      </c>
      <c r="B88" s="3" t="s">
        <v>90</v>
      </c>
      <c r="C88" s="3" t="s">
        <v>13</v>
      </c>
      <c r="D88" s="3">
        <v>19</v>
      </c>
      <c r="F88" s="3">
        <v>8</v>
      </c>
      <c r="G88" s="3">
        <v>4</v>
      </c>
      <c r="H88" s="6">
        <f t="shared" si="4"/>
        <v>0.5</v>
      </c>
    </row>
    <row r="89" spans="1:8" x14ac:dyDescent="0.25">
      <c r="A89" s="4">
        <v>43773</v>
      </c>
      <c r="B89" s="3" t="s">
        <v>91</v>
      </c>
      <c r="C89" s="3" t="s">
        <v>13</v>
      </c>
      <c r="D89" s="3">
        <v>20</v>
      </c>
      <c r="F89" s="3">
        <v>6</v>
      </c>
      <c r="G89" s="3">
        <v>3</v>
      </c>
      <c r="H89" s="6">
        <f t="shared" si="4"/>
        <v>0.5</v>
      </c>
    </row>
    <row r="90" spans="1:8" x14ac:dyDescent="0.25">
      <c r="A90" s="4">
        <v>43775</v>
      </c>
      <c r="B90" s="3" t="s">
        <v>92</v>
      </c>
      <c r="C90" s="3" t="s">
        <v>13</v>
      </c>
      <c r="D90" s="3">
        <v>20</v>
      </c>
      <c r="F90" s="3">
        <v>9</v>
      </c>
      <c r="G90" s="3">
        <v>2</v>
      </c>
      <c r="H90" s="6">
        <f t="shared" si="4"/>
        <v>0.22222222222222221</v>
      </c>
    </row>
    <row r="91" spans="1:8" x14ac:dyDescent="0.25">
      <c r="A91" s="4">
        <v>43781</v>
      </c>
      <c r="B91" s="3" t="s">
        <v>93</v>
      </c>
      <c r="C91" s="3" t="s">
        <v>13</v>
      </c>
      <c r="D91" s="3">
        <v>20</v>
      </c>
      <c r="F91" s="3">
        <v>8</v>
      </c>
      <c r="G91" s="3">
        <v>3</v>
      </c>
      <c r="H91" s="6">
        <f t="shared" si="4"/>
        <v>0.375</v>
      </c>
    </row>
    <row r="92" spans="1:8" x14ac:dyDescent="0.25">
      <c r="A92" s="4">
        <v>43782</v>
      </c>
      <c r="B92" s="3" t="s">
        <v>13</v>
      </c>
      <c r="C92" s="3" t="s">
        <v>94</v>
      </c>
      <c r="D92" s="3">
        <v>18</v>
      </c>
      <c r="F92" s="3">
        <v>6</v>
      </c>
      <c r="G92" s="3">
        <v>3</v>
      </c>
      <c r="H92" s="6">
        <f t="shared" si="4"/>
        <v>0.5</v>
      </c>
    </row>
    <row r="93" spans="1:8" x14ac:dyDescent="0.25">
      <c r="A93" s="4">
        <v>43785</v>
      </c>
      <c r="B93" s="3" t="s">
        <v>95</v>
      </c>
      <c r="C93" s="3" t="s">
        <v>13</v>
      </c>
      <c r="D93" s="3">
        <v>21</v>
      </c>
      <c r="F93" s="3">
        <v>9</v>
      </c>
      <c r="G93" s="3">
        <v>4</v>
      </c>
      <c r="H93" s="6">
        <f t="shared" si="4"/>
        <v>0.44444444444444442</v>
      </c>
    </row>
    <row r="94" spans="1:8" x14ac:dyDescent="0.25">
      <c r="A94" s="4">
        <v>43787</v>
      </c>
      <c r="B94" s="3" t="s">
        <v>63</v>
      </c>
      <c r="C94" s="3" t="s">
        <v>13</v>
      </c>
      <c r="D94" s="3">
        <v>19</v>
      </c>
      <c r="F94" s="3">
        <v>10</v>
      </c>
      <c r="G94" s="3">
        <v>5</v>
      </c>
      <c r="H94" s="6">
        <f t="shared" si="4"/>
        <v>0.5</v>
      </c>
    </row>
    <row r="95" spans="1:8" x14ac:dyDescent="0.25">
      <c r="A95" s="4">
        <v>43789</v>
      </c>
      <c r="B95" s="3" t="s">
        <v>13</v>
      </c>
      <c r="C95" s="3" t="s">
        <v>96</v>
      </c>
      <c r="D95" s="3">
        <v>21</v>
      </c>
      <c r="F95" s="3">
        <v>7</v>
      </c>
      <c r="G95" s="3">
        <v>2</v>
      </c>
      <c r="H95" s="6">
        <f t="shared" si="4"/>
        <v>0.2857142857142857</v>
      </c>
    </row>
    <row r="96" spans="1:8" x14ac:dyDescent="0.25">
      <c r="A96" s="4">
        <v>43792</v>
      </c>
      <c r="B96" s="3" t="s">
        <v>13</v>
      </c>
      <c r="C96" s="3" t="s">
        <v>97</v>
      </c>
      <c r="D96" s="3">
        <v>21</v>
      </c>
      <c r="F96" s="3">
        <v>7</v>
      </c>
      <c r="G96" s="3">
        <v>2</v>
      </c>
      <c r="H96" s="6">
        <f t="shared" si="4"/>
        <v>0.2857142857142857</v>
      </c>
    </row>
    <row r="97" spans="1:8" x14ac:dyDescent="0.25">
      <c r="A97" s="4">
        <v>43794</v>
      </c>
      <c r="B97" s="3" t="s">
        <v>13</v>
      </c>
      <c r="C97" s="3" t="s">
        <v>98</v>
      </c>
      <c r="D97" s="3">
        <v>19</v>
      </c>
      <c r="F97" s="3">
        <v>6</v>
      </c>
      <c r="G97" s="3">
        <v>2</v>
      </c>
      <c r="H97" s="6">
        <f t="shared" si="4"/>
        <v>0.33333333333333331</v>
      </c>
    </row>
    <row r="98" spans="1:8" x14ac:dyDescent="0.25">
      <c r="A98" s="4">
        <v>43796</v>
      </c>
      <c r="B98" s="3" t="s">
        <v>13</v>
      </c>
      <c r="C98" s="3" t="s">
        <v>99</v>
      </c>
      <c r="D98" s="3">
        <v>19</v>
      </c>
      <c r="F98" s="3">
        <v>6</v>
      </c>
      <c r="G98" s="3">
        <v>3</v>
      </c>
      <c r="H98" s="6">
        <f t="shared" si="4"/>
        <v>0.5</v>
      </c>
    </row>
    <row r="99" spans="1:8" x14ac:dyDescent="0.25">
      <c r="A99" s="4">
        <v>43796</v>
      </c>
      <c r="B99" s="3" t="s">
        <v>93</v>
      </c>
      <c r="C99" s="3" t="s">
        <v>13</v>
      </c>
      <c r="D99" s="3">
        <v>19</v>
      </c>
      <c r="F99" s="3">
        <v>7</v>
      </c>
      <c r="G99" s="3">
        <v>2</v>
      </c>
      <c r="H99" s="6">
        <f t="shared" si="4"/>
        <v>0.2857142857142857</v>
      </c>
    </row>
    <row r="100" spans="1:8" x14ac:dyDescent="0.25">
      <c r="A100" s="4">
        <v>43799</v>
      </c>
      <c r="B100" s="3" t="s">
        <v>100</v>
      </c>
      <c r="C100" s="3" t="s">
        <v>13</v>
      </c>
      <c r="D100" s="3">
        <v>19</v>
      </c>
      <c r="F100" s="3">
        <v>8</v>
      </c>
      <c r="G100" s="3">
        <v>3</v>
      </c>
      <c r="H100" s="6">
        <f t="shared" si="4"/>
        <v>0.375</v>
      </c>
    </row>
    <row r="101" spans="1:8" x14ac:dyDescent="0.25">
      <c r="A101" s="4">
        <v>43800</v>
      </c>
      <c r="B101" s="3" t="s">
        <v>101</v>
      </c>
      <c r="C101" s="3" t="s">
        <v>13</v>
      </c>
      <c r="D101" s="3">
        <v>19</v>
      </c>
      <c r="F101" s="3">
        <v>6</v>
      </c>
      <c r="G101" s="3">
        <v>3</v>
      </c>
      <c r="H101" s="6">
        <f t="shared" si="4"/>
        <v>0.5</v>
      </c>
    </row>
    <row r="102" spans="1:8" x14ac:dyDescent="0.25">
      <c r="A102" s="4">
        <v>43803</v>
      </c>
      <c r="B102" s="3" t="s">
        <v>102</v>
      </c>
      <c r="C102" s="3" t="s">
        <v>13</v>
      </c>
      <c r="D102" s="3">
        <v>20</v>
      </c>
      <c r="F102" s="3">
        <v>7</v>
      </c>
      <c r="G102" s="3">
        <v>3</v>
      </c>
      <c r="H102" s="6">
        <f t="shared" si="4"/>
        <v>0.42857142857142855</v>
      </c>
    </row>
    <row r="103" spans="1:8" x14ac:dyDescent="0.25">
      <c r="A103" s="4">
        <v>43804</v>
      </c>
      <c r="B103" s="3" t="s">
        <v>103</v>
      </c>
      <c r="C103" s="3" t="s">
        <v>13</v>
      </c>
      <c r="D103" s="3">
        <v>20</v>
      </c>
      <c r="F103" s="3">
        <v>8</v>
      </c>
      <c r="G103" s="3">
        <v>3</v>
      </c>
      <c r="H103" s="6">
        <f t="shared" si="4"/>
        <v>0.375</v>
      </c>
    </row>
    <row r="104" spans="1:8" x14ac:dyDescent="0.25">
      <c r="A104" s="4">
        <v>43806</v>
      </c>
      <c r="B104" s="3" t="s">
        <v>13</v>
      </c>
      <c r="C104" s="3" t="s">
        <v>104</v>
      </c>
      <c r="D104" s="3">
        <v>19</v>
      </c>
      <c r="F104" s="3">
        <v>5</v>
      </c>
      <c r="G104" s="3">
        <v>1</v>
      </c>
      <c r="H104" s="6">
        <f t="shared" si="4"/>
        <v>0.2</v>
      </c>
    </row>
    <row r="105" spans="1:8" x14ac:dyDescent="0.25">
      <c r="A105" s="4">
        <v>43810</v>
      </c>
      <c r="B105" s="3" t="s">
        <v>13</v>
      </c>
      <c r="C105" s="3" t="s">
        <v>105</v>
      </c>
      <c r="D105" s="3">
        <v>20</v>
      </c>
      <c r="F105" s="3">
        <v>7</v>
      </c>
      <c r="G105" s="3">
        <v>2</v>
      </c>
      <c r="H105" s="6">
        <f t="shared" si="4"/>
        <v>0.2857142857142857</v>
      </c>
    </row>
    <row r="106" spans="1:8" x14ac:dyDescent="0.25">
      <c r="A106" s="4">
        <v>43820</v>
      </c>
      <c r="B106" s="3" t="s">
        <v>13</v>
      </c>
      <c r="C106" s="3" t="s">
        <v>100</v>
      </c>
      <c r="D106" s="3">
        <v>20</v>
      </c>
      <c r="F106" s="3">
        <v>9</v>
      </c>
      <c r="G106" s="3">
        <v>5</v>
      </c>
      <c r="H106" s="6">
        <f t="shared" si="4"/>
        <v>0.55555555555555558</v>
      </c>
    </row>
    <row r="107" spans="1:8" x14ac:dyDescent="0.25">
      <c r="A107" s="4">
        <v>43827</v>
      </c>
      <c r="B107" s="3" t="s">
        <v>97</v>
      </c>
      <c r="C107" s="3" t="s">
        <v>13</v>
      </c>
      <c r="D107" s="3">
        <v>20</v>
      </c>
      <c r="F107" s="3">
        <v>9</v>
      </c>
      <c r="G107" s="3">
        <v>3</v>
      </c>
      <c r="H107" s="6">
        <f t="shared" si="4"/>
        <v>0.33333333333333331</v>
      </c>
    </row>
    <row r="108" spans="1:8" x14ac:dyDescent="0.25">
      <c r="A108" s="4">
        <v>43837</v>
      </c>
      <c r="B108" s="3" t="s">
        <v>38</v>
      </c>
      <c r="C108" s="3" t="s">
        <v>13</v>
      </c>
      <c r="D108" s="3">
        <v>21</v>
      </c>
      <c r="F108" s="3">
        <v>9</v>
      </c>
      <c r="G108" s="3">
        <v>4</v>
      </c>
      <c r="H108" s="6">
        <f t="shared" si="4"/>
        <v>0.44444444444444442</v>
      </c>
    </row>
    <row r="109" spans="1:8" x14ac:dyDescent="0.25">
      <c r="A109" s="4">
        <v>43841</v>
      </c>
      <c r="B109" s="3" t="s">
        <v>106</v>
      </c>
      <c r="C109" s="3" t="s">
        <v>13</v>
      </c>
      <c r="D109" s="3">
        <v>21</v>
      </c>
      <c r="F109" s="3">
        <v>8</v>
      </c>
      <c r="G109" s="3">
        <v>3</v>
      </c>
      <c r="H109" s="6">
        <f t="shared" si="4"/>
        <v>0.375</v>
      </c>
    </row>
    <row r="110" spans="1:8" x14ac:dyDescent="0.25">
      <c r="A110" s="4">
        <v>43841</v>
      </c>
      <c r="B110" s="3" t="s">
        <v>107</v>
      </c>
      <c r="C110" s="3" t="s">
        <v>13</v>
      </c>
      <c r="D110" s="3">
        <v>21</v>
      </c>
      <c r="F110" s="3">
        <v>9</v>
      </c>
      <c r="G110" s="3">
        <v>4</v>
      </c>
      <c r="H110" s="6">
        <f t="shared" si="4"/>
        <v>0.44444444444444442</v>
      </c>
    </row>
    <row r="111" spans="1:8" x14ac:dyDescent="0.25">
      <c r="A111" s="4">
        <v>43848</v>
      </c>
      <c r="B111" s="3" t="s">
        <v>13</v>
      </c>
      <c r="C111" s="3" t="s">
        <v>90</v>
      </c>
      <c r="D111" s="3">
        <v>20</v>
      </c>
      <c r="F111" s="3">
        <v>7</v>
      </c>
      <c r="G111" s="3">
        <v>2</v>
      </c>
      <c r="H111" s="6">
        <f t="shared" si="4"/>
        <v>0.2857142857142857</v>
      </c>
    </row>
    <row r="112" spans="1:8" x14ac:dyDescent="0.25">
      <c r="A112" s="4">
        <v>43854</v>
      </c>
      <c r="B112" s="3" t="s">
        <v>108</v>
      </c>
      <c r="C112" s="3" t="s">
        <v>13</v>
      </c>
      <c r="D112" s="3">
        <v>21</v>
      </c>
      <c r="F112" s="3">
        <v>6</v>
      </c>
      <c r="G112" s="3">
        <v>2</v>
      </c>
      <c r="H112" s="6">
        <f t="shared" si="4"/>
        <v>0.33333333333333331</v>
      </c>
    </row>
    <row r="113" spans="1:8" x14ac:dyDescent="0.25">
      <c r="A113" s="4">
        <v>43855</v>
      </c>
      <c r="B113" s="3" t="s">
        <v>89</v>
      </c>
      <c r="C113" s="3" t="s">
        <v>13</v>
      </c>
      <c r="D113" s="3">
        <v>20</v>
      </c>
      <c r="F113" s="3">
        <v>7</v>
      </c>
      <c r="G113" s="3">
        <v>3</v>
      </c>
      <c r="H113" s="6">
        <f t="shared" si="4"/>
        <v>0.42857142857142855</v>
      </c>
    </row>
    <row r="114" spans="1:8" x14ac:dyDescent="0.25">
      <c r="A114" s="4">
        <v>43862</v>
      </c>
      <c r="B114" s="3" t="s">
        <v>109</v>
      </c>
      <c r="C114" s="3" t="s">
        <v>13</v>
      </c>
      <c r="D114" s="3">
        <v>21</v>
      </c>
      <c r="F114" s="3">
        <v>11</v>
      </c>
      <c r="G114" s="3">
        <v>4</v>
      </c>
      <c r="H114" s="6">
        <f t="shared" si="4"/>
        <v>0.36363636363636365</v>
      </c>
    </row>
    <row r="115" spans="1:8" x14ac:dyDescent="0.25">
      <c r="A115" s="4">
        <v>43880</v>
      </c>
      <c r="B115" s="3" t="s">
        <v>110</v>
      </c>
      <c r="C115" s="3" t="s">
        <v>13</v>
      </c>
      <c r="D115" s="3">
        <v>21</v>
      </c>
      <c r="F115" s="3">
        <v>10</v>
      </c>
      <c r="G115" s="3">
        <v>6</v>
      </c>
      <c r="H115" s="6">
        <f t="shared" si="4"/>
        <v>0.6</v>
      </c>
    </row>
    <row r="116" spans="1:8" x14ac:dyDescent="0.25">
      <c r="A116" s="4">
        <v>43883</v>
      </c>
      <c r="B116" s="3" t="s">
        <v>111</v>
      </c>
      <c r="C116" s="3" t="s">
        <v>13</v>
      </c>
      <c r="D116" s="3">
        <v>23</v>
      </c>
      <c r="F116" s="3">
        <v>10</v>
      </c>
      <c r="G116" s="3">
        <v>4</v>
      </c>
      <c r="H116" s="6">
        <f t="shared" si="4"/>
        <v>0.4</v>
      </c>
    </row>
    <row r="117" spans="1:8" x14ac:dyDescent="0.25">
      <c r="A117" s="4">
        <v>43887</v>
      </c>
      <c r="B117" s="3" t="s">
        <v>112</v>
      </c>
      <c r="C117" s="3" t="s">
        <v>13</v>
      </c>
      <c r="D117" s="3">
        <v>22</v>
      </c>
      <c r="F117" s="3">
        <v>6</v>
      </c>
      <c r="G117" s="3">
        <v>2</v>
      </c>
      <c r="H117" s="6">
        <f t="shared" si="4"/>
        <v>0.33333333333333331</v>
      </c>
    </row>
    <row r="118" spans="1:8" x14ac:dyDescent="0.25">
      <c r="A118" s="4">
        <v>43890</v>
      </c>
      <c r="B118" s="3" t="s">
        <v>113</v>
      </c>
      <c r="C118" s="3" t="s">
        <v>13</v>
      </c>
      <c r="D118" s="3">
        <v>23</v>
      </c>
      <c r="F118" s="3">
        <v>8</v>
      </c>
      <c r="G118" s="3">
        <v>2</v>
      </c>
      <c r="H118" s="6">
        <f t="shared" si="4"/>
        <v>0.25</v>
      </c>
    </row>
    <row r="119" spans="1:8" x14ac:dyDescent="0.25">
      <c r="A119" s="4">
        <v>43897</v>
      </c>
      <c r="B119" s="3" t="s">
        <v>13</v>
      </c>
      <c r="C119" s="3" t="s">
        <v>114</v>
      </c>
      <c r="D119" s="3">
        <v>21</v>
      </c>
      <c r="F119" s="3">
        <v>6</v>
      </c>
      <c r="G119" s="3">
        <v>4</v>
      </c>
      <c r="H119" s="6">
        <f t="shared" si="4"/>
        <v>0.66666666666666663</v>
      </c>
    </row>
    <row r="120" spans="1:8" x14ac:dyDescent="0.25">
      <c r="A120" s="4">
        <v>43901</v>
      </c>
      <c r="B120" s="3" t="s">
        <v>115</v>
      </c>
      <c r="C120" s="3" t="s">
        <v>13</v>
      </c>
      <c r="D120" s="3">
        <v>20</v>
      </c>
      <c r="F120" s="3">
        <v>9</v>
      </c>
      <c r="G120" s="3">
        <v>4</v>
      </c>
      <c r="H120" s="6">
        <f t="shared" si="4"/>
        <v>0.44444444444444442</v>
      </c>
    </row>
    <row r="121" spans="1:8" x14ac:dyDescent="0.25">
      <c r="A121" s="4">
        <v>43904</v>
      </c>
      <c r="B121" s="3" t="s">
        <v>116</v>
      </c>
      <c r="C121" s="3" t="s">
        <v>13</v>
      </c>
      <c r="D121" s="3">
        <v>21</v>
      </c>
      <c r="F121" s="3">
        <v>9</v>
      </c>
      <c r="G121" s="3">
        <v>5</v>
      </c>
      <c r="H121" s="6">
        <f t="shared" si="4"/>
        <v>0.55555555555555558</v>
      </c>
    </row>
    <row r="122" spans="1:8" x14ac:dyDescent="0.25">
      <c r="A122" s="4">
        <v>43908</v>
      </c>
      <c r="B122" s="3" t="s">
        <v>13</v>
      </c>
      <c r="C122" s="3" t="s">
        <v>117</v>
      </c>
      <c r="D122" s="3">
        <v>21</v>
      </c>
      <c r="F122" s="3">
        <v>8</v>
      </c>
      <c r="G122" s="3">
        <v>2</v>
      </c>
      <c r="H122" s="6">
        <f t="shared" si="4"/>
        <v>0.25</v>
      </c>
    </row>
    <row r="123" spans="1:8" x14ac:dyDescent="0.25">
      <c r="A123" s="4">
        <v>43910</v>
      </c>
      <c r="B123" s="3" t="s">
        <v>13</v>
      </c>
      <c r="C123" s="3" t="s">
        <v>118</v>
      </c>
      <c r="D123" s="3">
        <v>21</v>
      </c>
      <c r="F123" s="3">
        <v>10</v>
      </c>
      <c r="G123" s="3">
        <v>7</v>
      </c>
      <c r="H123" s="6">
        <f t="shared" si="4"/>
        <v>0.7</v>
      </c>
    </row>
    <row r="124" spans="1:8" x14ac:dyDescent="0.25">
      <c r="A124" s="4">
        <v>43911</v>
      </c>
      <c r="B124" s="3" t="s">
        <v>13</v>
      </c>
      <c r="C124" s="3" t="s">
        <v>119</v>
      </c>
      <c r="D124" s="3">
        <v>22</v>
      </c>
      <c r="F124" s="3">
        <v>8</v>
      </c>
      <c r="G124" s="3">
        <v>3</v>
      </c>
      <c r="H124" s="6">
        <f t="shared" si="4"/>
        <v>0.375</v>
      </c>
    </row>
    <row r="125" spans="1:8" x14ac:dyDescent="0.25">
      <c r="A125" s="4">
        <v>43911</v>
      </c>
      <c r="B125" s="3" t="s">
        <v>13</v>
      </c>
      <c r="C125" s="3" t="s">
        <v>120</v>
      </c>
      <c r="D125" s="3">
        <v>22</v>
      </c>
      <c r="F125" s="3">
        <v>9</v>
      </c>
      <c r="G125" s="3">
        <v>3</v>
      </c>
      <c r="H125" s="6">
        <f t="shared" si="4"/>
        <v>0.33333333333333331</v>
      </c>
    </row>
    <row r="126" spans="1:8" x14ac:dyDescent="0.25">
      <c r="A126" s="4">
        <v>43913</v>
      </c>
      <c r="B126" s="3" t="s">
        <v>13</v>
      </c>
      <c r="C126" s="3" t="s">
        <v>121</v>
      </c>
      <c r="D126" s="3">
        <v>21</v>
      </c>
      <c r="F126" s="3">
        <v>10</v>
      </c>
      <c r="G126" s="3">
        <v>5</v>
      </c>
      <c r="H126" s="6">
        <f t="shared" si="4"/>
        <v>0.5</v>
      </c>
    </row>
    <row r="127" spans="1:8" x14ac:dyDescent="0.25">
      <c r="A127" s="4">
        <v>43915</v>
      </c>
      <c r="B127" s="3" t="s">
        <v>122</v>
      </c>
      <c r="C127" s="3" t="s">
        <v>13</v>
      </c>
      <c r="D127" s="3">
        <v>21</v>
      </c>
      <c r="F127" s="3">
        <v>9</v>
      </c>
      <c r="G127" s="3">
        <v>3</v>
      </c>
      <c r="H127" s="6">
        <f t="shared" si="4"/>
        <v>0.33333333333333331</v>
      </c>
    </row>
    <row r="128" spans="1:8" x14ac:dyDescent="0.25">
      <c r="A128" s="4">
        <v>43916</v>
      </c>
      <c r="B128" s="3" t="s">
        <v>13</v>
      </c>
      <c r="C128" s="3" t="s">
        <v>123</v>
      </c>
      <c r="D128" s="3">
        <v>21</v>
      </c>
      <c r="F128" s="3">
        <v>10</v>
      </c>
      <c r="G128" s="3">
        <v>3</v>
      </c>
      <c r="H128" s="6">
        <f t="shared" si="4"/>
        <v>0.3</v>
      </c>
    </row>
    <row r="129" spans="1:8" x14ac:dyDescent="0.25">
      <c r="A129" s="4">
        <v>43916</v>
      </c>
      <c r="B129" s="3" t="s">
        <v>13</v>
      </c>
      <c r="C129" s="3" t="s">
        <v>124</v>
      </c>
      <c r="D129" s="3">
        <v>21</v>
      </c>
      <c r="F129" s="3">
        <v>11</v>
      </c>
      <c r="G129" s="3">
        <v>4</v>
      </c>
      <c r="H129" s="6">
        <f t="shared" si="4"/>
        <v>0.36363636363636365</v>
      </c>
    </row>
    <row r="130" spans="1:8" x14ac:dyDescent="0.25">
      <c r="A130" s="4">
        <v>43918</v>
      </c>
      <c r="B130" s="3" t="s">
        <v>125</v>
      </c>
      <c r="C130" s="3" t="s">
        <v>13</v>
      </c>
      <c r="D130" s="3">
        <v>22</v>
      </c>
      <c r="F130" s="3">
        <v>8</v>
      </c>
      <c r="G130" s="3">
        <v>2</v>
      </c>
      <c r="H130" s="6">
        <f t="shared" si="4"/>
        <v>0.25</v>
      </c>
    </row>
    <row r="131" spans="1:8" x14ac:dyDescent="0.25">
      <c r="A131" s="4">
        <v>43925</v>
      </c>
      <c r="B131" s="3" t="s">
        <v>13</v>
      </c>
      <c r="C131" s="3" t="s">
        <v>125</v>
      </c>
      <c r="D131" s="3">
        <v>23</v>
      </c>
      <c r="F131" s="3">
        <v>9</v>
      </c>
      <c r="G131" s="3">
        <v>4</v>
      </c>
      <c r="H131" s="6">
        <f t="shared" si="4"/>
        <v>0.44444444444444442</v>
      </c>
    </row>
    <row r="132" spans="1:8" x14ac:dyDescent="0.25">
      <c r="A132" s="4">
        <v>43929</v>
      </c>
      <c r="B132" s="3" t="s">
        <v>126</v>
      </c>
      <c r="C132" s="3" t="s">
        <v>13</v>
      </c>
      <c r="D132" s="3">
        <v>23</v>
      </c>
      <c r="F132" s="3">
        <v>6</v>
      </c>
      <c r="G132" s="3">
        <v>4</v>
      </c>
      <c r="H132" s="6">
        <f t="shared" si="4"/>
        <v>0.66666666666666663</v>
      </c>
    </row>
    <row r="133" spans="1:8" x14ac:dyDescent="0.25">
      <c r="A133" s="4">
        <v>43932</v>
      </c>
      <c r="B133" s="3" t="s">
        <v>119</v>
      </c>
      <c r="C133" s="3" t="s">
        <v>13</v>
      </c>
      <c r="D133" s="3">
        <v>23</v>
      </c>
      <c r="F133" s="3">
        <v>8</v>
      </c>
      <c r="G133" s="3">
        <v>5</v>
      </c>
      <c r="H133" s="6">
        <f t="shared" si="4"/>
        <v>0.625</v>
      </c>
    </row>
    <row r="134" spans="1:8" x14ac:dyDescent="0.25">
      <c r="A134" s="4">
        <v>43939</v>
      </c>
      <c r="B134" s="3" t="s">
        <v>13</v>
      </c>
      <c r="C134" s="3" t="s">
        <v>127</v>
      </c>
      <c r="D134" s="3">
        <v>22</v>
      </c>
      <c r="F134" s="3">
        <v>7</v>
      </c>
      <c r="G134" s="3">
        <v>2</v>
      </c>
      <c r="H134" s="6">
        <f t="shared" si="4"/>
        <v>0.2857142857142857</v>
      </c>
    </row>
    <row r="135" spans="1:8" x14ac:dyDescent="0.25">
      <c r="A135" s="4">
        <v>43943</v>
      </c>
      <c r="B135" s="3" t="s">
        <v>128</v>
      </c>
      <c r="C135" s="3" t="s">
        <v>13</v>
      </c>
      <c r="D135" s="3">
        <v>22</v>
      </c>
      <c r="F135" s="3">
        <v>9</v>
      </c>
      <c r="G135" s="3">
        <v>4</v>
      </c>
      <c r="H135" s="6">
        <f t="shared" si="4"/>
        <v>0.44444444444444442</v>
      </c>
    </row>
    <row r="136" spans="1:8" x14ac:dyDescent="0.25">
      <c r="A136" s="4">
        <v>43946</v>
      </c>
      <c r="B136" s="3" t="s">
        <v>114</v>
      </c>
      <c r="C136" s="3" t="s">
        <v>13</v>
      </c>
      <c r="D136" s="3">
        <v>24</v>
      </c>
      <c r="F136" s="3">
        <v>9</v>
      </c>
      <c r="G136" s="3">
        <v>4</v>
      </c>
      <c r="H136" s="6">
        <f t="shared" si="4"/>
        <v>0.44444444444444442</v>
      </c>
    </row>
    <row r="137" spans="1:8" x14ac:dyDescent="0.25">
      <c r="A137" s="4">
        <v>43949</v>
      </c>
      <c r="B137" s="3" t="s">
        <v>128</v>
      </c>
      <c r="C137" s="3" t="s">
        <v>13</v>
      </c>
      <c r="D137" s="3">
        <v>24</v>
      </c>
      <c r="F137" s="3">
        <v>9</v>
      </c>
      <c r="G137" s="3">
        <v>5</v>
      </c>
      <c r="H137" s="6">
        <f t="shared" si="4"/>
        <v>0.55555555555555558</v>
      </c>
    </row>
    <row r="138" spans="1:8" x14ac:dyDescent="0.25">
      <c r="A138" s="4">
        <v>43953</v>
      </c>
      <c r="B138" s="3" t="s">
        <v>13</v>
      </c>
      <c r="C138" s="3" t="s">
        <v>113</v>
      </c>
      <c r="D138" s="3">
        <v>23</v>
      </c>
      <c r="F138" s="3">
        <v>8</v>
      </c>
      <c r="G138" s="3">
        <v>4</v>
      </c>
      <c r="H138" s="6">
        <f t="shared" si="4"/>
        <v>0.5</v>
      </c>
    </row>
    <row r="139" spans="1:8" x14ac:dyDescent="0.25">
      <c r="A139" s="4">
        <v>43960</v>
      </c>
      <c r="B139" s="3" t="s">
        <v>13</v>
      </c>
      <c r="C139" s="3" t="s">
        <v>111</v>
      </c>
      <c r="D139" s="3">
        <v>24</v>
      </c>
      <c r="F139" s="3">
        <v>7</v>
      </c>
      <c r="G139" s="3">
        <v>4</v>
      </c>
      <c r="H139" s="6">
        <f t="shared" si="4"/>
        <v>0.5714285714285714</v>
      </c>
    </row>
    <row r="140" spans="1:8" x14ac:dyDescent="0.25">
      <c r="A140" s="4">
        <v>43967</v>
      </c>
      <c r="B140" s="3" t="s">
        <v>129</v>
      </c>
      <c r="C140" s="3" t="s">
        <v>13</v>
      </c>
      <c r="D140" s="3">
        <v>21</v>
      </c>
      <c r="F140" s="3">
        <v>9</v>
      </c>
      <c r="G140" s="3">
        <v>4</v>
      </c>
      <c r="H140" s="6">
        <f t="shared" si="4"/>
        <v>0.44444444444444442</v>
      </c>
    </row>
    <row r="141" spans="1:8" x14ac:dyDescent="0.25">
      <c r="A141" s="4">
        <v>43969</v>
      </c>
      <c r="B141" s="3" t="s">
        <v>13</v>
      </c>
      <c r="C141" s="3" t="s">
        <v>130</v>
      </c>
      <c r="D141" s="3">
        <v>23</v>
      </c>
      <c r="F141" s="3">
        <v>9</v>
      </c>
      <c r="G141" s="3">
        <v>4</v>
      </c>
      <c r="H141" s="6">
        <f t="shared" si="4"/>
        <v>0.44444444444444442</v>
      </c>
    </row>
    <row r="142" spans="1:8" x14ac:dyDescent="0.25">
      <c r="A142" s="4">
        <v>43970</v>
      </c>
      <c r="B142" s="3" t="s">
        <v>131</v>
      </c>
      <c r="C142" s="3" t="s">
        <v>13</v>
      </c>
      <c r="D142" s="3">
        <v>23</v>
      </c>
      <c r="F142" s="3">
        <v>8</v>
      </c>
      <c r="G142" s="3">
        <v>5</v>
      </c>
      <c r="H142" s="6">
        <f t="shared" si="4"/>
        <v>0.625</v>
      </c>
    </row>
    <row r="143" spans="1:8" x14ac:dyDescent="0.25">
      <c r="A143" s="4">
        <v>43970</v>
      </c>
      <c r="B143" s="3" t="s">
        <v>132</v>
      </c>
      <c r="C143" s="3" t="s">
        <v>13</v>
      </c>
      <c r="D143" s="3">
        <v>21</v>
      </c>
      <c r="F143" s="3">
        <v>9</v>
      </c>
      <c r="G143" s="3">
        <v>5</v>
      </c>
      <c r="H143" s="6">
        <f t="shared" si="4"/>
        <v>0.55555555555555558</v>
      </c>
    </row>
    <row r="144" spans="1:8" x14ac:dyDescent="0.25">
      <c r="A144" s="4">
        <v>43971</v>
      </c>
      <c r="B144" s="3" t="s">
        <v>13</v>
      </c>
      <c r="C144" s="3" t="s">
        <v>133</v>
      </c>
      <c r="D144" s="3">
        <v>23</v>
      </c>
      <c r="F144" s="3">
        <v>9</v>
      </c>
      <c r="G144" s="3">
        <v>3</v>
      </c>
      <c r="H144" s="6">
        <f t="shared" si="4"/>
        <v>0.33333333333333331</v>
      </c>
    </row>
    <row r="145" spans="1:8" x14ac:dyDescent="0.25">
      <c r="A145" s="4">
        <v>43971</v>
      </c>
      <c r="B145" s="3" t="s">
        <v>134</v>
      </c>
      <c r="C145" s="3" t="s">
        <v>13</v>
      </c>
      <c r="D145" s="3">
        <v>22</v>
      </c>
      <c r="F145" s="3">
        <v>9</v>
      </c>
      <c r="G145" s="3">
        <v>2</v>
      </c>
      <c r="H145" s="6">
        <f t="shared" si="4"/>
        <v>0.22222222222222221</v>
      </c>
    </row>
    <row r="146" spans="1:8" x14ac:dyDescent="0.25">
      <c r="A146" s="4">
        <v>43972</v>
      </c>
      <c r="B146" s="3" t="s">
        <v>135</v>
      </c>
      <c r="C146" s="3" t="s">
        <v>13</v>
      </c>
      <c r="D146" s="3">
        <v>23</v>
      </c>
      <c r="F146" s="3">
        <v>8</v>
      </c>
      <c r="G146" s="3">
        <v>5</v>
      </c>
      <c r="H146" s="6">
        <f t="shared" si="4"/>
        <v>0.625</v>
      </c>
    </row>
    <row r="147" spans="1:8" x14ac:dyDescent="0.25">
      <c r="A147" s="4">
        <v>43972</v>
      </c>
      <c r="B147" s="3" t="s">
        <v>13</v>
      </c>
      <c r="C147" s="3" t="s">
        <v>136</v>
      </c>
      <c r="D147" s="3">
        <v>22</v>
      </c>
      <c r="F147" s="3">
        <v>5</v>
      </c>
      <c r="G147" s="3">
        <v>2</v>
      </c>
      <c r="H147" s="6">
        <f t="shared" si="4"/>
        <v>0.4</v>
      </c>
    </row>
    <row r="148" spans="1:8" x14ac:dyDescent="0.25">
      <c r="A148" s="4">
        <v>43972</v>
      </c>
      <c r="B148" s="3" t="s">
        <v>137</v>
      </c>
      <c r="C148" s="3" t="s">
        <v>13</v>
      </c>
      <c r="D148" s="3">
        <v>21</v>
      </c>
      <c r="F148" s="3">
        <v>5</v>
      </c>
      <c r="G148" s="3">
        <v>2</v>
      </c>
      <c r="H148" s="6">
        <f t="shared" si="4"/>
        <v>0.4</v>
      </c>
    </row>
    <row r="149" spans="1:8" x14ac:dyDescent="0.25">
      <c r="A149" s="4">
        <v>43973</v>
      </c>
      <c r="B149" s="3" t="s">
        <v>138</v>
      </c>
      <c r="C149" s="3" t="s">
        <v>13</v>
      </c>
      <c r="D149" s="3">
        <v>21</v>
      </c>
      <c r="F149" s="3">
        <v>10</v>
      </c>
      <c r="G149" s="3">
        <v>4</v>
      </c>
      <c r="H149" s="6">
        <f t="shared" si="4"/>
        <v>0.4</v>
      </c>
    </row>
    <row r="150" spans="1:8" x14ac:dyDescent="0.25">
      <c r="A150" s="4">
        <v>43976</v>
      </c>
      <c r="B150" s="3" t="s">
        <v>13</v>
      </c>
      <c r="C150" s="3" t="s">
        <v>139</v>
      </c>
      <c r="D150" s="3">
        <v>22</v>
      </c>
      <c r="F150" s="3">
        <v>6</v>
      </c>
      <c r="G150" s="3">
        <v>4</v>
      </c>
      <c r="H150" s="6">
        <f t="shared" si="4"/>
        <v>0.66666666666666663</v>
      </c>
    </row>
    <row r="151" spans="1:8" x14ac:dyDescent="0.25">
      <c r="A151" s="4">
        <v>43977</v>
      </c>
      <c r="B151" s="3" t="s">
        <v>13</v>
      </c>
      <c r="C151" s="3" t="s">
        <v>140</v>
      </c>
      <c r="D151" s="3">
        <v>23</v>
      </c>
      <c r="F151" s="3">
        <v>6</v>
      </c>
      <c r="G151" s="3">
        <v>4</v>
      </c>
      <c r="H151" s="6">
        <f t="shared" si="4"/>
        <v>0.66666666666666663</v>
      </c>
    </row>
    <row r="152" spans="1:8" x14ac:dyDescent="0.25">
      <c r="A152" s="4">
        <v>43977</v>
      </c>
      <c r="B152" s="3" t="s">
        <v>141</v>
      </c>
      <c r="C152" s="3" t="s">
        <v>13</v>
      </c>
      <c r="D152" s="3">
        <v>23</v>
      </c>
      <c r="F152" s="3">
        <v>8</v>
      </c>
      <c r="G152" s="3">
        <v>3</v>
      </c>
      <c r="H152" s="6">
        <f t="shared" si="4"/>
        <v>0.375</v>
      </c>
    </row>
    <row r="153" spans="1:8" x14ac:dyDescent="0.25">
      <c r="A153" s="4">
        <v>43977</v>
      </c>
      <c r="B153" s="3" t="s">
        <v>142</v>
      </c>
      <c r="C153" s="3" t="s">
        <v>13</v>
      </c>
      <c r="D153" s="3">
        <v>23</v>
      </c>
      <c r="F153" s="3">
        <v>6</v>
      </c>
      <c r="G153" s="3">
        <v>2</v>
      </c>
      <c r="H153" s="6">
        <f t="shared" si="4"/>
        <v>0.33333333333333331</v>
      </c>
    </row>
    <row r="154" spans="1:8" x14ac:dyDescent="0.25">
      <c r="A154" s="4">
        <v>43978</v>
      </c>
      <c r="B154" s="3" t="s">
        <v>13</v>
      </c>
      <c r="C154" s="3" t="s">
        <v>143</v>
      </c>
      <c r="D154" s="3">
        <v>23</v>
      </c>
      <c r="F154" s="3">
        <v>7</v>
      </c>
      <c r="G154" s="3">
        <v>3</v>
      </c>
      <c r="H154" s="6">
        <f t="shared" si="4"/>
        <v>0.42857142857142855</v>
      </c>
    </row>
    <row r="155" spans="1:8" x14ac:dyDescent="0.25">
      <c r="A155" s="4">
        <v>43978</v>
      </c>
      <c r="B155" s="3" t="s">
        <v>144</v>
      </c>
      <c r="C155" s="3" t="s">
        <v>13</v>
      </c>
      <c r="D155" s="3">
        <v>23</v>
      </c>
      <c r="F155" s="3">
        <v>7</v>
      </c>
      <c r="G155" s="3">
        <v>3</v>
      </c>
      <c r="H155" s="6">
        <f t="shared" si="4"/>
        <v>0.42857142857142855</v>
      </c>
    </row>
    <row r="156" spans="1:8" x14ac:dyDescent="0.25">
      <c r="A156" s="4">
        <v>43978</v>
      </c>
      <c r="B156" s="3" t="s">
        <v>13</v>
      </c>
      <c r="C156" s="3" t="s">
        <v>145</v>
      </c>
      <c r="D156" s="3">
        <v>24</v>
      </c>
      <c r="F156" s="3">
        <v>9</v>
      </c>
      <c r="G156" s="3">
        <v>4</v>
      </c>
      <c r="H156" s="6">
        <f t="shared" si="4"/>
        <v>0.44444444444444442</v>
      </c>
    </row>
    <row r="157" spans="1:8" x14ac:dyDescent="0.25">
      <c r="A157" s="4">
        <v>43979</v>
      </c>
      <c r="B157" s="3" t="s">
        <v>13</v>
      </c>
      <c r="C157" s="3" t="s">
        <v>146</v>
      </c>
      <c r="D157" s="3">
        <v>23</v>
      </c>
      <c r="F157" s="3">
        <v>7</v>
      </c>
      <c r="G157" s="3">
        <v>4</v>
      </c>
      <c r="H157" s="6">
        <f t="shared" si="4"/>
        <v>0.5714285714285714</v>
      </c>
    </row>
    <row r="158" spans="1:8" x14ac:dyDescent="0.25">
      <c r="A158" s="4">
        <v>43979</v>
      </c>
      <c r="B158" s="3" t="s">
        <v>13</v>
      </c>
      <c r="C158" s="3" t="s">
        <v>147</v>
      </c>
      <c r="D158" s="3">
        <v>23</v>
      </c>
      <c r="F158" s="3">
        <v>8</v>
      </c>
      <c r="G158" s="3">
        <v>3</v>
      </c>
      <c r="H158" s="6">
        <f t="shared" si="4"/>
        <v>0.375</v>
      </c>
    </row>
    <row r="159" spans="1:8" x14ac:dyDescent="0.25">
      <c r="A159" s="4">
        <v>43979</v>
      </c>
      <c r="B159" s="3" t="s">
        <v>148</v>
      </c>
      <c r="C159" s="3" t="s">
        <v>13</v>
      </c>
      <c r="D159" s="3">
        <v>24</v>
      </c>
      <c r="F159" s="3">
        <v>8</v>
      </c>
      <c r="G159" s="3">
        <v>3</v>
      </c>
      <c r="H159" s="6">
        <f t="shared" si="4"/>
        <v>0.375</v>
      </c>
    </row>
    <row r="160" spans="1:8" x14ac:dyDescent="0.25">
      <c r="A160" s="4">
        <v>43988</v>
      </c>
      <c r="B160" s="3" t="s">
        <v>125</v>
      </c>
      <c r="C160" s="3" t="s">
        <v>13</v>
      </c>
      <c r="D160" s="3">
        <v>23</v>
      </c>
      <c r="F160" s="3">
        <v>7</v>
      </c>
      <c r="G160" s="3">
        <v>3</v>
      </c>
      <c r="H160" s="6">
        <f t="shared" si="4"/>
        <v>0.42857142857142855</v>
      </c>
    </row>
    <row r="161" spans="1:8" x14ac:dyDescent="0.25">
      <c r="A161" s="4">
        <v>43992</v>
      </c>
      <c r="B161" s="3" t="s">
        <v>149</v>
      </c>
      <c r="C161" s="3" t="s">
        <v>13</v>
      </c>
      <c r="D161" s="3">
        <v>17</v>
      </c>
      <c r="F161" s="3">
        <v>5</v>
      </c>
      <c r="G161" s="3">
        <v>1</v>
      </c>
      <c r="H161" s="6">
        <f t="shared" si="4"/>
        <v>0.2</v>
      </c>
    </row>
    <row r="162" spans="1:8" x14ac:dyDescent="0.25">
      <c r="A162" s="4">
        <v>43995</v>
      </c>
      <c r="C162" s="3" t="s">
        <v>150</v>
      </c>
      <c r="D162" s="3">
        <v>22</v>
      </c>
      <c r="F162" s="3">
        <v>7</v>
      </c>
      <c r="G162" s="3">
        <v>3</v>
      </c>
      <c r="H162" s="6">
        <f t="shared" si="4"/>
        <v>0.42857142857142855</v>
      </c>
    </row>
    <row r="163" spans="1:8" x14ac:dyDescent="0.25">
      <c r="A163" s="4">
        <v>43999</v>
      </c>
      <c r="B163" s="3" t="s">
        <v>151</v>
      </c>
      <c r="D163" s="3">
        <v>21</v>
      </c>
      <c r="F163" s="3">
        <v>5</v>
      </c>
      <c r="G163" s="3">
        <v>2</v>
      </c>
      <c r="H163" s="6">
        <f t="shared" si="4"/>
        <v>0.4</v>
      </c>
    </row>
    <row r="164" spans="1:8" x14ac:dyDescent="0.25">
      <c r="A164" s="4">
        <v>44002</v>
      </c>
      <c r="B164" s="3" t="s">
        <v>116</v>
      </c>
      <c r="D164" s="3">
        <v>23</v>
      </c>
      <c r="F164" s="3">
        <v>9</v>
      </c>
      <c r="G164" s="3">
        <v>4</v>
      </c>
      <c r="H164" s="6">
        <f t="shared" si="4"/>
        <v>0.44444444444444442</v>
      </c>
    </row>
    <row r="165" spans="1:8" x14ac:dyDescent="0.25">
      <c r="A165" s="4">
        <v>44006</v>
      </c>
      <c r="B165" s="3" t="s">
        <v>152</v>
      </c>
      <c r="D165" s="3">
        <v>22</v>
      </c>
      <c r="F165" s="3">
        <v>9</v>
      </c>
      <c r="G165" s="3">
        <v>5</v>
      </c>
      <c r="H165" s="6">
        <f t="shared" si="4"/>
        <v>0.55555555555555558</v>
      </c>
    </row>
    <row r="166" spans="1:8" x14ac:dyDescent="0.25">
      <c r="A166" s="4">
        <v>44007</v>
      </c>
      <c r="B166" s="3" t="s">
        <v>153</v>
      </c>
      <c r="D166" s="3">
        <v>23</v>
      </c>
      <c r="F166" s="3">
        <v>8</v>
      </c>
      <c r="G166" s="3">
        <v>5</v>
      </c>
      <c r="H166" s="6">
        <f t="shared" si="4"/>
        <v>0.625</v>
      </c>
    </row>
    <row r="167" spans="1:8" x14ac:dyDescent="0.25">
      <c r="A167" s="4">
        <v>44008</v>
      </c>
      <c r="B167" s="3" t="s">
        <v>154</v>
      </c>
      <c r="D167" s="3">
        <v>24</v>
      </c>
      <c r="F167" s="3">
        <v>7</v>
      </c>
      <c r="G167" s="3">
        <v>3</v>
      </c>
      <c r="H167" s="6">
        <f t="shared" si="4"/>
        <v>0.42857142857142855</v>
      </c>
    </row>
    <row r="168" spans="1:8" x14ac:dyDescent="0.25">
      <c r="A168" s="4">
        <v>44010</v>
      </c>
      <c r="C168" s="3" t="s">
        <v>155</v>
      </c>
      <c r="D168" s="3">
        <v>24</v>
      </c>
      <c r="F168" s="3">
        <v>7</v>
      </c>
      <c r="G168" s="3">
        <v>2</v>
      </c>
      <c r="H168" s="6">
        <f t="shared" si="4"/>
        <v>0.2857142857142857</v>
      </c>
    </row>
    <row r="169" spans="1:8" x14ac:dyDescent="0.25">
      <c r="A169" s="4">
        <v>44012</v>
      </c>
      <c r="B169" s="3" t="s">
        <v>156</v>
      </c>
      <c r="D169" s="3">
        <v>24</v>
      </c>
      <c r="F169" s="3">
        <v>7</v>
      </c>
      <c r="G169" s="3">
        <v>4</v>
      </c>
      <c r="H169" s="6">
        <f t="shared" si="4"/>
        <v>0.5714285714285714</v>
      </c>
    </row>
    <row r="170" spans="1:8" x14ac:dyDescent="0.25">
      <c r="A170" s="4">
        <v>44013</v>
      </c>
      <c r="B170" s="3" t="s">
        <v>157</v>
      </c>
      <c r="D170" s="3">
        <v>23</v>
      </c>
      <c r="F170" s="3">
        <v>7</v>
      </c>
      <c r="G170" s="3">
        <v>2</v>
      </c>
      <c r="H170" s="6">
        <f t="shared" si="4"/>
        <v>0.2857142857142857</v>
      </c>
    </row>
    <row r="171" spans="1:8" x14ac:dyDescent="0.25">
      <c r="A171" s="4">
        <v>44014</v>
      </c>
      <c r="C171" s="3" t="s">
        <v>158</v>
      </c>
      <c r="D171" s="3">
        <v>24</v>
      </c>
      <c r="F171" s="3">
        <v>9</v>
      </c>
      <c r="G171" s="3">
        <v>6</v>
      </c>
      <c r="H171" s="6">
        <f t="shared" si="4"/>
        <v>0.66666666666666663</v>
      </c>
    </row>
    <row r="172" spans="1:8" x14ac:dyDescent="0.25">
      <c r="A172" s="4">
        <v>44015</v>
      </c>
      <c r="B172" s="3" t="s">
        <v>159</v>
      </c>
      <c r="D172" s="3">
        <v>24</v>
      </c>
      <c r="F172" s="3">
        <v>7</v>
      </c>
      <c r="G172" s="3">
        <v>2</v>
      </c>
      <c r="H172" s="6">
        <f t="shared" si="4"/>
        <v>0.2857142857142857</v>
      </c>
    </row>
    <row r="173" spans="1:8" x14ac:dyDescent="0.25">
      <c r="A173" s="4">
        <v>44017</v>
      </c>
      <c r="B173" s="3" t="s">
        <v>160</v>
      </c>
      <c r="D173" s="3">
        <v>24</v>
      </c>
      <c r="F173" s="3">
        <v>9</v>
      </c>
      <c r="G173" s="3">
        <v>5</v>
      </c>
      <c r="H173" s="6">
        <f t="shared" si="4"/>
        <v>0.55555555555555558</v>
      </c>
    </row>
    <row r="174" spans="1:8" x14ac:dyDescent="0.25">
      <c r="A174" s="4">
        <v>44019</v>
      </c>
      <c r="C174" s="3" t="s">
        <v>161</v>
      </c>
      <c r="D174" s="3">
        <v>24</v>
      </c>
      <c r="F174" s="3">
        <v>9</v>
      </c>
      <c r="G174" s="3">
        <v>5</v>
      </c>
      <c r="H174" s="6">
        <f t="shared" si="4"/>
        <v>0.55555555555555558</v>
      </c>
    </row>
    <row r="175" spans="1:8" x14ac:dyDescent="0.25">
      <c r="A175" s="4">
        <v>44020</v>
      </c>
      <c r="B175" s="3" t="s">
        <v>162</v>
      </c>
      <c r="D175" s="3">
        <v>23</v>
      </c>
      <c r="F175" s="3">
        <v>8</v>
      </c>
      <c r="G175" s="3">
        <v>2</v>
      </c>
      <c r="H175" s="6">
        <f t="shared" si="4"/>
        <v>0.25</v>
      </c>
    </row>
    <row r="176" spans="1:8" x14ac:dyDescent="0.25">
      <c r="A176" s="4">
        <v>44023</v>
      </c>
      <c r="B176" s="3" t="s">
        <v>163</v>
      </c>
      <c r="D176" s="3">
        <v>24</v>
      </c>
      <c r="F176" s="3">
        <v>8</v>
      </c>
      <c r="G176" s="3">
        <v>5</v>
      </c>
      <c r="H176" s="6">
        <f t="shared" si="4"/>
        <v>0.625</v>
      </c>
    </row>
    <row r="177" spans="1:8" x14ac:dyDescent="0.25">
      <c r="A177" s="4">
        <v>44026</v>
      </c>
      <c r="B177" s="3" t="s">
        <v>164</v>
      </c>
      <c r="D177" s="3">
        <v>24</v>
      </c>
      <c r="F177" s="3">
        <v>9</v>
      </c>
      <c r="G177" s="3">
        <v>5</v>
      </c>
      <c r="H177" s="6">
        <f t="shared" si="4"/>
        <v>0.55555555555555558</v>
      </c>
    </row>
    <row r="178" spans="1:8" x14ac:dyDescent="0.25">
      <c r="A178" s="4">
        <v>44027</v>
      </c>
      <c r="B178" s="3" t="s">
        <v>165</v>
      </c>
      <c r="D178" s="3">
        <v>22</v>
      </c>
      <c r="F178" s="3">
        <v>9</v>
      </c>
      <c r="G178" s="3">
        <v>4</v>
      </c>
      <c r="H178" s="6">
        <f t="shared" si="4"/>
        <v>0.44444444444444442</v>
      </c>
    </row>
    <row r="179" spans="1:8" x14ac:dyDescent="0.25">
      <c r="A179" s="4">
        <v>44028</v>
      </c>
      <c r="C179" s="3" t="s">
        <v>166</v>
      </c>
      <c r="D179" s="3">
        <v>23</v>
      </c>
      <c r="F179" s="3">
        <v>9</v>
      </c>
      <c r="G179" s="3">
        <v>4</v>
      </c>
      <c r="H179" s="6">
        <f t="shared" si="4"/>
        <v>0.44444444444444442</v>
      </c>
    </row>
    <row r="180" spans="1:8" x14ac:dyDescent="0.25">
      <c r="A180" s="4">
        <v>44029</v>
      </c>
      <c r="B180" s="3" t="s">
        <v>167</v>
      </c>
      <c r="D180" s="3">
        <v>24</v>
      </c>
      <c r="F180" s="3">
        <v>8</v>
      </c>
      <c r="G180" s="3">
        <v>3</v>
      </c>
      <c r="H180" s="6">
        <f t="shared" si="4"/>
        <v>0.375</v>
      </c>
    </row>
    <row r="181" spans="1:8" x14ac:dyDescent="0.25">
      <c r="A181" s="4">
        <v>44030</v>
      </c>
      <c r="C181" s="3" t="s">
        <v>168</v>
      </c>
      <c r="D181" s="3">
        <v>23</v>
      </c>
      <c r="F181" s="3">
        <v>10</v>
      </c>
      <c r="G181" s="3">
        <v>4</v>
      </c>
      <c r="H181" s="6">
        <f t="shared" si="4"/>
        <v>0.4</v>
      </c>
    </row>
    <row r="182" spans="1:8" x14ac:dyDescent="0.25">
      <c r="A182" s="4">
        <v>44031</v>
      </c>
      <c r="B182" s="3" t="s">
        <v>169</v>
      </c>
      <c r="D182" s="3">
        <v>23</v>
      </c>
      <c r="F182" s="3">
        <v>8</v>
      </c>
      <c r="G182" s="3">
        <v>3</v>
      </c>
      <c r="H182" s="6">
        <f t="shared" si="4"/>
        <v>0.375</v>
      </c>
    </row>
    <row r="183" spans="1:8" x14ac:dyDescent="0.25">
      <c r="A183" s="4">
        <v>44033</v>
      </c>
      <c r="C183" s="3" t="s">
        <v>170</v>
      </c>
      <c r="D183" s="3">
        <v>24</v>
      </c>
      <c r="F183" s="3">
        <v>7</v>
      </c>
      <c r="G183" s="3">
        <v>3</v>
      </c>
      <c r="H183" s="6">
        <f t="shared" si="4"/>
        <v>0.42857142857142855</v>
      </c>
    </row>
    <row r="184" spans="1:8" x14ac:dyDescent="0.25">
      <c r="A184" s="4">
        <v>44034</v>
      </c>
      <c r="C184" s="3" t="s">
        <v>171</v>
      </c>
      <c r="D184" s="3">
        <v>23</v>
      </c>
      <c r="F184" s="3">
        <v>3</v>
      </c>
      <c r="G184" s="3">
        <v>2</v>
      </c>
      <c r="H184" s="6">
        <f t="shared" si="4"/>
        <v>0.66666666666666663</v>
      </c>
    </row>
    <row r="185" spans="1:8" x14ac:dyDescent="0.25">
      <c r="A185" s="4">
        <v>44035</v>
      </c>
      <c r="C185" s="3" t="s">
        <v>172</v>
      </c>
      <c r="D185" s="3">
        <v>23</v>
      </c>
      <c r="F185" s="3">
        <v>7</v>
      </c>
      <c r="G185" s="3">
        <v>4</v>
      </c>
      <c r="H185" s="6">
        <f t="shared" si="4"/>
        <v>0.5714285714285714</v>
      </c>
    </row>
    <row r="186" spans="1:8" x14ac:dyDescent="0.25">
      <c r="A186" s="4"/>
      <c r="H186" s="6"/>
    </row>
    <row r="187" spans="1:8" x14ac:dyDescent="0.25">
      <c r="A187" s="4"/>
      <c r="H187" s="6"/>
    </row>
    <row r="188" spans="1:8" x14ac:dyDescent="0.25">
      <c r="A188" s="4"/>
      <c r="H188" s="6"/>
    </row>
    <row r="189" spans="1:8" x14ac:dyDescent="0.25">
      <c r="A189" s="4"/>
      <c r="H189" s="6"/>
    </row>
    <row r="190" spans="1:8" x14ac:dyDescent="0.25">
      <c r="A190" s="4"/>
      <c r="H190" s="6"/>
    </row>
    <row r="191" spans="1:8" x14ac:dyDescent="0.25">
      <c r="A191" s="4"/>
      <c r="H191" s="6"/>
    </row>
    <row r="192" spans="1:8" x14ac:dyDescent="0.25">
      <c r="A192" s="4"/>
    </row>
    <row r="193" spans="1:1" x14ac:dyDescent="0.25">
      <c r="A193" s="4"/>
    </row>
    <row r="194" spans="1:1" x14ac:dyDescent="0.25">
      <c r="A194" s="4"/>
    </row>
    <row r="195" spans="1:1" x14ac:dyDescent="0.25">
      <c r="A195" s="4"/>
    </row>
    <row r="196" spans="1:1" x14ac:dyDescent="0.25">
      <c r="A196" s="4"/>
    </row>
    <row r="197" spans="1:1" x14ac:dyDescent="0.25">
      <c r="A197" s="4"/>
    </row>
    <row r="198" spans="1:1" x14ac:dyDescent="0.25">
      <c r="A198" s="4"/>
    </row>
    <row r="199" spans="1:1" x14ac:dyDescent="0.25">
      <c r="A199" s="4"/>
    </row>
    <row r="200" spans="1:1" x14ac:dyDescent="0.25">
      <c r="A200" s="4"/>
    </row>
    <row r="201" spans="1:1" x14ac:dyDescent="0.25">
      <c r="A201" s="4"/>
    </row>
    <row r="202" spans="1:1" x14ac:dyDescent="0.25">
      <c r="A202" s="4"/>
    </row>
    <row r="203" spans="1:1" x14ac:dyDescent="0.25">
      <c r="A203" s="4"/>
    </row>
    <row r="204" spans="1:1" x14ac:dyDescent="0.25">
      <c r="A204" s="4"/>
    </row>
    <row r="205" spans="1:1" x14ac:dyDescent="0.25">
      <c r="A205" s="4"/>
    </row>
    <row r="206" spans="1:1" x14ac:dyDescent="0.25">
      <c r="A206" s="4"/>
    </row>
    <row r="207" spans="1:1" x14ac:dyDescent="0.25">
      <c r="A207" s="4"/>
    </row>
    <row r="208" spans="1:1" x14ac:dyDescent="0.25">
      <c r="A208" s="4"/>
    </row>
    <row r="209" spans="1:1" x14ac:dyDescent="0.25">
      <c r="A209" s="4"/>
    </row>
    <row r="210" spans="1:1" x14ac:dyDescent="0.25">
      <c r="A210" s="4"/>
    </row>
    <row r="211" spans="1:1" x14ac:dyDescent="0.25">
      <c r="A211" s="4"/>
    </row>
    <row r="212" spans="1:1" x14ac:dyDescent="0.25">
      <c r="A212" s="4"/>
    </row>
    <row r="213" spans="1:1" x14ac:dyDescent="0.25">
      <c r="A213" s="4"/>
    </row>
    <row r="214" spans="1:1" x14ac:dyDescent="0.25">
      <c r="A214" s="4"/>
    </row>
    <row r="215" spans="1:1" x14ac:dyDescent="0.25">
      <c r="A215" s="4"/>
    </row>
    <row r="216" spans="1:1" x14ac:dyDescent="0.25">
      <c r="A216" s="4"/>
    </row>
    <row r="217" spans="1:1" x14ac:dyDescent="0.25">
      <c r="A217" s="4"/>
    </row>
    <row r="218" spans="1:1" x14ac:dyDescent="0.25">
      <c r="A218" s="4"/>
    </row>
    <row r="219" spans="1:1" x14ac:dyDescent="0.25">
      <c r="A219" s="4"/>
    </row>
    <row r="220" spans="1:1" x14ac:dyDescent="0.25">
      <c r="A220" s="4"/>
    </row>
    <row r="221" spans="1:1" x14ac:dyDescent="0.25">
      <c r="A221" s="4"/>
    </row>
    <row r="222" spans="1:1" x14ac:dyDescent="0.25">
      <c r="A222" s="4"/>
    </row>
    <row r="223" spans="1:1" x14ac:dyDescent="0.25">
      <c r="A223" s="4"/>
    </row>
    <row r="224" spans="1:1" x14ac:dyDescent="0.25">
      <c r="A224" s="4"/>
    </row>
    <row r="225" spans="1:1" x14ac:dyDescent="0.25">
      <c r="A225" s="4"/>
    </row>
    <row r="226" spans="1:1" x14ac:dyDescent="0.25">
      <c r="A226" s="4"/>
    </row>
  </sheetData>
  <autoFilter ref="A1:H159" xr:uid="{00000000-0009-0000-0000-000008000000}"/>
  <pageMargins left="0.7" right="0.7" top="0.75" bottom="0.75" header="0.3" footer="0.3"/>
  <pageSetup paperSize="9" fitToWidth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EstudioConversion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Porta</dc:creator>
  <cp:lastModifiedBy>Isaac Porta</cp:lastModifiedBy>
  <dcterms:created xsi:type="dcterms:W3CDTF">2015-06-05T18:19:34Z</dcterms:created>
  <dcterms:modified xsi:type="dcterms:W3CDTF">2023-09-26T10:02:59Z</dcterms:modified>
</cp:coreProperties>
</file>